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theme/themeOverride2.xml" ContentType="application/vnd.openxmlformats-officedocument.themeOverride+xml"/>
  <Override PartName="/xl/charts/chart13.xml" ContentType="application/vnd.openxmlformats-officedocument.drawingml.chart+xml"/>
  <Override PartName="/xl/theme/themeOverride3.xml" ContentType="application/vnd.openxmlformats-officedocument.themeOverrid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theme/themeOverride4.xml" ContentType="application/vnd.openxmlformats-officedocument.themeOverride+xml"/>
  <Override PartName="/xl/charts/chart26.xml" ContentType="application/vnd.openxmlformats-officedocument.drawingml.chart+xml"/>
  <Override PartName="/xl/theme/themeOverride5.xml" ContentType="application/vnd.openxmlformats-officedocument.themeOverride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theme/themeOverride6.xml" ContentType="application/vnd.openxmlformats-officedocument.themeOverride+xml"/>
  <Override PartName="/xl/charts/chart31.xml" ContentType="application/vnd.openxmlformats-officedocument.drawingml.chart+xml"/>
  <Override PartName="/xl/theme/themeOverride7.xml" ContentType="application/vnd.openxmlformats-officedocument.themeOverride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4.xml" ContentType="application/vnd.openxmlformats-officedocument.drawing+xml"/>
  <Override PartName="/xl/charts/chart44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45.xml" ContentType="application/vnd.openxmlformats-officedocument.drawingml.chart+xml"/>
  <Override PartName="/xl/drawings/drawing6.xml" ContentType="application/vnd.openxmlformats-officedocument.drawing+xml"/>
  <Override PartName="/xl/charts/chart4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2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telyana Baleva\LightCounting Dropbox\Optical\Integrated Optics\2022\Deliverables\"/>
    </mc:Choice>
  </mc:AlternateContent>
  <xr:revisionPtr revIDLastSave="0" documentId="13_ncr:1_{F0CCAB5F-9D55-4809-BBE5-EACD8C9A263F}" xr6:coauthVersionLast="47" xr6:coauthVersionMax="47" xr10:uidLastSave="{00000000-0000-0000-0000-000000000000}"/>
  <bookViews>
    <workbookView xWindow="-108" yWindow="-108" windowWidth="30936" windowHeight="16776" tabRatio="848" xr2:uid="{00000000-000D-0000-FFFF-FFFF00000000}"/>
  </bookViews>
  <sheets>
    <sheet name="Introduction" sheetId="8" r:id="rId1"/>
    <sheet name="Methodology" sheetId="9" r:id="rId2"/>
    <sheet name="Summary" sheetId="6" r:id="rId3"/>
    <sheet name="WDM" sheetId="1" r:id="rId4"/>
    <sheet name="Ethernet" sheetId="17" r:id="rId5"/>
    <sheet name="AOC-EOM-CPO" sheetId="22" r:id="rId6"/>
    <sheet name="FibreChannel" sheetId="19" r:id="rId7"/>
    <sheet name="Fronthaul" sheetId="20" r:id="rId8"/>
    <sheet name="Backhaul" sheetId="32" r:id="rId9"/>
    <sheet name="FTTX" sheetId="10" r:id="rId10"/>
    <sheet name="DML EML split" sheetId="33" r:id="rId11"/>
    <sheet name="Report charts" sheetId="27" r:id="rId12"/>
  </sheets>
  <definedNames>
    <definedName name="ASP_BH_SIP">Backhaul!$P$162:$AB$182</definedName>
    <definedName name="ASP_FTTX_SiP">FTTX!$P$149:$AB$168</definedName>
    <definedName name="ASP_WDM_SiP">WDM!$Q$233:$AC$257</definedName>
    <definedName name="Jan16_sales">#REF!</definedName>
    <definedName name="Jan16_units">#REF!</definedName>
    <definedName name="Jan17_sales">#REF!</definedName>
    <definedName name="Jan17_units">#REF!</definedName>
    <definedName name="May_2019_sales">#REF!</definedName>
    <definedName name="May_2019_units">#REF!</definedName>
    <definedName name="May_2020_Sales">#REF!</definedName>
    <definedName name="May_2020_Units">#REF!</definedName>
    <definedName name="May_2021_Sales">#REF!</definedName>
    <definedName name="May_2021_Units">#REF!</definedName>
    <definedName name="May17_sales">#REF!</definedName>
    <definedName name="May17_units">#REF!</definedName>
    <definedName name="New_sales">#REF!</definedName>
    <definedName name="New_units">#REF!</definedName>
    <definedName name="Rev_ENT_SiP">Ethernet!$B$529:$N$610</definedName>
    <definedName name="Rev_FTTX_SiP">FTTX!$B$149:$S$168</definedName>
    <definedName name="Rev_WDM_SiP">WDM!$B$233:$N$257</definedName>
    <definedName name="Vol_BH_GaAs_Discrete">Backhaul!$B$109:$N$130</definedName>
    <definedName name="Vol_BH_GaAs_int">Backhaul!$B$134:$N$155</definedName>
    <definedName name="Vol_BH_InP_discrete">Backhaul!$B$59:$N$80</definedName>
    <definedName name="Vol_BH_InP_int">Backhaul!$B$84:$N$105</definedName>
    <definedName name="Vol_BH_SiP">Backhaul!$B$34:$N$55</definedName>
    <definedName name="Vol_FTTX_DM">FTTX!$B$55:$S$74</definedName>
    <definedName name="Vol_FTTX_InP">FTTX!$B$78:$S$97</definedName>
    <definedName name="Vol_FTTX_LiNb">FTTX!$B$101:$S$120</definedName>
    <definedName name="Vol_FTTX_SiP">FTTX!$B$32:$S$51</definedName>
    <definedName name="Vol_FTTX_VCL">FTTX!$B$124:$S$143</definedName>
    <definedName name="Vol_WDM_GaAs_discretes">WDM!$B$121:$N$144</definedName>
    <definedName name="Vol_WDM_GaAs_integrated">WDM!$B$149:$N$172</definedName>
    <definedName name="Vol_WDM_InP_discretes">WDM!$B$65:$N$89</definedName>
    <definedName name="Vol_WDM_InP_integrated">WDM!$B$93:$N$116</definedName>
    <definedName name="Vol_WDM_LN_discretes">WDM!$B$177:$N$201</definedName>
    <definedName name="Vol_WDM_LN_integrated">WDM!$B$205:$N$229</definedName>
    <definedName name="Vol_WDM_SiP">WDM!$B$37:$N$61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0" l="1"/>
  <c r="B3" i="32"/>
  <c r="B3" i="20"/>
  <c r="J788" i="6"/>
  <c r="K788" i="6" s="1"/>
  <c r="L788" i="6" s="1"/>
  <c r="M788" i="6" s="1"/>
  <c r="N788" i="6" s="1"/>
  <c r="O620" i="6" l="1"/>
  <c r="O619" i="6"/>
  <c r="O618" i="6"/>
  <c r="O617" i="6"/>
  <c r="O616" i="6"/>
  <c r="O615" i="6"/>
  <c r="O610" i="6"/>
  <c r="O609" i="6"/>
  <c r="O608" i="6"/>
  <c r="O607" i="6"/>
  <c r="O606" i="6"/>
  <c r="O605" i="6"/>
  <c r="O539" i="6"/>
  <c r="O536" i="6"/>
  <c r="O383" i="6"/>
  <c r="O380" i="6"/>
  <c r="O228" i="6"/>
  <c r="O225" i="6"/>
  <c r="O647" i="6"/>
  <c r="O648" i="6"/>
  <c r="O649" i="6"/>
  <c r="O650" i="6"/>
  <c r="O651" i="6"/>
  <c r="O652" i="6"/>
  <c r="Z36" i="6" l="1"/>
  <c r="AA36" i="6"/>
  <c r="AB36" i="6"/>
  <c r="AC36" i="6"/>
  <c r="AD36" i="6"/>
  <c r="AE36" i="6"/>
  <c r="AF36" i="6"/>
  <c r="AG36" i="6"/>
  <c r="AH36" i="6"/>
  <c r="AI36" i="6"/>
  <c r="AJ36" i="6"/>
  <c r="Y36" i="6"/>
  <c r="Z37" i="6"/>
  <c r="AA37" i="6"/>
  <c r="AB37" i="6"/>
  <c r="AC37" i="6"/>
  <c r="AD37" i="6"/>
  <c r="AE37" i="6"/>
  <c r="AF37" i="6"/>
  <c r="AG37" i="6"/>
  <c r="AH37" i="6"/>
  <c r="AI37" i="6"/>
  <c r="AJ37" i="6"/>
  <c r="Y37" i="6"/>
  <c r="S108" i="1" l="1"/>
  <c r="R108" i="1"/>
  <c r="S103" i="1"/>
  <c r="R103" i="1"/>
  <c r="R195" i="1"/>
  <c r="S195" i="1"/>
  <c r="S116" i="1" l="1"/>
  <c r="R116" i="1"/>
  <c r="S115" i="1"/>
  <c r="R115" i="1"/>
  <c r="B540" i="6"/>
  <c r="B541" i="6"/>
  <c r="S65" i="1"/>
  <c r="S66" i="1"/>
  <c r="S67" i="1"/>
  <c r="S68" i="1"/>
  <c r="S69" i="1"/>
  <c r="S70" i="1"/>
  <c r="S71" i="1"/>
  <c r="S72" i="1"/>
  <c r="S73" i="1"/>
  <c r="S74" i="1"/>
  <c r="S75" i="1"/>
  <c r="S76" i="1"/>
  <c r="S80" i="1"/>
  <c r="R66" i="1"/>
  <c r="R67" i="1"/>
  <c r="R68" i="1"/>
  <c r="R69" i="1"/>
  <c r="R70" i="1"/>
  <c r="R71" i="1"/>
  <c r="R72" i="1"/>
  <c r="R73" i="1"/>
  <c r="R74" i="1"/>
  <c r="R75" i="1"/>
  <c r="R76" i="1"/>
  <c r="R80" i="1"/>
  <c r="B93" i="6"/>
  <c r="B94" i="6"/>
  <c r="B83" i="6"/>
  <c r="B84" i="6"/>
  <c r="B72" i="6"/>
  <c r="B73" i="6"/>
  <c r="B62" i="6"/>
  <c r="B63" i="6"/>
  <c r="B204" i="1"/>
  <c r="B228" i="1"/>
  <c r="B229" i="1"/>
  <c r="B176" i="1"/>
  <c r="B200" i="1"/>
  <c r="B201" i="1"/>
  <c r="B203" i="1"/>
  <c r="B399" i="1" s="1"/>
  <c r="B425" i="1" s="1"/>
  <c r="B175" i="1"/>
  <c r="Q175" i="1" s="1"/>
  <c r="B624" i="6"/>
  <c r="B583" i="6"/>
  <c r="N662" i="6"/>
  <c r="N578" i="6" s="1"/>
  <c r="M662" i="6"/>
  <c r="M578" i="6" s="1"/>
  <c r="L662" i="6"/>
  <c r="L578" i="6" s="1"/>
  <c r="K662" i="6"/>
  <c r="K578" i="6" s="1"/>
  <c r="J662" i="6"/>
  <c r="J578" i="6" s="1"/>
  <c r="I662" i="6"/>
  <c r="O662" i="6" s="1"/>
  <c r="H662" i="6"/>
  <c r="H578" i="6" s="1"/>
  <c r="G662" i="6"/>
  <c r="G578" i="6" s="1"/>
  <c r="F662" i="6"/>
  <c r="F578" i="6" s="1"/>
  <c r="E662" i="6"/>
  <c r="E578" i="6" s="1"/>
  <c r="D662" i="6"/>
  <c r="D578" i="6" s="1"/>
  <c r="C662" i="6"/>
  <c r="C578" i="6" s="1"/>
  <c r="N661" i="6"/>
  <c r="N577" i="6" s="1"/>
  <c r="M661" i="6"/>
  <c r="M577" i="6" s="1"/>
  <c r="L661" i="6"/>
  <c r="L577" i="6" s="1"/>
  <c r="K661" i="6"/>
  <c r="K577" i="6" s="1"/>
  <c r="J661" i="6"/>
  <c r="J577" i="6" s="1"/>
  <c r="I661" i="6"/>
  <c r="H661" i="6"/>
  <c r="H577" i="6" s="1"/>
  <c r="G661" i="6"/>
  <c r="G577" i="6" s="1"/>
  <c r="F661" i="6"/>
  <c r="F577" i="6" s="1"/>
  <c r="E661" i="6"/>
  <c r="E577" i="6" s="1"/>
  <c r="D661" i="6"/>
  <c r="D577" i="6" s="1"/>
  <c r="C661" i="6"/>
  <c r="C577" i="6" s="1"/>
  <c r="N660" i="6"/>
  <c r="M660" i="6"/>
  <c r="M576" i="6" s="1"/>
  <c r="L660" i="6"/>
  <c r="L576" i="6" s="1"/>
  <c r="K660" i="6"/>
  <c r="K576" i="6" s="1"/>
  <c r="J660" i="6"/>
  <c r="J576" i="6" s="1"/>
  <c r="I660" i="6"/>
  <c r="H660" i="6"/>
  <c r="H576" i="6" s="1"/>
  <c r="G660" i="6"/>
  <c r="G576" i="6" s="1"/>
  <c r="F660" i="6"/>
  <c r="F576" i="6" s="1"/>
  <c r="E660" i="6"/>
  <c r="E576" i="6" s="1"/>
  <c r="D660" i="6"/>
  <c r="D576" i="6" s="1"/>
  <c r="C660" i="6"/>
  <c r="N659" i="6"/>
  <c r="N575" i="6" s="1"/>
  <c r="M659" i="6"/>
  <c r="M575" i="6" s="1"/>
  <c r="L659" i="6"/>
  <c r="L575" i="6" s="1"/>
  <c r="K659" i="6"/>
  <c r="K575" i="6" s="1"/>
  <c r="J659" i="6"/>
  <c r="J575" i="6" s="1"/>
  <c r="I659" i="6"/>
  <c r="O659" i="6" s="1"/>
  <c r="H659" i="6"/>
  <c r="H575" i="6" s="1"/>
  <c r="G659" i="6"/>
  <c r="G575" i="6" s="1"/>
  <c r="F659" i="6"/>
  <c r="F575" i="6" s="1"/>
  <c r="E659" i="6"/>
  <c r="E575" i="6" s="1"/>
  <c r="D659" i="6"/>
  <c r="D575" i="6" s="1"/>
  <c r="C659" i="6"/>
  <c r="C575" i="6" s="1"/>
  <c r="N658" i="6"/>
  <c r="N574" i="6" s="1"/>
  <c r="M658" i="6"/>
  <c r="L658" i="6"/>
  <c r="L574" i="6" s="1"/>
  <c r="K658" i="6"/>
  <c r="K574" i="6" s="1"/>
  <c r="J658" i="6"/>
  <c r="J574" i="6" s="1"/>
  <c r="I658" i="6"/>
  <c r="O658" i="6" s="1"/>
  <c r="H658" i="6"/>
  <c r="H574" i="6" s="1"/>
  <c r="G658" i="6"/>
  <c r="G574" i="6" s="1"/>
  <c r="F658" i="6"/>
  <c r="F574" i="6" s="1"/>
  <c r="E658" i="6"/>
  <c r="E574" i="6" s="1"/>
  <c r="D658" i="6"/>
  <c r="D574" i="6" s="1"/>
  <c r="C658" i="6"/>
  <c r="C574" i="6" s="1"/>
  <c r="N657" i="6"/>
  <c r="N573" i="6" s="1"/>
  <c r="M657" i="6"/>
  <c r="M573" i="6" s="1"/>
  <c r="L657" i="6"/>
  <c r="L573" i="6" s="1"/>
  <c r="K657" i="6"/>
  <c r="K573" i="6" s="1"/>
  <c r="J657" i="6"/>
  <c r="J573" i="6" s="1"/>
  <c r="I657" i="6"/>
  <c r="H657" i="6"/>
  <c r="H573" i="6" s="1"/>
  <c r="G657" i="6"/>
  <c r="F657" i="6"/>
  <c r="F573" i="6" s="1"/>
  <c r="E657" i="6"/>
  <c r="E573" i="6" s="1"/>
  <c r="D657" i="6"/>
  <c r="D573" i="6" s="1"/>
  <c r="C657" i="6"/>
  <c r="C573" i="6" s="1"/>
  <c r="N576" i="6"/>
  <c r="C576" i="6"/>
  <c r="M574" i="6"/>
  <c r="G573" i="6"/>
  <c r="N568" i="6"/>
  <c r="M568" i="6"/>
  <c r="L568" i="6"/>
  <c r="K568" i="6"/>
  <c r="J568" i="6"/>
  <c r="I568" i="6"/>
  <c r="O568" i="6" s="1"/>
  <c r="H568" i="6"/>
  <c r="G568" i="6"/>
  <c r="F568" i="6"/>
  <c r="E568" i="6"/>
  <c r="D568" i="6"/>
  <c r="C568" i="6"/>
  <c r="N567" i="6"/>
  <c r="M567" i="6"/>
  <c r="L567" i="6"/>
  <c r="K567" i="6"/>
  <c r="J567" i="6"/>
  <c r="I567" i="6"/>
  <c r="O567" i="6" s="1"/>
  <c r="H567" i="6"/>
  <c r="G567" i="6"/>
  <c r="F567" i="6"/>
  <c r="E567" i="6"/>
  <c r="D567" i="6"/>
  <c r="C567" i="6"/>
  <c r="N566" i="6"/>
  <c r="M566" i="6"/>
  <c r="L566" i="6"/>
  <c r="K566" i="6"/>
  <c r="J566" i="6"/>
  <c r="I566" i="6"/>
  <c r="O566" i="6" s="1"/>
  <c r="H566" i="6"/>
  <c r="G566" i="6"/>
  <c r="F566" i="6"/>
  <c r="E566" i="6"/>
  <c r="D566" i="6"/>
  <c r="C566" i="6"/>
  <c r="N565" i="6"/>
  <c r="M565" i="6"/>
  <c r="L565" i="6"/>
  <c r="K565" i="6"/>
  <c r="J565" i="6"/>
  <c r="I565" i="6"/>
  <c r="O565" i="6" s="1"/>
  <c r="H565" i="6"/>
  <c r="G565" i="6"/>
  <c r="F565" i="6"/>
  <c r="E565" i="6"/>
  <c r="D565" i="6"/>
  <c r="C565" i="6"/>
  <c r="N564" i="6"/>
  <c r="M564" i="6"/>
  <c r="L564" i="6"/>
  <c r="K564" i="6"/>
  <c r="J564" i="6"/>
  <c r="I564" i="6"/>
  <c r="O564" i="6" s="1"/>
  <c r="H564" i="6"/>
  <c r="G564" i="6"/>
  <c r="F564" i="6"/>
  <c r="E564" i="6"/>
  <c r="D564" i="6"/>
  <c r="C564" i="6"/>
  <c r="N563" i="6"/>
  <c r="M563" i="6"/>
  <c r="L563" i="6"/>
  <c r="K563" i="6"/>
  <c r="J563" i="6"/>
  <c r="I563" i="6"/>
  <c r="O563" i="6" s="1"/>
  <c r="H563" i="6"/>
  <c r="G563" i="6"/>
  <c r="F563" i="6"/>
  <c r="E563" i="6"/>
  <c r="D563" i="6"/>
  <c r="C563" i="6"/>
  <c r="S204" i="1"/>
  <c r="R204" i="1"/>
  <c r="Q204" i="1"/>
  <c r="S176" i="1"/>
  <c r="R176" i="1"/>
  <c r="Q176" i="1"/>
  <c r="I575" i="6" l="1"/>
  <c r="O575" i="6" s="1"/>
  <c r="I578" i="6"/>
  <c r="O578" i="6" s="1"/>
  <c r="I573" i="6"/>
  <c r="O573" i="6" s="1"/>
  <c r="O657" i="6"/>
  <c r="I577" i="6"/>
  <c r="O577" i="6" s="1"/>
  <c r="O661" i="6"/>
  <c r="I576" i="6"/>
  <c r="O576" i="6" s="1"/>
  <c r="O660" i="6"/>
  <c r="I574" i="6"/>
  <c r="O574" i="6" s="1"/>
  <c r="B371" i="1"/>
  <c r="B397" i="1" s="1"/>
  <c r="Q203" i="1"/>
  <c r="R87" i="1" l="1"/>
  <c r="S87" i="1"/>
  <c r="B227" i="1" l="1"/>
  <c r="B199" i="1"/>
  <c r="B59" i="1"/>
  <c r="Q59" i="1" s="1"/>
  <c r="B171" i="1"/>
  <c r="B143" i="1"/>
  <c r="Q143" i="1" s="1"/>
  <c r="B115" i="1"/>
  <c r="Q115" i="1" s="1"/>
  <c r="B87" i="1"/>
  <c r="Q87" i="1" s="1"/>
  <c r="Q171" i="1" l="1"/>
  <c r="B255" i="1"/>
  <c r="B339" i="1" s="1"/>
  <c r="Q255" i="1" l="1"/>
  <c r="B311" i="1"/>
  <c r="B283" i="1"/>
  <c r="B367" i="1"/>
  <c r="B423" i="1" l="1"/>
  <c r="B395" i="1"/>
  <c r="B356" i="22" l="1"/>
  <c r="B144" i="22" l="1"/>
  <c r="P144" i="22" s="1"/>
  <c r="B251" i="22"/>
  <c r="P251" i="22" s="1"/>
  <c r="B179" i="22"/>
  <c r="P179" i="22" s="1"/>
  <c r="B391" i="22"/>
  <c r="B214" i="22"/>
  <c r="P214" i="22" s="1"/>
  <c r="B286" i="22"/>
  <c r="B321" i="22"/>
  <c r="P74" i="22"/>
  <c r="B74" i="22"/>
  <c r="B109" i="22"/>
  <c r="P109" i="22" s="1"/>
  <c r="AU26" i="33" l="1"/>
  <c r="BW26" i="33" s="1"/>
  <c r="AV26" i="33"/>
  <c r="BX26" i="33" s="1"/>
  <c r="AW26" i="33"/>
  <c r="BY26" i="33" s="1"/>
  <c r="AX26" i="33"/>
  <c r="BZ26" i="33" s="1"/>
  <c r="AY26" i="33"/>
  <c r="CA26" i="33" s="1"/>
  <c r="AZ26" i="33"/>
  <c r="CB26" i="33" s="1"/>
  <c r="BA26" i="33"/>
  <c r="CC26" i="33" s="1"/>
  <c r="BB26" i="33"/>
  <c r="CD26" i="33" s="1"/>
  <c r="BC26" i="33"/>
  <c r="CE26" i="33" s="1"/>
  <c r="BD26" i="33"/>
  <c r="CF26" i="33" s="1"/>
  <c r="BE26" i="33"/>
  <c r="CG26" i="33" s="1"/>
  <c r="BF26" i="33"/>
  <c r="CH26" i="33" s="1"/>
  <c r="AU23" i="33"/>
  <c r="AV23" i="33"/>
  <c r="BX23" i="33" s="1"/>
  <c r="AW23" i="33"/>
  <c r="BY23" i="33" s="1"/>
  <c r="AX23" i="33"/>
  <c r="BZ23" i="33" s="1"/>
  <c r="AY23" i="33"/>
  <c r="CA23" i="33" s="1"/>
  <c r="AZ23" i="33"/>
  <c r="CB23" i="33" s="1"/>
  <c r="BA23" i="33"/>
  <c r="CC23" i="33" s="1"/>
  <c r="BB23" i="33"/>
  <c r="CD23" i="33" s="1"/>
  <c r="BC23" i="33"/>
  <c r="CE23" i="33" s="1"/>
  <c r="BD23" i="33"/>
  <c r="CF23" i="33" s="1"/>
  <c r="BE23" i="33"/>
  <c r="CG23" i="33" s="1"/>
  <c r="BF23" i="33"/>
  <c r="CH23" i="33" s="1"/>
  <c r="S112" i="1"/>
  <c r="S84" i="1" s="1"/>
  <c r="R112" i="1"/>
  <c r="R84" i="1" s="1"/>
  <c r="B84" i="1" l="1"/>
  <c r="B224" i="1"/>
  <c r="B196" i="1"/>
  <c r="B223" i="1"/>
  <c r="B195" i="1"/>
  <c r="B110" i="1"/>
  <c r="Q110" i="1" s="1"/>
  <c r="B194" i="1"/>
  <c r="B222" i="1"/>
  <c r="B109" i="1"/>
  <c r="Q109" i="1" s="1"/>
  <c r="B193" i="1"/>
  <c r="B221" i="1"/>
  <c r="N23" i="33"/>
  <c r="AR23" i="33" s="1"/>
  <c r="BT23" i="33" s="1"/>
  <c r="B220" i="1"/>
  <c r="B192" i="1"/>
  <c r="Q84" i="1"/>
  <c r="U23" i="33"/>
  <c r="B136" i="1"/>
  <c r="Q136" i="1" s="1"/>
  <c r="B166" i="1"/>
  <c r="B52" i="1"/>
  <c r="AA26" i="33"/>
  <c r="B164" i="1"/>
  <c r="Q26" i="33"/>
  <c r="B138" i="1"/>
  <c r="Q138" i="1" s="1"/>
  <c r="B55" i="1"/>
  <c r="B81" i="1"/>
  <c r="B80" i="1"/>
  <c r="B108" i="1"/>
  <c r="Q108" i="1" s="1"/>
  <c r="B137" i="1"/>
  <c r="Q137" i="1" s="1"/>
  <c r="B165" i="1"/>
  <c r="B83" i="1"/>
  <c r="B82" i="1"/>
  <c r="B111" i="1"/>
  <c r="Q111" i="1" s="1"/>
  <c r="B139" i="1"/>
  <c r="Q139" i="1" s="1"/>
  <c r="B167" i="1"/>
  <c r="BW23" i="33"/>
  <c r="G781" i="6"/>
  <c r="F781" i="6"/>
  <c r="E781" i="6"/>
  <c r="D781" i="6"/>
  <c r="C781" i="6"/>
  <c r="S26" i="33" l="1"/>
  <c r="K26" i="33"/>
  <c r="AO26" i="33" s="1"/>
  <c r="BQ26" i="33" s="1"/>
  <c r="Q222" i="1"/>
  <c r="Q194" i="1"/>
  <c r="Q81" i="1"/>
  <c r="Q223" i="1"/>
  <c r="Q195" i="1"/>
  <c r="Q82" i="1"/>
  <c r="Q224" i="1"/>
  <c r="Q196" i="1"/>
  <c r="C23" i="33"/>
  <c r="AG23" i="33" s="1"/>
  <c r="BI23" i="33" s="1"/>
  <c r="AB23" i="33"/>
  <c r="Q164" i="1"/>
  <c r="B248" i="1"/>
  <c r="Q166" i="1"/>
  <c r="B250" i="1"/>
  <c r="Q165" i="1"/>
  <c r="B249" i="1"/>
  <c r="Q167" i="1"/>
  <c r="B251" i="1"/>
  <c r="W26" i="33"/>
  <c r="Q52" i="1"/>
  <c r="V23" i="33"/>
  <c r="L23" i="33"/>
  <c r="AP23" i="33" s="1"/>
  <c r="BR23" i="33" s="1"/>
  <c r="E26" i="33"/>
  <c r="AI26" i="33" s="1"/>
  <c r="BK26" i="33" s="1"/>
  <c r="B23" i="33"/>
  <c r="Q80" i="1"/>
  <c r="C26" i="33"/>
  <c r="AG26" i="33" s="1"/>
  <c r="G23" i="33"/>
  <c r="AK23" i="33" s="1"/>
  <c r="BM23" i="33" s="1"/>
  <c r="X26" i="33"/>
  <c r="Z23" i="33"/>
  <c r="V26" i="33"/>
  <c r="I26" i="33"/>
  <c r="AM26" i="33" s="1"/>
  <c r="BO26" i="33" s="1"/>
  <c r="F23" i="33"/>
  <c r="AJ23" i="33" s="1"/>
  <c r="BL23" i="33" s="1"/>
  <c r="Q23" i="33"/>
  <c r="D26" i="33"/>
  <c r="AH26" i="33" s="1"/>
  <c r="BJ26" i="33" s="1"/>
  <c r="Q55" i="1"/>
  <c r="AB26" i="33"/>
  <c r="AA23" i="33"/>
  <c r="T26" i="33"/>
  <c r="D23" i="33"/>
  <c r="AH23" i="33" s="1"/>
  <c r="BJ23" i="33" s="1"/>
  <c r="W23" i="33"/>
  <c r="E23" i="33"/>
  <c r="AI23" i="33" s="1"/>
  <c r="BK23" i="33" s="1"/>
  <c r="F26" i="33"/>
  <c r="AJ26" i="33" s="1"/>
  <c r="BL26" i="33" s="1"/>
  <c r="M23" i="33"/>
  <c r="AQ23" i="33" s="1"/>
  <c r="BS23" i="33" s="1"/>
  <c r="B26" i="33"/>
  <c r="Q83" i="1"/>
  <c r="T23" i="33"/>
  <c r="R26" i="33"/>
  <c r="J23" i="33"/>
  <c r="AN23" i="33" s="1"/>
  <c r="BP23" i="33" s="1"/>
  <c r="Y23" i="33"/>
  <c r="K23" i="33"/>
  <c r="AO23" i="33" s="1"/>
  <c r="BQ23" i="33" s="1"/>
  <c r="L26" i="33"/>
  <c r="AP26" i="33" s="1"/>
  <c r="BR26" i="33" s="1"/>
  <c r="R23" i="33"/>
  <c r="H23" i="33"/>
  <c r="AL23" i="33" s="1"/>
  <c r="BN23" i="33" s="1"/>
  <c r="I23" i="33"/>
  <c r="AM23" i="33" s="1"/>
  <c r="BO23" i="33" s="1"/>
  <c r="N26" i="33"/>
  <c r="AR26" i="33" s="1"/>
  <c r="BT26" i="33" s="1"/>
  <c r="S23" i="33"/>
  <c r="X23" i="33"/>
  <c r="Z26" i="33"/>
  <c r="C656" i="6" l="1"/>
  <c r="C663" i="6" s="1"/>
  <c r="C541" i="6" s="1"/>
  <c r="J26" i="33"/>
  <c r="AN26" i="33" s="1"/>
  <c r="BP26" i="33" s="1"/>
  <c r="G26" i="33"/>
  <c r="AK26" i="33" s="1"/>
  <c r="BM26" i="33" s="1"/>
  <c r="M26" i="33"/>
  <c r="AQ26" i="33" s="1"/>
  <c r="BS26" i="33" s="1"/>
  <c r="H26" i="33"/>
  <c r="AL26" i="33" s="1"/>
  <c r="BN26" i="33" s="1"/>
  <c r="U26" i="33"/>
  <c r="Y26" i="33"/>
  <c r="B332" i="1"/>
  <c r="B360" i="1"/>
  <c r="B304" i="1"/>
  <c r="Q248" i="1"/>
  <c r="B276" i="1"/>
  <c r="Q251" i="1"/>
  <c r="B363" i="1"/>
  <c r="B335" i="1"/>
  <c r="B307" i="1"/>
  <c r="B279" i="1"/>
  <c r="BI26" i="33"/>
  <c r="AF26" i="33"/>
  <c r="P26" i="33"/>
  <c r="BH26" i="33"/>
  <c r="BV26" i="33"/>
  <c r="AT26" i="33"/>
  <c r="AF23" i="33"/>
  <c r="BV23" i="33"/>
  <c r="P23" i="33"/>
  <c r="BH23" i="33"/>
  <c r="AT23" i="33"/>
  <c r="BX31" i="33"/>
  <c r="BY31" i="33"/>
  <c r="BZ31" i="33"/>
  <c r="CA31" i="33"/>
  <c r="CB31" i="33"/>
  <c r="CC31" i="33"/>
  <c r="CD31" i="33"/>
  <c r="CE31" i="33"/>
  <c r="CF31" i="33"/>
  <c r="CG31" i="33"/>
  <c r="CH31" i="33"/>
  <c r="BX32" i="33"/>
  <c r="BY32" i="33"/>
  <c r="BZ32" i="33"/>
  <c r="CA32" i="33"/>
  <c r="CB32" i="33"/>
  <c r="CC32" i="33"/>
  <c r="CD32" i="33"/>
  <c r="CE32" i="33"/>
  <c r="CF32" i="33"/>
  <c r="CG32" i="33"/>
  <c r="CH32" i="33"/>
  <c r="BW31" i="33"/>
  <c r="BW32" i="33"/>
  <c r="BH227" i="33"/>
  <c r="BV227" i="33" s="1"/>
  <c r="BV32" i="33"/>
  <c r="BV31" i="33"/>
  <c r="BH32" i="33"/>
  <c r="BH31" i="33"/>
  <c r="C50" i="6" l="1"/>
  <c r="D36" i="6"/>
  <c r="D604" i="6"/>
  <c r="E50" i="6"/>
  <c r="E656" i="6"/>
  <c r="E663" i="6" s="1"/>
  <c r="E541" i="6" s="1"/>
  <c r="D37" i="6"/>
  <c r="D646" i="6"/>
  <c r="D653" i="6" s="1"/>
  <c r="D538" i="6" s="1"/>
  <c r="B419" i="1"/>
  <c r="B391" i="1"/>
  <c r="B416" i="1"/>
  <c r="B388" i="1"/>
  <c r="BF217" i="33"/>
  <c r="CH217" i="33" s="1"/>
  <c r="BE217" i="33"/>
  <c r="CG217" i="33" s="1"/>
  <c r="BD217" i="33"/>
  <c r="CF217" i="33" s="1"/>
  <c r="BC217" i="33"/>
  <c r="CE217" i="33" s="1"/>
  <c r="BB217" i="33"/>
  <c r="CD217" i="33" s="1"/>
  <c r="BA217" i="33"/>
  <c r="CC217" i="33" s="1"/>
  <c r="AZ217" i="33"/>
  <c r="CB217" i="33" s="1"/>
  <c r="AY217" i="33"/>
  <c r="CA217" i="33" s="1"/>
  <c r="AX217" i="33"/>
  <c r="BZ217" i="33" s="1"/>
  <c r="AW217" i="33"/>
  <c r="BY217" i="33" s="1"/>
  <c r="AV217" i="33"/>
  <c r="BX217" i="33" s="1"/>
  <c r="AU217" i="33"/>
  <c r="BW217" i="33" s="1"/>
  <c r="BF216" i="33"/>
  <c r="CH216" i="33" s="1"/>
  <c r="BE216" i="33"/>
  <c r="CG216" i="33" s="1"/>
  <c r="BD216" i="33"/>
  <c r="CF216" i="33" s="1"/>
  <c r="BC216" i="33"/>
  <c r="CE216" i="33" s="1"/>
  <c r="BB216" i="33"/>
  <c r="CD216" i="33" s="1"/>
  <c r="BA216" i="33"/>
  <c r="CC216" i="33" s="1"/>
  <c r="AZ216" i="33"/>
  <c r="CB216" i="33" s="1"/>
  <c r="AY216" i="33"/>
  <c r="CA216" i="33" s="1"/>
  <c r="AX216" i="33"/>
  <c r="BZ216" i="33" s="1"/>
  <c r="AW216" i="33"/>
  <c r="BY216" i="33" s="1"/>
  <c r="AV216" i="33"/>
  <c r="BX216" i="33" s="1"/>
  <c r="AU216" i="33"/>
  <c r="BW216" i="33" s="1"/>
  <c r="BF215" i="33"/>
  <c r="CH215" i="33" s="1"/>
  <c r="BE215" i="33"/>
  <c r="CG215" i="33" s="1"/>
  <c r="BD215" i="33"/>
  <c r="CF215" i="33" s="1"/>
  <c r="BC215" i="33"/>
  <c r="CE215" i="33" s="1"/>
  <c r="BB215" i="33"/>
  <c r="CD215" i="33" s="1"/>
  <c r="BA215" i="33"/>
  <c r="CC215" i="33" s="1"/>
  <c r="AZ215" i="33"/>
  <c r="CB215" i="33" s="1"/>
  <c r="AY215" i="33"/>
  <c r="CA215" i="33" s="1"/>
  <c r="AX215" i="33"/>
  <c r="BZ215" i="33" s="1"/>
  <c r="AW215" i="33"/>
  <c r="BY215" i="33" s="1"/>
  <c r="AV215" i="33"/>
  <c r="BX215" i="33" s="1"/>
  <c r="AU215" i="33"/>
  <c r="BW215" i="33" s="1"/>
  <c r="BF214" i="33"/>
  <c r="CH214" i="33" s="1"/>
  <c r="BE214" i="33"/>
  <c r="CG214" i="33" s="1"/>
  <c r="BD214" i="33"/>
  <c r="CF214" i="33" s="1"/>
  <c r="BC214" i="33"/>
  <c r="CE214" i="33" s="1"/>
  <c r="BB214" i="33"/>
  <c r="CD214" i="33" s="1"/>
  <c r="BA214" i="33"/>
  <c r="CC214" i="33" s="1"/>
  <c r="AZ214" i="33"/>
  <c r="CB214" i="33" s="1"/>
  <c r="AY214" i="33"/>
  <c r="CA214" i="33" s="1"/>
  <c r="AX214" i="33"/>
  <c r="BZ214" i="33" s="1"/>
  <c r="AW214" i="33"/>
  <c r="BY214" i="33" s="1"/>
  <c r="AV214" i="33"/>
  <c r="BX214" i="33" s="1"/>
  <c r="AU214" i="33"/>
  <c r="BW214" i="33" s="1"/>
  <c r="BF213" i="33"/>
  <c r="CH213" i="33" s="1"/>
  <c r="BE213" i="33"/>
  <c r="CG213" i="33" s="1"/>
  <c r="BD213" i="33"/>
  <c r="CF213" i="33" s="1"/>
  <c r="BC213" i="33"/>
  <c r="CE213" i="33" s="1"/>
  <c r="BB213" i="33"/>
  <c r="CD213" i="33" s="1"/>
  <c r="BA213" i="33"/>
  <c r="CC213" i="33" s="1"/>
  <c r="AZ213" i="33"/>
  <c r="CB213" i="33" s="1"/>
  <c r="AY213" i="33"/>
  <c r="CA213" i="33" s="1"/>
  <c r="AX213" i="33"/>
  <c r="BZ213" i="33" s="1"/>
  <c r="AW213" i="33"/>
  <c r="BY213" i="33" s="1"/>
  <c r="AV213" i="33"/>
  <c r="BX213" i="33" s="1"/>
  <c r="AU213" i="33"/>
  <c r="BW213" i="33" s="1"/>
  <c r="BF212" i="33"/>
  <c r="CH212" i="33" s="1"/>
  <c r="BE212" i="33"/>
  <c r="CG212" i="33" s="1"/>
  <c r="BD212" i="33"/>
  <c r="CF212" i="33" s="1"/>
  <c r="BC212" i="33"/>
  <c r="CE212" i="33" s="1"/>
  <c r="BB212" i="33"/>
  <c r="CD212" i="33" s="1"/>
  <c r="BA212" i="33"/>
  <c r="CC212" i="33" s="1"/>
  <c r="AZ212" i="33"/>
  <c r="CB212" i="33" s="1"/>
  <c r="AY212" i="33"/>
  <c r="CA212" i="33" s="1"/>
  <c r="AX212" i="33"/>
  <c r="BZ212" i="33" s="1"/>
  <c r="AW212" i="33"/>
  <c r="BY212" i="33" s="1"/>
  <c r="AV212" i="33"/>
  <c r="BX212" i="33" s="1"/>
  <c r="AU212" i="33"/>
  <c r="BW212" i="33" s="1"/>
  <c r="BF211" i="33"/>
  <c r="CH211" i="33" s="1"/>
  <c r="BE211" i="33"/>
  <c r="CG211" i="33" s="1"/>
  <c r="BD211" i="33"/>
  <c r="CF211" i="33" s="1"/>
  <c r="BC211" i="33"/>
  <c r="CE211" i="33" s="1"/>
  <c r="BB211" i="33"/>
  <c r="CD211" i="33" s="1"/>
  <c r="BA211" i="33"/>
  <c r="CC211" i="33" s="1"/>
  <c r="AZ211" i="33"/>
  <c r="CB211" i="33" s="1"/>
  <c r="AY211" i="33"/>
  <c r="CA211" i="33" s="1"/>
  <c r="AX211" i="33"/>
  <c r="BZ211" i="33" s="1"/>
  <c r="AW211" i="33"/>
  <c r="BY211" i="33" s="1"/>
  <c r="AV211" i="33"/>
  <c r="BX211" i="33" s="1"/>
  <c r="AU211" i="33"/>
  <c r="BW211" i="33" s="1"/>
  <c r="BF210" i="33"/>
  <c r="CH210" i="33" s="1"/>
  <c r="BE210" i="33"/>
  <c r="CG210" i="33" s="1"/>
  <c r="BD210" i="33"/>
  <c r="CF210" i="33" s="1"/>
  <c r="BC210" i="33"/>
  <c r="CE210" i="33" s="1"/>
  <c r="BB210" i="33"/>
  <c r="CD210" i="33" s="1"/>
  <c r="BA210" i="33"/>
  <c r="CC210" i="33" s="1"/>
  <c r="AZ210" i="33"/>
  <c r="CB210" i="33" s="1"/>
  <c r="AY210" i="33"/>
  <c r="CA210" i="33" s="1"/>
  <c r="AX210" i="33"/>
  <c r="BZ210" i="33" s="1"/>
  <c r="AW210" i="33"/>
  <c r="BY210" i="33" s="1"/>
  <c r="AV210" i="33"/>
  <c r="BX210" i="33" s="1"/>
  <c r="AU210" i="33"/>
  <c r="BW210" i="33" s="1"/>
  <c r="BF209" i="33"/>
  <c r="CH209" i="33" s="1"/>
  <c r="BE209" i="33"/>
  <c r="CG209" i="33" s="1"/>
  <c r="BD209" i="33"/>
  <c r="CF209" i="33" s="1"/>
  <c r="BC209" i="33"/>
  <c r="CE209" i="33" s="1"/>
  <c r="BB209" i="33"/>
  <c r="CD209" i="33" s="1"/>
  <c r="BA209" i="33"/>
  <c r="CC209" i="33" s="1"/>
  <c r="AZ209" i="33"/>
  <c r="CB209" i="33" s="1"/>
  <c r="AY209" i="33"/>
  <c r="CA209" i="33" s="1"/>
  <c r="AX209" i="33"/>
  <c r="BZ209" i="33" s="1"/>
  <c r="AW209" i="33"/>
  <c r="BY209" i="33" s="1"/>
  <c r="AV209" i="33"/>
  <c r="BX209" i="33" s="1"/>
  <c r="AU209" i="33"/>
  <c r="BW209" i="33" s="1"/>
  <c r="BF208" i="33"/>
  <c r="CH208" i="33" s="1"/>
  <c r="BE208" i="33"/>
  <c r="CG208" i="33" s="1"/>
  <c r="BD208" i="33"/>
  <c r="CF208" i="33" s="1"/>
  <c r="BC208" i="33"/>
  <c r="CE208" i="33" s="1"/>
  <c r="BB208" i="33"/>
  <c r="CD208" i="33" s="1"/>
  <c r="BA208" i="33"/>
  <c r="CC208" i="33" s="1"/>
  <c r="AZ208" i="33"/>
  <c r="CB208" i="33" s="1"/>
  <c r="AY208" i="33"/>
  <c r="CA208" i="33" s="1"/>
  <c r="AX208" i="33"/>
  <c r="BZ208" i="33" s="1"/>
  <c r="AW208" i="33"/>
  <c r="BY208" i="33" s="1"/>
  <c r="AV208" i="33"/>
  <c r="BX208" i="33" s="1"/>
  <c r="AU208" i="33"/>
  <c r="BW208" i="33" s="1"/>
  <c r="BF207" i="33"/>
  <c r="CH207" i="33" s="1"/>
  <c r="BE207" i="33"/>
  <c r="CG207" i="33" s="1"/>
  <c r="BD207" i="33"/>
  <c r="CF207" i="33" s="1"/>
  <c r="BC207" i="33"/>
  <c r="CE207" i="33" s="1"/>
  <c r="BB207" i="33"/>
  <c r="CD207" i="33" s="1"/>
  <c r="BA207" i="33"/>
  <c r="CC207" i="33" s="1"/>
  <c r="AZ207" i="33"/>
  <c r="CB207" i="33" s="1"/>
  <c r="AY207" i="33"/>
  <c r="CA207" i="33" s="1"/>
  <c r="AX207" i="33"/>
  <c r="BZ207" i="33" s="1"/>
  <c r="AW207" i="33"/>
  <c r="BY207" i="33" s="1"/>
  <c r="AV207" i="33"/>
  <c r="BX207" i="33" s="1"/>
  <c r="AU207" i="33"/>
  <c r="BW207" i="33" s="1"/>
  <c r="BF206" i="33"/>
  <c r="CH206" i="33" s="1"/>
  <c r="BE206" i="33"/>
  <c r="CG206" i="33" s="1"/>
  <c r="BD206" i="33"/>
  <c r="CF206" i="33" s="1"/>
  <c r="BC206" i="33"/>
  <c r="CE206" i="33" s="1"/>
  <c r="BB206" i="33"/>
  <c r="CD206" i="33" s="1"/>
  <c r="BA206" i="33"/>
  <c r="CC206" i="33" s="1"/>
  <c r="AZ206" i="33"/>
  <c r="CB206" i="33" s="1"/>
  <c r="AY206" i="33"/>
  <c r="CA206" i="33" s="1"/>
  <c r="AX206" i="33"/>
  <c r="BZ206" i="33" s="1"/>
  <c r="AW206" i="33"/>
  <c r="BY206" i="33" s="1"/>
  <c r="AV206" i="33"/>
  <c r="BX206" i="33" s="1"/>
  <c r="AU206" i="33"/>
  <c r="BW206" i="33" s="1"/>
  <c r="BF205" i="33"/>
  <c r="CH205" i="33" s="1"/>
  <c r="BE205" i="33"/>
  <c r="CG205" i="33" s="1"/>
  <c r="BD205" i="33"/>
  <c r="CF205" i="33" s="1"/>
  <c r="BC205" i="33"/>
  <c r="CE205" i="33" s="1"/>
  <c r="BB205" i="33"/>
  <c r="CD205" i="33" s="1"/>
  <c r="BA205" i="33"/>
  <c r="CC205" i="33" s="1"/>
  <c r="AZ205" i="33"/>
  <c r="CB205" i="33" s="1"/>
  <c r="AY205" i="33"/>
  <c r="CA205" i="33" s="1"/>
  <c r="AX205" i="33"/>
  <c r="BZ205" i="33" s="1"/>
  <c r="AW205" i="33"/>
  <c r="BY205" i="33" s="1"/>
  <c r="AV205" i="33"/>
  <c r="BX205" i="33" s="1"/>
  <c r="AU205" i="33"/>
  <c r="BW205" i="33" s="1"/>
  <c r="BF204" i="33"/>
  <c r="CH204" i="33" s="1"/>
  <c r="BE204" i="33"/>
  <c r="CG204" i="33" s="1"/>
  <c r="BD204" i="33"/>
  <c r="CF204" i="33" s="1"/>
  <c r="BC204" i="33"/>
  <c r="CE204" i="33" s="1"/>
  <c r="BB204" i="33"/>
  <c r="CD204" i="33" s="1"/>
  <c r="BA204" i="33"/>
  <c r="CC204" i="33" s="1"/>
  <c r="AZ204" i="33"/>
  <c r="CB204" i="33" s="1"/>
  <c r="AY204" i="33"/>
  <c r="CA204" i="33" s="1"/>
  <c r="AX204" i="33"/>
  <c r="BZ204" i="33" s="1"/>
  <c r="AW204" i="33"/>
  <c r="BY204" i="33" s="1"/>
  <c r="AV204" i="33"/>
  <c r="BX204" i="33" s="1"/>
  <c r="AU204" i="33"/>
  <c r="BW204" i="33" s="1"/>
  <c r="BF203" i="33"/>
  <c r="CH203" i="33" s="1"/>
  <c r="BE203" i="33"/>
  <c r="CG203" i="33" s="1"/>
  <c r="BD203" i="33"/>
  <c r="CF203" i="33" s="1"/>
  <c r="BC203" i="33"/>
  <c r="CE203" i="33" s="1"/>
  <c r="BB203" i="33"/>
  <c r="CD203" i="33" s="1"/>
  <c r="BA203" i="33"/>
  <c r="CC203" i="33" s="1"/>
  <c r="AZ203" i="33"/>
  <c r="CB203" i="33" s="1"/>
  <c r="AY203" i="33"/>
  <c r="CA203" i="33" s="1"/>
  <c r="AX203" i="33"/>
  <c r="BZ203" i="33" s="1"/>
  <c r="AW203" i="33"/>
  <c r="BY203" i="33" s="1"/>
  <c r="AV203" i="33"/>
  <c r="BX203" i="33" s="1"/>
  <c r="AU203" i="33"/>
  <c r="BW203" i="33" s="1"/>
  <c r="BF202" i="33"/>
  <c r="CH202" i="33" s="1"/>
  <c r="BE202" i="33"/>
  <c r="CG202" i="33" s="1"/>
  <c r="BD202" i="33"/>
  <c r="CF202" i="33" s="1"/>
  <c r="BC202" i="33"/>
  <c r="CE202" i="33" s="1"/>
  <c r="BB202" i="33"/>
  <c r="CD202" i="33" s="1"/>
  <c r="BA202" i="33"/>
  <c r="CC202" i="33" s="1"/>
  <c r="AZ202" i="33"/>
  <c r="CB202" i="33" s="1"/>
  <c r="AY202" i="33"/>
  <c r="CA202" i="33" s="1"/>
  <c r="AX202" i="33"/>
  <c r="BZ202" i="33" s="1"/>
  <c r="AW202" i="33"/>
  <c r="BY202" i="33" s="1"/>
  <c r="AV202" i="33"/>
  <c r="BX202" i="33" s="1"/>
  <c r="AU202" i="33"/>
  <c r="BW202" i="33" s="1"/>
  <c r="BF201" i="33"/>
  <c r="CH201" i="33" s="1"/>
  <c r="BE201" i="33"/>
  <c r="CG201" i="33" s="1"/>
  <c r="BD201" i="33"/>
  <c r="CF201" i="33" s="1"/>
  <c r="BC201" i="33"/>
  <c r="CE201" i="33" s="1"/>
  <c r="BB201" i="33"/>
  <c r="CD201" i="33" s="1"/>
  <c r="BA201" i="33"/>
  <c r="CC201" i="33" s="1"/>
  <c r="AZ201" i="33"/>
  <c r="CB201" i="33" s="1"/>
  <c r="AY201" i="33"/>
  <c r="CA201" i="33" s="1"/>
  <c r="AX201" i="33"/>
  <c r="BZ201" i="33" s="1"/>
  <c r="AW201" i="33"/>
  <c r="BY201" i="33" s="1"/>
  <c r="AV201" i="33"/>
  <c r="BX201" i="33" s="1"/>
  <c r="AU201" i="33"/>
  <c r="BW201" i="33" s="1"/>
  <c r="BF200" i="33"/>
  <c r="CH200" i="33" s="1"/>
  <c r="BE200" i="33"/>
  <c r="CG200" i="33" s="1"/>
  <c r="BD200" i="33"/>
  <c r="CF200" i="33" s="1"/>
  <c r="BC200" i="33"/>
  <c r="CE200" i="33" s="1"/>
  <c r="BB200" i="33"/>
  <c r="CD200" i="33" s="1"/>
  <c r="BA200" i="33"/>
  <c r="CC200" i="33" s="1"/>
  <c r="AZ200" i="33"/>
  <c r="CB200" i="33" s="1"/>
  <c r="AY200" i="33"/>
  <c r="CA200" i="33" s="1"/>
  <c r="AX200" i="33"/>
  <c r="BZ200" i="33" s="1"/>
  <c r="AW200" i="33"/>
  <c r="BY200" i="33" s="1"/>
  <c r="AV200" i="33"/>
  <c r="BX200" i="33" s="1"/>
  <c r="AU200" i="33"/>
  <c r="BW200" i="33" s="1"/>
  <c r="BF199" i="33"/>
  <c r="CH199" i="33" s="1"/>
  <c r="BE199" i="33"/>
  <c r="CG199" i="33" s="1"/>
  <c r="BD199" i="33"/>
  <c r="CF199" i="33" s="1"/>
  <c r="BC199" i="33"/>
  <c r="CE199" i="33" s="1"/>
  <c r="BB199" i="33"/>
  <c r="CD199" i="33" s="1"/>
  <c r="BA199" i="33"/>
  <c r="CC199" i="33" s="1"/>
  <c r="AZ199" i="33"/>
  <c r="CB199" i="33" s="1"/>
  <c r="AY199" i="33"/>
  <c r="CA199" i="33" s="1"/>
  <c r="AX199" i="33"/>
  <c r="BZ199" i="33" s="1"/>
  <c r="AW199" i="33"/>
  <c r="BY199" i="33" s="1"/>
  <c r="AV199" i="33"/>
  <c r="BX199" i="33" s="1"/>
  <c r="AU199" i="33"/>
  <c r="BW199" i="33" s="1"/>
  <c r="BF198" i="33"/>
  <c r="CH198" i="33" s="1"/>
  <c r="BE198" i="33"/>
  <c r="CG198" i="33" s="1"/>
  <c r="BD198" i="33"/>
  <c r="CF198" i="33" s="1"/>
  <c r="BC198" i="33"/>
  <c r="CE198" i="33" s="1"/>
  <c r="BB198" i="33"/>
  <c r="CD198" i="33" s="1"/>
  <c r="BA198" i="33"/>
  <c r="CC198" i="33" s="1"/>
  <c r="AZ198" i="33"/>
  <c r="CB198" i="33" s="1"/>
  <c r="AY198" i="33"/>
  <c r="CA198" i="33" s="1"/>
  <c r="AX198" i="33"/>
  <c r="BZ198" i="33" s="1"/>
  <c r="AW198" i="33"/>
  <c r="BY198" i="33" s="1"/>
  <c r="AV198" i="33"/>
  <c r="BX198" i="33" s="1"/>
  <c r="AU198" i="33"/>
  <c r="BW198" i="33" s="1"/>
  <c r="BF197" i="33"/>
  <c r="CH197" i="33" s="1"/>
  <c r="BE197" i="33"/>
  <c r="CG197" i="33" s="1"/>
  <c r="BD197" i="33"/>
  <c r="CF197" i="33" s="1"/>
  <c r="BC197" i="33"/>
  <c r="CE197" i="33" s="1"/>
  <c r="BB197" i="33"/>
  <c r="CD197" i="33" s="1"/>
  <c r="BA197" i="33"/>
  <c r="CC197" i="33" s="1"/>
  <c r="AZ197" i="33"/>
  <c r="CB197" i="33" s="1"/>
  <c r="AY197" i="33"/>
  <c r="CA197" i="33" s="1"/>
  <c r="AX197" i="33"/>
  <c r="BZ197" i="33" s="1"/>
  <c r="AW197" i="33"/>
  <c r="BY197" i="33" s="1"/>
  <c r="AV197" i="33"/>
  <c r="BX197" i="33" s="1"/>
  <c r="AU197" i="33"/>
  <c r="BW197" i="33" s="1"/>
  <c r="BF196" i="33"/>
  <c r="CH196" i="33" s="1"/>
  <c r="BE196" i="33"/>
  <c r="CG196" i="33" s="1"/>
  <c r="BD196" i="33"/>
  <c r="CF196" i="33" s="1"/>
  <c r="BC196" i="33"/>
  <c r="CE196" i="33" s="1"/>
  <c r="BB196" i="33"/>
  <c r="CD196" i="33" s="1"/>
  <c r="BA196" i="33"/>
  <c r="CC196" i="33" s="1"/>
  <c r="AZ196" i="33"/>
  <c r="CB196" i="33" s="1"/>
  <c r="AY196" i="33"/>
  <c r="CA196" i="33" s="1"/>
  <c r="AX196" i="33"/>
  <c r="BZ196" i="33" s="1"/>
  <c r="AW196" i="33"/>
  <c r="BY196" i="33" s="1"/>
  <c r="AV196" i="33"/>
  <c r="BX196" i="33" s="1"/>
  <c r="AU196" i="33"/>
  <c r="BW196" i="33" s="1"/>
  <c r="BF195" i="33"/>
  <c r="CH195" i="33" s="1"/>
  <c r="BE195" i="33"/>
  <c r="CG195" i="33" s="1"/>
  <c r="BD195" i="33"/>
  <c r="CF195" i="33" s="1"/>
  <c r="BC195" i="33"/>
  <c r="CE195" i="33" s="1"/>
  <c r="BB195" i="33"/>
  <c r="CD195" i="33" s="1"/>
  <c r="BA195" i="33"/>
  <c r="CC195" i="33" s="1"/>
  <c r="AZ195" i="33"/>
  <c r="CB195" i="33" s="1"/>
  <c r="AY195" i="33"/>
  <c r="CA195" i="33" s="1"/>
  <c r="AX195" i="33"/>
  <c r="BZ195" i="33" s="1"/>
  <c r="AW195" i="33"/>
  <c r="BY195" i="33" s="1"/>
  <c r="AV195" i="33"/>
  <c r="BX195" i="33" s="1"/>
  <c r="AU195" i="33"/>
  <c r="BW195" i="33" s="1"/>
  <c r="BF194" i="33"/>
  <c r="CH194" i="33" s="1"/>
  <c r="BE194" i="33"/>
  <c r="CG194" i="33" s="1"/>
  <c r="BD194" i="33"/>
  <c r="CF194" i="33" s="1"/>
  <c r="BC194" i="33"/>
  <c r="CE194" i="33" s="1"/>
  <c r="BB194" i="33"/>
  <c r="CD194" i="33" s="1"/>
  <c r="BA194" i="33"/>
  <c r="CC194" i="33" s="1"/>
  <c r="AZ194" i="33"/>
  <c r="CB194" i="33" s="1"/>
  <c r="AY194" i="33"/>
  <c r="CA194" i="33" s="1"/>
  <c r="AX194" i="33"/>
  <c r="BZ194" i="33" s="1"/>
  <c r="AW194" i="33"/>
  <c r="BY194" i="33" s="1"/>
  <c r="AV194" i="33"/>
  <c r="BX194" i="33" s="1"/>
  <c r="AU194" i="33"/>
  <c r="BW194" i="33" s="1"/>
  <c r="BF193" i="33"/>
  <c r="CH193" i="33" s="1"/>
  <c r="BE193" i="33"/>
  <c r="CG193" i="33" s="1"/>
  <c r="BD193" i="33"/>
  <c r="CF193" i="33" s="1"/>
  <c r="BC193" i="33"/>
  <c r="CE193" i="33" s="1"/>
  <c r="BB193" i="33"/>
  <c r="CD193" i="33" s="1"/>
  <c r="BA193" i="33"/>
  <c r="CC193" i="33" s="1"/>
  <c r="AZ193" i="33"/>
  <c r="CB193" i="33" s="1"/>
  <c r="AY193" i="33"/>
  <c r="CA193" i="33" s="1"/>
  <c r="AX193" i="33"/>
  <c r="BZ193" i="33" s="1"/>
  <c r="AW193" i="33"/>
  <c r="BY193" i="33" s="1"/>
  <c r="AV193" i="33"/>
  <c r="BX193" i="33" s="1"/>
  <c r="AU193" i="33"/>
  <c r="BW193" i="33" s="1"/>
  <c r="BF192" i="33"/>
  <c r="CH192" i="33" s="1"/>
  <c r="BE192" i="33"/>
  <c r="CG192" i="33" s="1"/>
  <c r="BD192" i="33"/>
  <c r="CF192" i="33" s="1"/>
  <c r="BC192" i="33"/>
  <c r="CE192" i="33" s="1"/>
  <c r="BB192" i="33"/>
  <c r="CD192" i="33" s="1"/>
  <c r="BA192" i="33"/>
  <c r="CC192" i="33" s="1"/>
  <c r="AZ192" i="33"/>
  <c r="CB192" i="33" s="1"/>
  <c r="AY192" i="33"/>
  <c r="CA192" i="33" s="1"/>
  <c r="AX192" i="33"/>
  <c r="BZ192" i="33" s="1"/>
  <c r="AW192" i="33"/>
  <c r="BY192" i="33" s="1"/>
  <c r="AV192" i="33"/>
  <c r="BX192" i="33" s="1"/>
  <c r="AU192" i="33"/>
  <c r="BW192" i="33" s="1"/>
  <c r="BF191" i="33"/>
  <c r="CH191" i="33" s="1"/>
  <c r="BE191" i="33"/>
  <c r="CG191" i="33" s="1"/>
  <c r="BD191" i="33"/>
  <c r="CF191" i="33" s="1"/>
  <c r="BC191" i="33"/>
  <c r="CE191" i="33" s="1"/>
  <c r="BB191" i="33"/>
  <c r="CD191" i="33" s="1"/>
  <c r="BA191" i="33"/>
  <c r="CC191" i="33" s="1"/>
  <c r="AZ191" i="33"/>
  <c r="CB191" i="33" s="1"/>
  <c r="AY191" i="33"/>
  <c r="CA191" i="33" s="1"/>
  <c r="AX191" i="33"/>
  <c r="BZ191" i="33" s="1"/>
  <c r="AW191" i="33"/>
  <c r="BY191" i="33" s="1"/>
  <c r="AV191" i="33"/>
  <c r="BX191" i="33" s="1"/>
  <c r="AU191" i="33"/>
  <c r="BW191" i="33" s="1"/>
  <c r="BF190" i="33"/>
  <c r="CH190" i="33" s="1"/>
  <c r="BE190" i="33"/>
  <c r="CG190" i="33" s="1"/>
  <c r="BD190" i="33"/>
  <c r="CF190" i="33" s="1"/>
  <c r="BC190" i="33"/>
  <c r="CE190" i="33" s="1"/>
  <c r="BB190" i="33"/>
  <c r="CD190" i="33" s="1"/>
  <c r="BA190" i="33"/>
  <c r="CC190" i="33" s="1"/>
  <c r="AZ190" i="33"/>
  <c r="CB190" i="33" s="1"/>
  <c r="AY190" i="33"/>
  <c r="CA190" i="33" s="1"/>
  <c r="AX190" i="33"/>
  <c r="BZ190" i="33" s="1"/>
  <c r="AW190" i="33"/>
  <c r="BY190" i="33" s="1"/>
  <c r="AV190" i="33"/>
  <c r="BX190" i="33" s="1"/>
  <c r="AU190" i="33"/>
  <c r="BW190" i="33" s="1"/>
  <c r="BF189" i="33"/>
  <c r="CH189" i="33" s="1"/>
  <c r="BE189" i="33"/>
  <c r="CG189" i="33" s="1"/>
  <c r="BD189" i="33"/>
  <c r="CF189" i="33" s="1"/>
  <c r="BC189" i="33"/>
  <c r="CE189" i="33" s="1"/>
  <c r="BB189" i="33"/>
  <c r="CD189" i="33" s="1"/>
  <c r="BA189" i="33"/>
  <c r="CC189" i="33" s="1"/>
  <c r="AZ189" i="33"/>
  <c r="CB189" i="33" s="1"/>
  <c r="AY189" i="33"/>
  <c r="CA189" i="33" s="1"/>
  <c r="AX189" i="33"/>
  <c r="BZ189" i="33" s="1"/>
  <c r="AW189" i="33"/>
  <c r="BY189" i="33" s="1"/>
  <c r="AV189" i="33"/>
  <c r="BX189" i="33" s="1"/>
  <c r="AU189" i="33"/>
  <c r="BW189" i="33" s="1"/>
  <c r="BF188" i="33"/>
  <c r="CH188" i="33" s="1"/>
  <c r="BE188" i="33"/>
  <c r="CG188" i="33" s="1"/>
  <c r="BD188" i="33"/>
  <c r="CF188" i="33" s="1"/>
  <c r="BC188" i="33"/>
  <c r="CE188" i="33" s="1"/>
  <c r="BB188" i="33"/>
  <c r="CD188" i="33" s="1"/>
  <c r="BA188" i="33"/>
  <c r="CC188" i="33" s="1"/>
  <c r="AZ188" i="33"/>
  <c r="CB188" i="33" s="1"/>
  <c r="AY188" i="33"/>
  <c r="CA188" i="33" s="1"/>
  <c r="AX188" i="33"/>
  <c r="BZ188" i="33" s="1"/>
  <c r="AW188" i="33"/>
  <c r="BY188" i="33" s="1"/>
  <c r="AV188" i="33"/>
  <c r="BX188" i="33" s="1"/>
  <c r="AU188" i="33"/>
  <c r="BW188" i="33" s="1"/>
  <c r="BF179" i="33"/>
  <c r="CH179" i="33" s="1"/>
  <c r="BE179" i="33"/>
  <c r="CG179" i="33" s="1"/>
  <c r="BD179" i="33"/>
  <c r="CF179" i="33" s="1"/>
  <c r="BC179" i="33"/>
  <c r="CE179" i="33" s="1"/>
  <c r="BB179" i="33"/>
  <c r="CD179" i="33" s="1"/>
  <c r="BA179" i="33"/>
  <c r="CC179" i="33" s="1"/>
  <c r="AZ179" i="33"/>
  <c r="CB179" i="33" s="1"/>
  <c r="AY179" i="33"/>
  <c r="CA179" i="33" s="1"/>
  <c r="AX179" i="33"/>
  <c r="BZ179" i="33" s="1"/>
  <c r="AW179" i="33"/>
  <c r="BY179" i="33" s="1"/>
  <c r="AV179" i="33"/>
  <c r="BX179" i="33" s="1"/>
  <c r="AU179" i="33"/>
  <c r="BW179" i="33" s="1"/>
  <c r="BF178" i="33"/>
  <c r="CH178" i="33" s="1"/>
  <c r="BE178" i="33"/>
  <c r="CG178" i="33" s="1"/>
  <c r="BD178" i="33"/>
  <c r="CF178" i="33" s="1"/>
  <c r="BC178" i="33"/>
  <c r="CE178" i="33" s="1"/>
  <c r="BB178" i="33"/>
  <c r="CD178" i="33" s="1"/>
  <c r="BA178" i="33"/>
  <c r="CC178" i="33" s="1"/>
  <c r="AZ178" i="33"/>
  <c r="CB178" i="33" s="1"/>
  <c r="AY178" i="33"/>
  <c r="CA178" i="33" s="1"/>
  <c r="AX178" i="33"/>
  <c r="BZ178" i="33" s="1"/>
  <c r="AW178" i="33"/>
  <c r="BY178" i="33" s="1"/>
  <c r="AV178" i="33"/>
  <c r="BX178" i="33" s="1"/>
  <c r="AU178" i="33"/>
  <c r="BW178" i="33" s="1"/>
  <c r="BF177" i="33"/>
  <c r="CH177" i="33" s="1"/>
  <c r="BE177" i="33"/>
  <c r="CG177" i="33" s="1"/>
  <c r="BD177" i="33"/>
  <c r="CF177" i="33" s="1"/>
  <c r="BC177" i="33"/>
  <c r="CE177" i="33" s="1"/>
  <c r="BB177" i="33"/>
  <c r="CD177" i="33" s="1"/>
  <c r="BA177" i="33"/>
  <c r="CC177" i="33" s="1"/>
  <c r="AZ177" i="33"/>
  <c r="CB177" i="33" s="1"/>
  <c r="AY177" i="33"/>
  <c r="CA177" i="33" s="1"/>
  <c r="AX177" i="33"/>
  <c r="BZ177" i="33" s="1"/>
  <c r="AW177" i="33"/>
  <c r="BY177" i="33" s="1"/>
  <c r="AV177" i="33"/>
  <c r="BX177" i="33" s="1"/>
  <c r="AU177" i="33"/>
  <c r="BW177" i="33" s="1"/>
  <c r="BF176" i="33"/>
  <c r="CH176" i="33" s="1"/>
  <c r="BE176" i="33"/>
  <c r="CG176" i="33" s="1"/>
  <c r="BD176" i="33"/>
  <c r="CF176" i="33" s="1"/>
  <c r="BC176" i="33"/>
  <c r="CE176" i="33" s="1"/>
  <c r="BB176" i="33"/>
  <c r="CD176" i="33" s="1"/>
  <c r="BA176" i="33"/>
  <c r="CC176" i="33" s="1"/>
  <c r="AZ176" i="33"/>
  <c r="CB176" i="33" s="1"/>
  <c r="AY176" i="33"/>
  <c r="CA176" i="33" s="1"/>
  <c r="AX176" i="33"/>
  <c r="BZ176" i="33" s="1"/>
  <c r="AW176" i="33"/>
  <c r="BY176" i="33" s="1"/>
  <c r="AV176" i="33"/>
  <c r="BX176" i="33" s="1"/>
  <c r="AU176" i="33"/>
  <c r="BW176" i="33" s="1"/>
  <c r="BF175" i="33"/>
  <c r="CH175" i="33" s="1"/>
  <c r="BE175" i="33"/>
  <c r="CG175" i="33" s="1"/>
  <c r="BD175" i="33"/>
  <c r="CF175" i="33" s="1"/>
  <c r="BC175" i="33"/>
  <c r="CE175" i="33" s="1"/>
  <c r="BB175" i="33"/>
  <c r="CD175" i="33" s="1"/>
  <c r="BA175" i="33"/>
  <c r="CC175" i="33" s="1"/>
  <c r="AZ175" i="33"/>
  <c r="CB175" i="33" s="1"/>
  <c r="AY175" i="33"/>
  <c r="CA175" i="33" s="1"/>
  <c r="AX175" i="33"/>
  <c r="BZ175" i="33" s="1"/>
  <c r="AW175" i="33"/>
  <c r="BY175" i="33" s="1"/>
  <c r="AV175" i="33"/>
  <c r="BX175" i="33" s="1"/>
  <c r="AU175" i="33"/>
  <c r="BW175" i="33" s="1"/>
  <c r="BF174" i="33"/>
  <c r="CH174" i="33" s="1"/>
  <c r="BE174" i="33"/>
  <c r="CG174" i="33" s="1"/>
  <c r="BD174" i="33"/>
  <c r="CF174" i="33" s="1"/>
  <c r="BC174" i="33"/>
  <c r="CE174" i="33" s="1"/>
  <c r="BB174" i="33"/>
  <c r="CD174" i="33" s="1"/>
  <c r="BA174" i="33"/>
  <c r="CC174" i="33" s="1"/>
  <c r="AZ174" i="33"/>
  <c r="CB174" i="33" s="1"/>
  <c r="AY174" i="33"/>
  <c r="CA174" i="33" s="1"/>
  <c r="AX174" i="33"/>
  <c r="BZ174" i="33" s="1"/>
  <c r="AW174" i="33"/>
  <c r="BY174" i="33" s="1"/>
  <c r="AV174" i="33"/>
  <c r="BX174" i="33" s="1"/>
  <c r="AU174" i="33"/>
  <c r="BW174" i="33" s="1"/>
  <c r="BF173" i="33"/>
  <c r="CH173" i="33" s="1"/>
  <c r="BE173" i="33"/>
  <c r="CG173" i="33" s="1"/>
  <c r="BD173" i="33"/>
  <c r="CF173" i="33" s="1"/>
  <c r="BC173" i="33"/>
  <c r="CE173" i="33" s="1"/>
  <c r="BB173" i="33"/>
  <c r="CD173" i="33" s="1"/>
  <c r="BA173" i="33"/>
  <c r="CC173" i="33" s="1"/>
  <c r="AZ173" i="33"/>
  <c r="CB173" i="33" s="1"/>
  <c r="AY173" i="33"/>
  <c r="CA173" i="33" s="1"/>
  <c r="AX173" i="33"/>
  <c r="BZ173" i="33" s="1"/>
  <c r="AW173" i="33"/>
  <c r="BY173" i="33" s="1"/>
  <c r="AV173" i="33"/>
  <c r="BX173" i="33" s="1"/>
  <c r="AU173" i="33"/>
  <c r="BW173" i="33" s="1"/>
  <c r="BF172" i="33"/>
  <c r="CH172" i="33" s="1"/>
  <c r="BE172" i="33"/>
  <c r="CG172" i="33" s="1"/>
  <c r="BD172" i="33"/>
  <c r="CF172" i="33" s="1"/>
  <c r="BC172" i="33"/>
  <c r="CE172" i="33" s="1"/>
  <c r="BB172" i="33"/>
  <c r="CD172" i="33" s="1"/>
  <c r="BA172" i="33"/>
  <c r="CC172" i="33" s="1"/>
  <c r="AZ172" i="33"/>
  <c r="CB172" i="33" s="1"/>
  <c r="AY172" i="33"/>
  <c r="CA172" i="33" s="1"/>
  <c r="AX172" i="33"/>
  <c r="BZ172" i="33" s="1"/>
  <c r="AW172" i="33"/>
  <c r="BY172" i="33" s="1"/>
  <c r="AV172" i="33"/>
  <c r="BX172" i="33" s="1"/>
  <c r="AU172" i="33"/>
  <c r="BW172" i="33" s="1"/>
  <c r="BF171" i="33"/>
  <c r="CH171" i="33" s="1"/>
  <c r="BE171" i="33"/>
  <c r="CG171" i="33" s="1"/>
  <c r="BD171" i="33"/>
  <c r="CF171" i="33" s="1"/>
  <c r="BC171" i="33"/>
  <c r="CE171" i="33" s="1"/>
  <c r="BB171" i="33"/>
  <c r="CD171" i="33" s="1"/>
  <c r="BA171" i="33"/>
  <c r="CC171" i="33" s="1"/>
  <c r="AZ171" i="33"/>
  <c r="CB171" i="33" s="1"/>
  <c r="AY171" i="33"/>
  <c r="CA171" i="33" s="1"/>
  <c r="AX171" i="33"/>
  <c r="BZ171" i="33" s="1"/>
  <c r="AW171" i="33"/>
  <c r="BY171" i="33" s="1"/>
  <c r="AV171" i="33"/>
  <c r="BX171" i="33" s="1"/>
  <c r="AU171" i="33"/>
  <c r="BW171" i="33" s="1"/>
  <c r="BF159" i="33"/>
  <c r="CH159" i="33" s="1"/>
  <c r="BE159" i="33"/>
  <c r="CG159" i="33" s="1"/>
  <c r="BD159" i="33"/>
  <c r="CF159" i="33" s="1"/>
  <c r="BC159" i="33"/>
  <c r="CE159" i="33" s="1"/>
  <c r="BB159" i="33"/>
  <c r="CD159" i="33" s="1"/>
  <c r="BA159" i="33"/>
  <c r="CC159" i="33" s="1"/>
  <c r="AZ159" i="33"/>
  <c r="CB159" i="33" s="1"/>
  <c r="AY159" i="33"/>
  <c r="CA159" i="33" s="1"/>
  <c r="AX159" i="33"/>
  <c r="BZ159" i="33" s="1"/>
  <c r="AW159" i="33"/>
  <c r="BY159" i="33" s="1"/>
  <c r="AV159" i="33"/>
  <c r="BX159" i="33" s="1"/>
  <c r="AU159" i="33"/>
  <c r="BW159" i="33" s="1"/>
  <c r="BF158" i="33"/>
  <c r="CH158" i="33" s="1"/>
  <c r="BE158" i="33"/>
  <c r="CG158" i="33" s="1"/>
  <c r="BD158" i="33"/>
  <c r="CF158" i="33" s="1"/>
  <c r="BC158" i="33"/>
  <c r="CE158" i="33" s="1"/>
  <c r="BB158" i="33"/>
  <c r="CD158" i="33" s="1"/>
  <c r="BA158" i="33"/>
  <c r="CC158" i="33" s="1"/>
  <c r="AZ158" i="33"/>
  <c r="CB158" i="33" s="1"/>
  <c r="AY158" i="33"/>
  <c r="CA158" i="33" s="1"/>
  <c r="AX158" i="33"/>
  <c r="BZ158" i="33" s="1"/>
  <c r="AW158" i="33"/>
  <c r="BY158" i="33" s="1"/>
  <c r="AV158" i="33"/>
  <c r="BX158" i="33" s="1"/>
  <c r="AU158" i="33"/>
  <c r="BW158" i="33" s="1"/>
  <c r="BF157" i="33"/>
  <c r="CH157" i="33" s="1"/>
  <c r="BE157" i="33"/>
  <c r="CG157" i="33" s="1"/>
  <c r="BD157" i="33"/>
  <c r="CF157" i="33" s="1"/>
  <c r="BC157" i="33"/>
  <c r="CE157" i="33" s="1"/>
  <c r="BB157" i="33"/>
  <c r="CD157" i="33" s="1"/>
  <c r="BA157" i="33"/>
  <c r="CC157" i="33" s="1"/>
  <c r="AZ157" i="33"/>
  <c r="CB157" i="33" s="1"/>
  <c r="AY157" i="33"/>
  <c r="CA157" i="33" s="1"/>
  <c r="AX157" i="33"/>
  <c r="BZ157" i="33" s="1"/>
  <c r="AW157" i="33"/>
  <c r="BY157" i="33" s="1"/>
  <c r="AV157" i="33"/>
  <c r="BX157" i="33" s="1"/>
  <c r="AU157" i="33"/>
  <c r="BW157" i="33" s="1"/>
  <c r="BF156" i="33"/>
  <c r="CH156" i="33" s="1"/>
  <c r="BE156" i="33"/>
  <c r="CG156" i="33" s="1"/>
  <c r="BD156" i="33"/>
  <c r="CF156" i="33" s="1"/>
  <c r="BC156" i="33"/>
  <c r="CE156" i="33" s="1"/>
  <c r="BB156" i="33"/>
  <c r="CD156" i="33" s="1"/>
  <c r="BA156" i="33"/>
  <c r="CC156" i="33" s="1"/>
  <c r="AZ156" i="33"/>
  <c r="CB156" i="33" s="1"/>
  <c r="AY156" i="33"/>
  <c r="CA156" i="33" s="1"/>
  <c r="AX156" i="33"/>
  <c r="BZ156" i="33" s="1"/>
  <c r="AW156" i="33"/>
  <c r="BY156" i="33" s="1"/>
  <c r="AV156" i="33"/>
  <c r="BX156" i="33" s="1"/>
  <c r="AU156" i="33"/>
  <c r="BW156" i="33" s="1"/>
  <c r="BF145" i="33"/>
  <c r="CH145" i="33" s="1"/>
  <c r="BE145" i="33"/>
  <c r="CG145" i="33" s="1"/>
  <c r="BD145" i="33"/>
  <c r="CF145" i="33" s="1"/>
  <c r="BC145" i="33"/>
  <c r="CE145" i="33" s="1"/>
  <c r="BB145" i="33"/>
  <c r="CD145" i="33" s="1"/>
  <c r="BA145" i="33"/>
  <c r="CC145" i="33" s="1"/>
  <c r="AZ145" i="33"/>
  <c r="CB145" i="33" s="1"/>
  <c r="AY145" i="33"/>
  <c r="CA145" i="33" s="1"/>
  <c r="AX145" i="33"/>
  <c r="BZ145" i="33" s="1"/>
  <c r="AW145" i="33"/>
  <c r="BY145" i="33" s="1"/>
  <c r="AV145" i="33"/>
  <c r="BX145" i="33" s="1"/>
  <c r="AU145" i="33"/>
  <c r="BW145" i="33" s="1"/>
  <c r="BF144" i="33"/>
  <c r="CH144" i="33" s="1"/>
  <c r="BE144" i="33"/>
  <c r="CG144" i="33" s="1"/>
  <c r="BD144" i="33"/>
  <c r="CF144" i="33" s="1"/>
  <c r="BC144" i="33"/>
  <c r="CE144" i="33" s="1"/>
  <c r="BB144" i="33"/>
  <c r="CD144" i="33" s="1"/>
  <c r="BA144" i="33"/>
  <c r="CC144" i="33" s="1"/>
  <c r="AZ144" i="33"/>
  <c r="CB144" i="33" s="1"/>
  <c r="AY144" i="33"/>
  <c r="CA144" i="33" s="1"/>
  <c r="AX144" i="33"/>
  <c r="BZ144" i="33" s="1"/>
  <c r="AW144" i="33"/>
  <c r="BY144" i="33" s="1"/>
  <c r="AV144" i="33"/>
  <c r="BX144" i="33" s="1"/>
  <c r="AU144" i="33"/>
  <c r="BW144" i="33" s="1"/>
  <c r="BF143" i="33"/>
  <c r="CH143" i="33" s="1"/>
  <c r="BE143" i="33"/>
  <c r="CG143" i="33" s="1"/>
  <c r="BD143" i="33"/>
  <c r="CF143" i="33" s="1"/>
  <c r="BC143" i="33"/>
  <c r="CE143" i="33" s="1"/>
  <c r="BB143" i="33"/>
  <c r="CD143" i="33" s="1"/>
  <c r="BA143" i="33"/>
  <c r="CC143" i="33" s="1"/>
  <c r="AZ143" i="33"/>
  <c r="CB143" i="33" s="1"/>
  <c r="AY143" i="33"/>
  <c r="CA143" i="33" s="1"/>
  <c r="AX143" i="33"/>
  <c r="BZ143" i="33" s="1"/>
  <c r="AW143" i="33"/>
  <c r="BY143" i="33" s="1"/>
  <c r="AV143" i="33"/>
  <c r="BX143" i="33" s="1"/>
  <c r="AU143" i="33"/>
  <c r="BW143" i="33" s="1"/>
  <c r="BF142" i="33"/>
  <c r="CH142" i="33" s="1"/>
  <c r="BE142" i="33"/>
  <c r="CG142" i="33" s="1"/>
  <c r="BD142" i="33"/>
  <c r="CF142" i="33" s="1"/>
  <c r="BC142" i="33"/>
  <c r="CE142" i="33" s="1"/>
  <c r="BB142" i="33"/>
  <c r="CD142" i="33" s="1"/>
  <c r="BA142" i="33"/>
  <c r="CC142" i="33" s="1"/>
  <c r="AZ142" i="33"/>
  <c r="CB142" i="33" s="1"/>
  <c r="AY142" i="33"/>
  <c r="CA142" i="33" s="1"/>
  <c r="AX142" i="33"/>
  <c r="BZ142" i="33" s="1"/>
  <c r="AW142" i="33"/>
  <c r="BY142" i="33" s="1"/>
  <c r="AV142" i="33"/>
  <c r="BX142" i="33" s="1"/>
  <c r="AU142" i="33"/>
  <c r="BW142" i="33" s="1"/>
  <c r="BF141" i="33"/>
  <c r="CH141" i="33" s="1"/>
  <c r="BE141" i="33"/>
  <c r="CG141" i="33" s="1"/>
  <c r="BD141" i="33"/>
  <c r="CF141" i="33" s="1"/>
  <c r="BC141" i="33"/>
  <c r="CE141" i="33" s="1"/>
  <c r="BB141" i="33"/>
  <c r="CD141" i="33" s="1"/>
  <c r="BA141" i="33"/>
  <c r="CC141" i="33" s="1"/>
  <c r="AZ141" i="33"/>
  <c r="CB141" i="33" s="1"/>
  <c r="AY141" i="33"/>
  <c r="CA141" i="33" s="1"/>
  <c r="AX141" i="33"/>
  <c r="BZ141" i="33" s="1"/>
  <c r="AW141" i="33"/>
  <c r="BY141" i="33" s="1"/>
  <c r="AV141" i="33"/>
  <c r="BX141" i="33" s="1"/>
  <c r="AU141" i="33"/>
  <c r="BW141" i="33" s="1"/>
  <c r="BF140" i="33"/>
  <c r="CH140" i="33" s="1"/>
  <c r="BE140" i="33"/>
  <c r="CG140" i="33" s="1"/>
  <c r="BD140" i="33"/>
  <c r="CF140" i="33" s="1"/>
  <c r="BC140" i="33"/>
  <c r="CE140" i="33" s="1"/>
  <c r="BB140" i="33"/>
  <c r="CD140" i="33" s="1"/>
  <c r="BA140" i="33"/>
  <c r="CC140" i="33" s="1"/>
  <c r="AZ140" i="33"/>
  <c r="CB140" i="33" s="1"/>
  <c r="AY140" i="33"/>
  <c r="CA140" i="33" s="1"/>
  <c r="AX140" i="33"/>
  <c r="BZ140" i="33" s="1"/>
  <c r="AW140" i="33"/>
  <c r="BY140" i="33" s="1"/>
  <c r="AV140" i="33"/>
  <c r="BX140" i="33" s="1"/>
  <c r="AU140" i="33"/>
  <c r="BW140" i="33" s="1"/>
  <c r="BF139" i="33"/>
  <c r="CH139" i="33" s="1"/>
  <c r="BE139" i="33"/>
  <c r="CG139" i="33" s="1"/>
  <c r="BD139" i="33"/>
  <c r="CF139" i="33" s="1"/>
  <c r="BC139" i="33"/>
  <c r="CE139" i="33" s="1"/>
  <c r="BB139" i="33"/>
  <c r="CD139" i="33" s="1"/>
  <c r="BA139" i="33"/>
  <c r="CC139" i="33" s="1"/>
  <c r="AZ139" i="33"/>
  <c r="CB139" i="33" s="1"/>
  <c r="AY139" i="33"/>
  <c r="CA139" i="33" s="1"/>
  <c r="AX139" i="33"/>
  <c r="BZ139" i="33" s="1"/>
  <c r="AW139" i="33"/>
  <c r="BY139" i="33" s="1"/>
  <c r="AV139" i="33"/>
  <c r="BX139" i="33" s="1"/>
  <c r="AU139" i="33"/>
  <c r="BW139" i="33" s="1"/>
  <c r="BF138" i="33"/>
  <c r="CH138" i="33" s="1"/>
  <c r="BE138" i="33"/>
  <c r="CG138" i="33" s="1"/>
  <c r="BD138" i="33"/>
  <c r="CF138" i="33" s="1"/>
  <c r="BC138" i="33"/>
  <c r="CE138" i="33" s="1"/>
  <c r="BB138" i="33"/>
  <c r="CD138" i="33" s="1"/>
  <c r="BA138" i="33"/>
  <c r="CC138" i="33" s="1"/>
  <c r="AZ138" i="33"/>
  <c r="CB138" i="33" s="1"/>
  <c r="AY138" i="33"/>
  <c r="CA138" i="33" s="1"/>
  <c r="AX138" i="33"/>
  <c r="BZ138" i="33" s="1"/>
  <c r="AW138" i="33"/>
  <c r="BY138" i="33" s="1"/>
  <c r="AV138" i="33"/>
  <c r="BX138" i="33" s="1"/>
  <c r="AU138" i="33"/>
  <c r="BW138" i="33" s="1"/>
  <c r="BF137" i="33"/>
  <c r="CH137" i="33" s="1"/>
  <c r="BE137" i="33"/>
  <c r="CG137" i="33" s="1"/>
  <c r="BD137" i="33"/>
  <c r="CF137" i="33" s="1"/>
  <c r="BC137" i="33"/>
  <c r="CE137" i="33" s="1"/>
  <c r="BB137" i="33"/>
  <c r="CD137" i="33" s="1"/>
  <c r="BA137" i="33"/>
  <c r="CC137" i="33" s="1"/>
  <c r="AZ137" i="33"/>
  <c r="CB137" i="33" s="1"/>
  <c r="AY137" i="33"/>
  <c r="CA137" i="33" s="1"/>
  <c r="AX137" i="33"/>
  <c r="BZ137" i="33" s="1"/>
  <c r="AW137" i="33"/>
  <c r="BY137" i="33" s="1"/>
  <c r="AV137" i="33"/>
  <c r="BX137" i="33" s="1"/>
  <c r="AU137" i="33"/>
  <c r="BW137" i="33" s="1"/>
  <c r="BF136" i="33"/>
  <c r="CH136" i="33" s="1"/>
  <c r="BE136" i="33"/>
  <c r="CG136" i="33" s="1"/>
  <c r="BD136" i="33"/>
  <c r="CF136" i="33" s="1"/>
  <c r="BC136" i="33"/>
  <c r="CE136" i="33" s="1"/>
  <c r="BB136" i="33"/>
  <c r="CD136" i="33" s="1"/>
  <c r="BA136" i="33"/>
  <c r="CC136" i="33" s="1"/>
  <c r="AZ136" i="33"/>
  <c r="CB136" i="33" s="1"/>
  <c r="AY136" i="33"/>
  <c r="CA136" i="33" s="1"/>
  <c r="AX136" i="33"/>
  <c r="BZ136" i="33" s="1"/>
  <c r="AW136" i="33"/>
  <c r="BY136" i="33" s="1"/>
  <c r="AV136" i="33"/>
  <c r="BX136" i="33" s="1"/>
  <c r="AU136" i="33"/>
  <c r="BW136" i="33" s="1"/>
  <c r="BF135" i="33"/>
  <c r="CH135" i="33" s="1"/>
  <c r="BE135" i="33"/>
  <c r="CG135" i="33" s="1"/>
  <c r="BD135" i="33"/>
  <c r="CF135" i="33" s="1"/>
  <c r="BC135" i="33"/>
  <c r="CE135" i="33" s="1"/>
  <c r="BB135" i="33"/>
  <c r="CD135" i="33" s="1"/>
  <c r="BA135" i="33"/>
  <c r="CC135" i="33" s="1"/>
  <c r="AZ135" i="33"/>
  <c r="CB135" i="33" s="1"/>
  <c r="AY135" i="33"/>
  <c r="CA135" i="33" s="1"/>
  <c r="AX135" i="33"/>
  <c r="BZ135" i="33" s="1"/>
  <c r="AW135" i="33"/>
  <c r="BY135" i="33" s="1"/>
  <c r="AV135" i="33"/>
  <c r="BX135" i="33" s="1"/>
  <c r="AU135" i="33"/>
  <c r="BW135" i="33" s="1"/>
  <c r="BF134" i="33"/>
  <c r="CH134" i="33" s="1"/>
  <c r="BE134" i="33"/>
  <c r="CG134" i="33" s="1"/>
  <c r="BD134" i="33"/>
  <c r="CF134" i="33" s="1"/>
  <c r="BC134" i="33"/>
  <c r="CE134" i="33" s="1"/>
  <c r="BB134" i="33"/>
  <c r="CD134" i="33" s="1"/>
  <c r="BA134" i="33"/>
  <c r="CC134" i="33" s="1"/>
  <c r="AZ134" i="33"/>
  <c r="CB134" i="33" s="1"/>
  <c r="AY134" i="33"/>
  <c r="CA134" i="33" s="1"/>
  <c r="AX134" i="33"/>
  <c r="BZ134" i="33" s="1"/>
  <c r="AW134" i="33"/>
  <c r="BY134" i="33" s="1"/>
  <c r="AV134" i="33"/>
  <c r="BX134" i="33" s="1"/>
  <c r="AU134" i="33"/>
  <c r="BW134" i="33" s="1"/>
  <c r="BF133" i="33"/>
  <c r="CH133" i="33" s="1"/>
  <c r="BE133" i="33"/>
  <c r="CG133" i="33" s="1"/>
  <c r="BD133" i="33"/>
  <c r="CF133" i="33" s="1"/>
  <c r="BC133" i="33"/>
  <c r="CE133" i="33" s="1"/>
  <c r="BB133" i="33"/>
  <c r="CD133" i="33" s="1"/>
  <c r="BA133" i="33"/>
  <c r="CC133" i="33" s="1"/>
  <c r="AZ133" i="33"/>
  <c r="CB133" i="33" s="1"/>
  <c r="AY133" i="33"/>
  <c r="CA133" i="33" s="1"/>
  <c r="AX133" i="33"/>
  <c r="BZ133" i="33" s="1"/>
  <c r="AW133" i="33"/>
  <c r="BY133" i="33" s="1"/>
  <c r="AV133" i="33"/>
  <c r="BX133" i="33" s="1"/>
  <c r="AU133" i="33"/>
  <c r="BW133" i="33" s="1"/>
  <c r="BF132" i="33"/>
  <c r="CH132" i="33" s="1"/>
  <c r="BE132" i="33"/>
  <c r="CG132" i="33" s="1"/>
  <c r="BD132" i="33"/>
  <c r="CF132" i="33" s="1"/>
  <c r="BC132" i="33"/>
  <c r="CE132" i="33" s="1"/>
  <c r="BB132" i="33"/>
  <c r="CD132" i="33" s="1"/>
  <c r="BA132" i="33"/>
  <c r="CC132" i="33" s="1"/>
  <c r="AZ132" i="33"/>
  <c r="CB132" i="33" s="1"/>
  <c r="AY132" i="33"/>
  <c r="CA132" i="33" s="1"/>
  <c r="AX132" i="33"/>
  <c r="BZ132" i="33" s="1"/>
  <c r="AW132" i="33"/>
  <c r="BY132" i="33" s="1"/>
  <c r="AV132" i="33"/>
  <c r="BX132" i="33" s="1"/>
  <c r="AU132" i="33"/>
  <c r="BW132" i="33" s="1"/>
  <c r="BF131" i="33"/>
  <c r="CH131" i="33" s="1"/>
  <c r="BE131" i="33"/>
  <c r="CG131" i="33" s="1"/>
  <c r="BD131" i="33"/>
  <c r="CF131" i="33" s="1"/>
  <c r="BC131" i="33"/>
  <c r="CE131" i="33" s="1"/>
  <c r="BB131" i="33"/>
  <c r="CD131" i="33" s="1"/>
  <c r="BA131" i="33"/>
  <c r="CC131" i="33" s="1"/>
  <c r="AZ131" i="33"/>
  <c r="CB131" i="33" s="1"/>
  <c r="AY131" i="33"/>
  <c r="CA131" i="33" s="1"/>
  <c r="AX131" i="33"/>
  <c r="BZ131" i="33" s="1"/>
  <c r="AW131" i="33"/>
  <c r="BY131" i="33" s="1"/>
  <c r="AV131" i="33"/>
  <c r="BX131" i="33" s="1"/>
  <c r="AU131" i="33"/>
  <c r="BW131" i="33" s="1"/>
  <c r="BF130" i="33"/>
  <c r="CH130" i="33" s="1"/>
  <c r="BE130" i="33"/>
  <c r="CG130" i="33" s="1"/>
  <c r="BD130" i="33"/>
  <c r="CF130" i="33" s="1"/>
  <c r="BC130" i="33"/>
  <c r="CE130" i="33" s="1"/>
  <c r="BB130" i="33"/>
  <c r="CD130" i="33" s="1"/>
  <c r="BA130" i="33"/>
  <c r="CC130" i="33" s="1"/>
  <c r="AZ130" i="33"/>
  <c r="CB130" i="33" s="1"/>
  <c r="AY130" i="33"/>
  <c r="CA130" i="33" s="1"/>
  <c r="AX130" i="33"/>
  <c r="BZ130" i="33" s="1"/>
  <c r="AW130" i="33"/>
  <c r="BY130" i="33" s="1"/>
  <c r="AV130" i="33"/>
  <c r="BX130" i="33" s="1"/>
  <c r="AU130" i="33"/>
  <c r="BW130" i="33" s="1"/>
  <c r="BF129" i="33"/>
  <c r="CH129" i="33" s="1"/>
  <c r="BE129" i="33"/>
  <c r="CG129" i="33" s="1"/>
  <c r="BD129" i="33"/>
  <c r="CF129" i="33" s="1"/>
  <c r="BC129" i="33"/>
  <c r="CE129" i="33" s="1"/>
  <c r="BB129" i="33"/>
  <c r="CD129" i="33" s="1"/>
  <c r="BA129" i="33"/>
  <c r="CC129" i="33" s="1"/>
  <c r="AZ129" i="33"/>
  <c r="CB129" i="33" s="1"/>
  <c r="AY129" i="33"/>
  <c r="CA129" i="33" s="1"/>
  <c r="AX129" i="33"/>
  <c r="BZ129" i="33" s="1"/>
  <c r="AW129" i="33"/>
  <c r="BY129" i="33" s="1"/>
  <c r="AV129" i="33"/>
  <c r="BX129" i="33" s="1"/>
  <c r="AU129" i="33"/>
  <c r="BW129" i="33" s="1"/>
  <c r="BF128" i="33"/>
  <c r="CH128" i="33" s="1"/>
  <c r="BE128" i="33"/>
  <c r="CG128" i="33" s="1"/>
  <c r="BD128" i="33"/>
  <c r="CF128" i="33" s="1"/>
  <c r="BC128" i="33"/>
  <c r="CE128" i="33" s="1"/>
  <c r="BB128" i="33"/>
  <c r="CD128" i="33" s="1"/>
  <c r="BA128" i="33"/>
  <c r="CC128" i="33" s="1"/>
  <c r="AZ128" i="33"/>
  <c r="CB128" i="33" s="1"/>
  <c r="AY128" i="33"/>
  <c r="CA128" i="33" s="1"/>
  <c r="AX128" i="33"/>
  <c r="BZ128" i="33" s="1"/>
  <c r="AW128" i="33"/>
  <c r="BY128" i="33" s="1"/>
  <c r="AV128" i="33"/>
  <c r="BX128" i="33" s="1"/>
  <c r="AU128" i="33"/>
  <c r="BW128" i="33" s="1"/>
  <c r="BF127" i="33"/>
  <c r="CH127" i="33" s="1"/>
  <c r="BE127" i="33"/>
  <c r="CG127" i="33" s="1"/>
  <c r="BD127" i="33"/>
  <c r="CF127" i="33" s="1"/>
  <c r="BC127" i="33"/>
  <c r="CE127" i="33" s="1"/>
  <c r="BB127" i="33"/>
  <c r="CD127" i="33" s="1"/>
  <c r="BA127" i="33"/>
  <c r="CC127" i="33" s="1"/>
  <c r="AZ127" i="33"/>
  <c r="CB127" i="33" s="1"/>
  <c r="AY127" i="33"/>
  <c r="CA127" i="33" s="1"/>
  <c r="AX127" i="33"/>
  <c r="BZ127" i="33" s="1"/>
  <c r="AW127" i="33"/>
  <c r="BY127" i="33" s="1"/>
  <c r="AV127" i="33"/>
  <c r="BX127" i="33" s="1"/>
  <c r="AU127" i="33"/>
  <c r="BW127" i="33" s="1"/>
  <c r="BF126" i="33"/>
  <c r="CH126" i="33" s="1"/>
  <c r="BE126" i="33"/>
  <c r="CG126" i="33" s="1"/>
  <c r="BD126" i="33"/>
  <c r="CF126" i="33" s="1"/>
  <c r="BC126" i="33"/>
  <c r="CE126" i="33" s="1"/>
  <c r="BB126" i="33"/>
  <c r="CD126" i="33" s="1"/>
  <c r="BA126" i="33"/>
  <c r="CC126" i="33" s="1"/>
  <c r="AZ126" i="33"/>
  <c r="CB126" i="33" s="1"/>
  <c r="AY126" i="33"/>
  <c r="CA126" i="33" s="1"/>
  <c r="AX126" i="33"/>
  <c r="BZ126" i="33" s="1"/>
  <c r="AW126" i="33"/>
  <c r="BY126" i="33" s="1"/>
  <c r="AV126" i="33"/>
  <c r="BX126" i="33" s="1"/>
  <c r="AU126" i="33"/>
  <c r="BW126" i="33" s="1"/>
  <c r="BF125" i="33"/>
  <c r="CH125" i="33" s="1"/>
  <c r="BE125" i="33"/>
  <c r="CG125" i="33" s="1"/>
  <c r="BD125" i="33"/>
  <c r="CF125" i="33" s="1"/>
  <c r="BC125" i="33"/>
  <c r="CE125" i="33" s="1"/>
  <c r="BB125" i="33"/>
  <c r="CD125" i="33" s="1"/>
  <c r="BA125" i="33"/>
  <c r="CC125" i="33" s="1"/>
  <c r="AZ125" i="33"/>
  <c r="CB125" i="33" s="1"/>
  <c r="AY125" i="33"/>
  <c r="CA125" i="33" s="1"/>
  <c r="AX125" i="33"/>
  <c r="BZ125" i="33" s="1"/>
  <c r="AW125" i="33"/>
  <c r="BY125" i="33" s="1"/>
  <c r="AV125" i="33"/>
  <c r="BX125" i="33" s="1"/>
  <c r="AU125" i="33"/>
  <c r="BW125" i="33" s="1"/>
  <c r="BF124" i="33"/>
  <c r="CH124" i="33" s="1"/>
  <c r="BE124" i="33"/>
  <c r="CG124" i="33" s="1"/>
  <c r="BD124" i="33"/>
  <c r="CF124" i="33" s="1"/>
  <c r="BC124" i="33"/>
  <c r="CE124" i="33" s="1"/>
  <c r="BB124" i="33"/>
  <c r="CD124" i="33" s="1"/>
  <c r="BA124" i="33"/>
  <c r="CC124" i="33" s="1"/>
  <c r="AZ124" i="33"/>
  <c r="CB124" i="33" s="1"/>
  <c r="AY124" i="33"/>
  <c r="CA124" i="33" s="1"/>
  <c r="AX124" i="33"/>
  <c r="BZ124" i="33" s="1"/>
  <c r="AW124" i="33"/>
  <c r="BY124" i="33" s="1"/>
  <c r="AV124" i="33"/>
  <c r="BX124" i="33" s="1"/>
  <c r="AU124" i="33"/>
  <c r="BW124" i="33" s="1"/>
  <c r="BF123" i="33"/>
  <c r="CH123" i="33" s="1"/>
  <c r="BE123" i="33"/>
  <c r="CG123" i="33" s="1"/>
  <c r="BD123" i="33"/>
  <c r="CF123" i="33" s="1"/>
  <c r="BC123" i="33"/>
  <c r="CE123" i="33" s="1"/>
  <c r="BB123" i="33"/>
  <c r="CD123" i="33" s="1"/>
  <c r="BA123" i="33"/>
  <c r="CC123" i="33" s="1"/>
  <c r="AZ123" i="33"/>
  <c r="CB123" i="33" s="1"/>
  <c r="AY123" i="33"/>
  <c r="CA123" i="33" s="1"/>
  <c r="AX123" i="33"/>
  <c r="BZ123" i="33" s="1"/>
  <c r="AW123" i="33"/>
  <c r="BY123" i="33" s="1"/>
  <c r="AV123" i="33"/>
  <c r="BX123" i="33" s="1"/>
  <c r="AU123" i="33"/>
  <c r="BW123" i="33" s="1"/>
  <c r="BF122" i="33"/>
  <c r="CH122" i="33" s="1"/>
  <c r="BE122" i="33"/>
  <c r="CG122" i="33" s="1"/>
  <c r="BD122" i="33"/>
  <c r="CF122" i="33" s="1"/>
  <c r="BC122" i="33"/>
  <c r="CE122" i="33" s="1"/>
  <c r="BB122" i="33"/>
  <c r="CD122" i="33" s="1"/>
  <c r="BA122" i="33"/>
  <c r="CC122" i="33" s="1"/>
  <c r="AZ122" i="33"/>
  <c r="CB122" i="33" s="1"/>
  <c r="AY122" i="33"/>
  <c r="CA122" i="33" s="1"/>
  <c r="AX122" i="33"/>
  <c r="BZ122" i="33" s="1"/>
  <c r="AW122" i="33"/>
  <c r="BY122" i="33" s="1"/>
  <c r="AV122" i="33"/>
  <c r="BX122" i="33" s="1"/>
  <c r="AU122" i="33"/>
  <c r="BW122" i="33" s="1"/>
  <c r="BF120" i="33"/>
  <c r="CH120" i="33" s="1"/>
  <c r="BE120" i="33"/>
  <c r="CG120" i="33" s="1"/>
  <c r="BD120" i="33"/>
  <c r="CF120" i="33" s="1"/>
  <c r="BC120" i="33"/>
  <c r="CE120" i="33" s="1"/>
  <c r="BB120" i="33"/>
  <c r="CD120" i="33" s="1"/>
  <c r="BA120" i="33"/>
  <c r="CC120" i="33" s="1"/>
  <c r="AZ120" i="33"/>
  <c r="CB120" i="33" s="1"/>
  <c r="AY120" i="33"/>
  <c r="CA120" i="33" s="1"/>
  <c r="AX120" i="33"/>
  <c r="BZ120" i="33" s="1"/>
  <c r="AW120" i="33"/>
  <c r="BY120" i="33" s="1"/>
  <c r="AV120" i="33"/>
  <c r="BX120" i="33" s="1"/>
  <c r="AU120" i="33"/>
  <c r="BW120" i="33" s="1"/>
  <c r="BF118" i="33"/>
  <c r="CH118" i="33" s="1"/>
  <c r="BE118" i="33"/>
  <c r="CG118" i="33" s="1"/>
  <c r="BD118" i="33"/>
  <c r="CF118" i="33" s="1"/>
  <c r="BC118" i="33"/>
  <c r="CE118" i="33" s="1"/>
  <c r="BB118" i="33"/>
  <c r="CD118" i="33" s="1"/>
  <c r="BA118" i="33"/>
  <c r="CC118" i="33" s="1"/>
  <c r="AZ118" i="33"/>
  <c r="CB118" i="33" s="1"/>
  <c r="AY118" i="33"/>
  <c r="CA118" i="33" s="1"/>
  <c r="AX118" i="33"/>
  <c r="BZ118" i="33" s="1"/>
  <c r="AW118" i="33"/>
  <c r="BY118" i="33" s="1"/>
  <c r="AV118" i="33"/>
  <c r="BX118" i="33" s="1"/>
  <c r="AU118" i="33"/>
  <c r="BW118" i="33" s="1"/>
  <c r="BF116" i="33"/>
  <c r="CH116" i="33" s="1"/>
  <c r="BE116" i="33"/>
  <c r="CG116" i="33" s="1"/>
  <c r="BD116" i="33"/>
  <c r="CF116" i="33" s="1"/>
  <c r="BC116" i="33"/>
  <c r="CE116" i="33" s="1"/>
  <c r="BB116" i="33"/>
  <c r="CD116" i="33" s="1"/>
  <c r="BA116" i="33"/>
  <c r="CC116" i="33" s="1"/>
  <c r="AZ116" i="33"/>
  <c r="CB116" i="33" s="1"/>
  <c r="AY116" i="33"/>
  <c r="CA116" i="33" s="1"/>
  <c r="AX116" i="33"/>
  <c r="BZ116" i="33" s="1"/>
  <c r="AW116" i="33"/>
  <c r="BY116" i="33" s="1"/>
  <c r="AV116" i="33"/>
  <c r="BX116" i="33" s="1"/>
  <c r="AU116" i="33"/>
  <c r="BW116" i="33" s="1"/>
  <c r="BF115" i="33"/>
  <c r="CH115" i="33" s="1"/>
  <c r="BE115" i="33"/>
  <c r="CG115" i="33" s="1"/>
  <c r="BD115" i="33"/>
  <c r="CF115" i="33" s="1"/>
  <c r="BC115" i="33"/>
  <c r="CE115" i="33" s="1"/>
  <c r="BB115" i="33"/>
  <c r="CD115" i="33" s="1"/>
  <c r="BA115" i="33"/>
  <c r="CC115" i="33" s="1"/>
  <c r="AZ115" i="33"/>
  <c r="CB115" i="33" s="1"/>
  <c r="AY115" i="33"/>
  <c r="CA115" i="33" s="1"/>
  <c r="AX115" i="33"/>
  <c r="BZ115" i="33" s="1"/>
  <c r="AW115" i="33"/>
  <c r="BY115" i="33" s="1"/>
  <c r="AV115" i="33"/>
  <c r="BX115" i="33" s="1"/>
  <c r="AU115" i="33"/>
  <c r="BW115" i="33" s="1"/>
  <c r="BF114" i="33"/>
  <c r="CH114" i="33" s="1"/>
  <c r="BE114" i="33"/>
  <c r="CG114" i="33" s="1"/>
  <c r="BD114" i="33"/>
  <c r="CF114" i="33" s="1"/>
  <c r="BC114" i="33"/>
  <c r="CE114" i="33" s="1"/>
  <c r="BB114" i="33"/>
  <c r="CD114" i="33" s="1"/>
  <c r="BA114" i="33"/>
  <c r="CC114" i="33" s="1"/>
  <c r="AZ114" i="33"/>
  <c r="CB114" i="33" s="1"/>
  <c r="AY114" i="33"/>
  <c r="CA114" i="33" s="1"/>
  <c r="AX114" i="33"/>
  <c r="BZ114" i="33" s="1"/>
  <c r="AW114" i="33"/>
  <c r="BY114" i="33" s="1"/>
  <c r="AV114" i="33"/>
  <c r="BX114" i="33" s="1"/>
  <c r="AU114" i="33"/>
  <c r="BW114" i="33" s="1"/>
  <c r="BF113" i="33"/>
  <c r="CH113" i="33" s="1"/>
  <c r="BE113" i="33"/>
  <c r="CG113" i="33" s="1"/>
  <c r="BD113" i="33"/>
  <c r="CF113" i="33" s="1"/>
  <c r="BC113" i="33"/>
  <c r="CE113" i="33" s="1"/>
  <c r="BB113" i="33"/>
  <c r="CD113" i="33" s="1"/>
  <c r="BA113" i="33"/>
  <c r="CC113" i="33" s="1"/>
  <c r="AZ113" i="33"/>
  <c r="CB113" i="33" s="1"/>
  <c r="AY113" i="33"/>
  <c r="CA113" i="33" s="1"/>
  <c r="AX113" i="33"/>
  <c r="BZ113" i="33" s="1"/>
  <c r="AW113" i="33"/>
  <c r="BY113" i="33" s="1"/>
  <c r="AV113" i="33"/>
  <c r="BX113" i="33" s="1"/>
  <c r="AU113" i="33"/>
  <c r="BW113" i="33" s="1"/>
  <c r="BF112" i="33"/>
  <c r="CH112" i="33" s="1"/>
  <c r="BE112" i="33"/>
  <c r="CG112" i="33" s="1"/>
  <c r="BD112" i="33"/>
  <c r="CF112" i="33" s="1"/>
  <c r="BC112" i="33"/>
  <c r="CE112" i="33" s="1"/>
  <c r="BB112" i="33"/>
  <c r="CD112" i="33" s="1"/>
  <c r="BA112" i="33"/>
  <c r="CC112" i="33" s="1"/>
  <c r="AZ112" i="33"/>
  <c r="CB112" i="33" s="1"/>
  <c r="AY112" i="33"/>
  <c r="CA112" i="33" s="1"/>
  <c r="AX112" i="33"/>
  <c r="BZ112" i="33" s="1"/>
  <c r="AW112" i="33"/>
  <c r="BY112" i="33" s="1"/>
  <c r="AV112" i="33"/>
  <c r="BX112" i="33" s="1"/>
  <c r="AU112" i="33"/>
  <c r="BW112" i="33" s="1"/>
  <c r="BF107" i="33"/>
  <c r="CH107" i="33" s="1"/>
  <c r="BE107" i="33"/>
  <c r="CG107" i="33" s="1"/>
  <c r="BD107" i="33"/>
  <c r="CF107" i="33" s="1"/>
  <c r="BC107" i="33"/>
  <c r="CE107" i="33" s="1"/>
  <c r="BB107" i="33"/>
  <c r="CD107" i="33" s="1"/>
  <c r="BA107" i="33"/>
  <c r="CC107" i="33" s="1"/>
  <c r="AZ107" i="33"/>
  <c r="CB107" i="33" s="1"/>
  <c r="AY107" i="33"/>
  <c r="CA107" i="33" s="1"/>
  <c r="AX107" i="33"/>
  <c r="BZ107" i="33" s="1"/>
  <c r="AW107" i="33"/>
  <c r="BY107" i="33" s="1"/>
  <c r="AV107" i="33"/>
  <c r="BX107" i="33" s="1"/>
  <c r="AU107" i="33"/>
  <c r="BW107" i="33" s="1"/>
  <c r="BF102" i="33"/>
  <c r="CH102" i="33" s="1"/>
  <c r="BE102" i="33"/>
  <c r="CG102" i="33" s="1"/>
  <c r="BD102" i="33"/>
  <c r="CF102" i="33" s="1"/>
  <c r="BC102" i="33"/>
  <c r="CE102" i="33" s="1"/>
  <c r="BB102" i="33"/>
  <c r="CD102" i="33" s="1"/>
  <c r="BA102" i="33"/>
  <c r="CC102" i="33" s="1"/>
  <c r="AZ102" i="33"/>
  <c r="CB102" i="33" s="1"/>
  <c r="AY102" i="33"/>
  <c r="CA102" i="33" s="1"/>
  <c r="AX102" i="33"/>
  <c r="BZ102" i="33" s="1"/>
  <c r="AW102" i="33"/>
  <c r="BY102" i="33" s="1"/>
  <c r="AV102" i="33"/>
  <c r="BX102" i="33" s="1"/>
  <c r="AU102" i="33"/>
  <c r="BW102" i="33" s="1"/>
  <c r="BF96" i="33"/>
  <c r="CH96" i="33" s="1"/>
  <c r="BE96" i="33"/>
  <c r="CG96" i="33" s="1"/>
  <c r="BD96" i="33"/>
  <c r="CF96" i="33" s="1"/>
  <c r="BC96" i="33"/>
  <c r="CE96" i="33" s="1"/>
  <c r="BB96" i="33"/>
  <c r="CD96" i="33" s="1"/>
  <c r="BA96" i="33"/>
  <c r="CC96" i="33" s="1"/>
  <c r="AZ96" i="33"/>
  <c r="CB96" i="33" s="1"/>
  <c r="AY96" i="33"/>
  <c r="CA96" i="33" s="1"/>
  <c r="AX96" i="33"/>
  <c r="BZ96" i="33" s="1"/>
  <c r="AW96" i="33"/>
  <c r="BY96" i="33" s="1"/>
  <c r="AV96" i="33"/>
  <c r="BX96" i="33" s="1"/>
  <c r="AU96" i="33"/>
  <c r="BW96" i="33" s="1"/>
  <c r="BF90" i="33"/>
  <c r="CH90" i="33" s="1"/>
  <c r="BE90" i="33"/>
  <c r="CG90" i="33" s="1"/>
  <c r="BD90" i="33"/>
  <c r="CF90" i="33" s="1"/>
  <c r="BC90" i="33"/>
  <c r="CE90" i="33" s="1"/>
  <c r="BB90" i="33"/>
  <c r="CD90" i="33" s="1"/>
  <c r="BA90" i="33"/>
  <c r="CC90" i="33" s="1"/>
  <c r="AZ90" i="33"/>
  <c r="CB90" i="33" s="1"/>
  <c r="AY90" i="33"/>
  <c r="CA90" i="33" s="1"/>
  <c r="AX90" i="33"/>
  <c r="BZ90" i="33" s="1"/>
  <c r="AW90" i="33"/>
  <c r="BY90" i="33" s="1"/>
  <c r="AV90" i="33"/>
  <c r="BX90" i="33" s="1"/>
  <c r="AU90" i="33"/>
  <c r="BW90" i="33" s="1"/>
  <c r="BF89" i="33"/>
  <c r="CH89" i="33" s="1"/>
  <c r="BE89" i="33"/>
  <c r="CG89" i="33" s="1"/>
  <c r="BD89" i="33"/>
  <c r="CF89" i="33" s="1"/>
  <c r="BC89" i="33"/>
  <c r="CE89" i="33" s="1"/>
  <c r="BB89" i="33"/>
  <c r="CD89" i="33" s="1"/>
  <c r="BA89" i="33"/>
  <c r="CC89" i="33" s="1"/>
  <c r="AZ89" i="33"/>
  <c r="CB89" i="33" s="1"/>
  <c r="AY89" i="33"/>
  <c r="CA89" i="33" s="1"/>
  <c r="AX89" i="33"/>
  <c r="BZ89" i="33" s="1"/>
  <c r="AW89" i="33"/>
  <c r="BY89" i="33" s="1"/>
  <c r="AV89" i="33"/>
  <c r="BX89" i="33" s="1"/>
  <c r="AU89" i="33"/>
  <c r="BW89" i="33" s="1"/>
  <c r="BF86" i="33"/>
  <c r="CH86" i="33" s="1"/>
  <c r="BE86" i="33"/>
  <c r="CG86" i="33" s="1"/>
  <c r="BD86" i="33"/>
  <c r="CF86" i="33" s="1"/>
  <c r="BC86" i="33"/>
  <c r="CE86" i="33" s="1"/>
  <c r="BB86" i="33"/>
  <c r="CD86" i="33" s="1"/>
  <c r="BA86" i="33"/>
  <c r="CC86" i="33" s="1"/>
  <c r="AZ86" i="33"/>
  <c r="CB86" i="33" s="1"/>
  <c r="AY86" i="33"/>
  <c r="CA86" i="33" s="1"/>
  <c r="AX86" i="33"/>
  <c r="BZ86" i="33" s="1"/>
  <c r="AW86" i="33"/>
  <c r="BY86" i="33" s="1"/>
  <c r="AV86" i="33"/>
  <c r="BX86" i="33" s="1"/>
  <c r="AU86" i="33"/>
  <c r="BW86" i="33" s="1"/>
  <c r="BF85" i="33"/>
  <c r="CH85" i="33" s="1"/>
  <c r="BE85" i="33"/>
  <c r="CG85" i="33" s="1"/>
  <c r="BD85" i="33"/>
  <c r="CF85" i="33" s="1"/>
  <c r="BC85" i="33"/>
  <c r="CE85" i="33" s="1"/>
  <c r="BB85" i="33"/>
  <c r="CD85" i="33" s="1"/>
  <c r="BA85" i="33"/>
  <c r="CC85" i="33" s="1"/>
  <c r="AZ85" i="33"/>
  <c r="CB85" i="33" s="1"/>
  <c r="AY85" i="33"/>
  <c r="CA85" i="33" s="1"/>
  <c r="AX85" i="33"/>
  <c r="BZ85" i="33" s="1"/>
  <c r="AW85" i="33"/>
  <c r="BY85" i="33" s="1"/>
  <c r="AV85" i="33"/>
  <c r="BX85" i="33" s="1"/>
  <c r="AU85" i="33"/>
  <c r="BW85" i="33" s="1"/>
  <c r="BF84" i="33"/>
  <c r="CH84" i="33" s="1"/>
  <c r="BE84" i="33"/>
  <c r="CG84" i="33" s="1"/>
  <c r="BD84" i="33"/>
  <c r="CF84" i="33" s="1"/>
  <c r="BC84" i="33"/>
  <c r="CE84" i="33" s="1"/>
  <c r="BB84" i="33"/>
  <c r="CD84" i="33" s="1"/>
  <c r="BA84" i="33"/>
  <c r="CC84" i="33" s="1"/>
  <c r="AZ84" i="33"/>
  <c r="CB84" i="33" s="1"/>
  <c r="AY84" i="33"/>
  <c r="CA84" i="33" s="1"/>
  <c r="AX84" i="33"/>
  <c r="BZ84" i="33" s="1"/>
  <c r="AW84" i="33"/>
  <c r="BY84" i="33" s="1"/>
  <c r="AV84" i="33"/>
  <c r="BX84" i="33" s="1"/>
  <c r="AU84" i="33"/>
  <c r="BW84" i="33" s="1"/>
  <c r="BF74" i="33"/>
  <c r="CH74" i="33" s="1"/>
  <c r="BE74" i="33"/>
  <c r="CG74" i="33" s="1"/>
  <c r="BD74" i="33"/>
  <c r="CF74" i="33" s="1"/>
  <c r="BC74" i="33"/>
  <c r="CE74" i="33" s="1"/>
  <c r="BB74" i="33"/>
  <c r="CD74" i="33" s="1"/>
  <c r="BA74" i="33"/>
  <c r="CC74" i="33" s="1"/>
  <c r="AZ74" i="33"/>
  <c r="CB74" i="33" s="1"/>
  <c r="AY74" i="33"/>
  <c r="CA74" i="33" s="1"/>
  <c r="AX74" i="33"/>
  <c r="BZ74" i="33" s="1"/>
  <c r="AW74" i="33"/>
  <c r="BY74" i="33" s="1"/>
  <c r="AV74" i="33"/>
  <c r="BX74" i="33" s="1"/>
  <c r="AU74" i="33"/>
  <c r="BW74" i="33" s="1"/>
  <c r="BF73" i="33"/>
  <c r="CH73" i="33" s="1"/>
  <c r="BE73" i="33"/>
  <c r="CG73" i="33" s="1"/>
  <c r="BD73" i="33"/>
  <c r="CF73" i="33" s="1"/>
  <c r="BC73" i="33"/>
  <c r="CE73" i="33" s="1"/>
  <c r="BB73" i="33"/>
  <c r="CD73" i="33" s="1"/>
  <c r="BA73" i="33"/>
  <c r="CC73" i="33" s="1"/>
  <c r="AZ73" i="33"/>
  <c r="CB73" i="33" s="1"/>
  <c r="AY73" i="33"/>
  <c r="CA73" i="33" s="1"/>
  <c r="AX73" i="33"/>
  <c r="BZ73" i="33" s="1"/>
  <c r="AW73" i="33"/>
  <c r="BY73" i="33" s="1"/>
  <c r="AV73" i="33"/>
  <c r="BX73" i="33" s="1"/>
  <c r="AU73" i="33"/>
  <c r="BW73" i="33" s="1"/>
  <c r="BF72" i="33"/>
  <c r="CH72" i="33" s="1"/>
  <c r="BE72" i="33"/>
  <c r="CG72" i="33" s="1"/>
  <c r="BD72" i="33"/>
  <c r="CF72" i="33" s="1"/>
  <c r="BC72" i="33"/>
  <c r="CE72" i="33" s="1"/>
  <c r="BB72" i="33"/>
  <c r="CD72" i="33" s="1"/>
  <c r="BA72" i="33"/>
  <c r="CC72" i="33" s="1"/>
  <c r="AZ72" i="33"/>
  <c r="CB72" i="33" s="1"/>
  <c r="AY72" i="33"/>
  <c r="CA72" i="33" s="1"/>
  <c r="AX72" i="33"/>
  <c r="BZ72" i="33" s="1"/>
  <c r="AW72" i="33"/>
  <c r="BY72" i="33" s="1"/>
  <c r="AV72" i="33"/>
  <c r="BX72" i="33" s="1"/>
  <c r="AU72" i="33"/>
  <c r="BW72" i="33" s="1"/>
  <c r="BF71" i="33"/>
  <c r="CH71" i="33" s="1"/>
  <c r="BE71" i="33"/>
  <c r="CG71" i="33" s="1"/>
  <c r="BD71" i="33"/>
  <c r="CF71" i="33" s="1"/>
  <c r="BC71" i="33"/>
  <c r="CE71" i="33" s="1"/>
  <c r="BB71" i="33"/>
  <c r="CD71" i="33" s="1"/>
  <c r="BA71" i="33"/>
  <c r="CC71" i="33" s="1"/>
  <c r="AZ71" i="33"/>
  <c r="CB71" i="33" s="1"/>
  <c r="AY71" i="33"/>
  <c r="CA71" i="33" s="1"/>
  <c r="AX71" i="33"/>
  <c r="BZ71" i="33" s="1"/>
  <c r="AW71" i="33"/>
  <c r="BY71" i="33" s="1"/>
  <c r="AV71" i="33"/>
  <c r="BX71" i="33" s="1"/>
  <c r="AU71" i="33"/>
  <c r="BW71" i="33" s="1"/>
  <c r="BF70" i="33"/>
  <c r="CH70" i="33" s="1"/>
  <c r="BE70" i="33"/>
  <c r="CG70" i="33" s="1"/>
  <c r="BD70" i="33"/>
  <c r="CF70" i="33" s="1"/>
  <c r="BC70" i="33"/>
  <c r="CE70" i="33" s="1"/>
  <c r="BB70" i="33"/>
  <c r="CD70" i="33" s="1"/>
  <c r="BA70" i="33"/>
  <c r="CC70" i="33" s="1"/>
  <c r="AZ70" i="33"/>
  <c r="CB70" i="33" s="1"/>
  <c r="AY70" i="33"/>
  <c r="CA70" i="33" s="1"/>
  <c r="AX70" i="33"/>
  <c r="BZ70" i="33" s="1"/>
  <c r="AW70" i="33"/>
  <c r="BY70" i="33" s="1"/>
  <c r="AV70" i="33"/>
  <c r="BX70" i="33" s="1"/>
  <c r="AU70" i="33"/>
  <c r="BW70" i="33" s="1"/>
  <c r="BF69" i="33"/>
  <c r="CH69" i="33" s="1"/>
  <c r="BE69" i="33"/>
  <c r="CG69" i="33" s="1"/>
  <c r="BD69" i="33"/>
  <c r="CF69" i="33" s="1"/>
  <c r="BC69" i="33"/>
  <c r="CE69" i="33" s="1"/>
  <c r="BB69" i="33"/>
  <c r="CD69" i="33" s="1"/>
  <c r="BA69" i="33"/>
  <c r="CC69" i="33" s="1"/>
  <c r="AZ69" i="33"/>
  <c r="CB69" i="33" s="1"/>
  <c r="AY69" i="33"/>
  <c r="CA69" i="33" s="1"/>
  <c r="AX69" i="33"/>
  <c r="BZ69" i="33" s="1"/>
  <c r="AW69" i="33"/>
  <c r="BY69" i="33" s="1"/>
  <c r="AV69" i="33"/>
  <c r="BX69" i="33" s="1"/>
  <c r="AU69" i="33"/>
  <c r="BW69" i="33" s="1"/>
  <c r="BF68" i="33"/>
  <c r="CH68" i="33" s="1"/>
  <c r="BE68" i="33"/>
  <c r="CG68" i="33" s="1"/>
  <c r="BD68" i="33"/>
  <c r="CF68" i="33" s="1"/>
  <c r="BC68" i="33"/>
  <c r="CE68" i="33" s="1"/>
  <c r="BB68" i="33"/>
  <c r="CD68" i="33" s="1"/>
  <c r="BA68" i="33"/>
  <c r="CC68" i="33" s="1"/>
  <c r="AZ68" i="33"/>
  <c r="CB68" i="33" s="1"/>
  <c r="AY68" i="33"/>
  <c r="CA68" i="33" s="1"/>
  <c r="AX68" i="33"/>
  <c r="BZ68" i="33" s="1"/>
  <c r="AW68" i="33"/>
  <c r="BY68" i="33" s="1"/>
  <c r="AV68" i="33"/>
  <c r="BX68" i="33" s="1"/>
  <c r="AU68" i="33"/>
  <c r="BW68" i="33" s="1"/>
  <c r="BF67" i="33"/>
  <c r="CH67" i="33" s="1"/>
  <c r="BE67" i="33"/>
  <c r="CG67" i="33" s="1"/>
  <c r="BD67" i="33"/>
  <c r="CF67" i="33" s="1"/>
  <c r="BC67" i="33"/>
  <c r="CE67" i="33" s="1"/>
  <c r="BB67" i="33"/>
  <c r="CD67" i="33" s="1"/>
  <c r="BA67" i="33"/>
  <c r="CC67" i="33" s="1"/>
  <c r="AZ67" i="33"/>
  <c r="CB67" i="33" s="1"/>
  <c r="AY67" i="33"/>
  <c r="CA67" i="33" s="1"/>
  <c r="AX67" i="33"/>
  <c r="BZ67" i="33" s="1"/>
  <c r="AW67" i="33"/>
  <c r="BY67" i="33" s="1"/>
  <c r="AV67" i="33"/>
  <c r="BX67" i="33" s="1"/>
  <c r="AU67" i="33"/>
  <c r="BW67" i="33" s="1"/>
  <c r="BF66" i="33"/>
  <c r="CH66" i="33" s="1"/>
  <c r="BE66" i="33"/>
  <c r="CG66" i="33" s="1"/>
  <c r="BD66" i="33"/>
  <c r="CF66" i="33" s="1"/>
  <c r="BC66" i="33"/>
  <c r="CE66" i="33" s="1"/>
  <c r="BB66" i="33"/>
  <c r="CD66" i="33" s="1"/>
  <c r="BA66" i="33"/>
  <c r="CC66" i="33" s="1"/>
  <c r="AZ66" i="33"/>
  <c r="CB66" i="33" s="1"/>
  <c r="AY66" i="33"/>
  <c r="CA66" i="33" s="1"/>
  <c r="AX66" i="33"/>
  <c r="BZ66" i="33" s="1"/>
  <c r="AW66" i="33"/>
  <c r="BY66" i="33" s="1"/>
  <c r="AV66" i="33"/>
  <c r="BX66" i="33" s="1"/>
  <c r="AU66" i="33"/>
  <c r="BW66" i="33" s="1"/>
  <c r="BF65" i="33"/>
  <c r="CH65" i="33" s="1"/>
  <c r="BE65" i="33"/>
  <c r="CG65" i="33" s="1"/>
  <c r="BD65" i="33"/>
  <c r="CF65" i="33" s="1"/>
  <c r="BC65" i="33"/>
  <c r="CE65" i="33" s="1"/>
  <c r="BB65" i="33"/>
  <c r="CD65" i="33" s="1"/>
  <c r="BA65" i="33"/>
  <c r="CC65" i="33" s="1"/>
  <c r="AZ65" i="33"/>
  <c r="CB65" i="33" s="1"/>
  <c r="AY65" i="33"/>
  <c r="CA65" i="33" s="1"/>
  <c r="AX65" i="33"/>
  <c r="BZ65" i="33" s="1"/>
  <c r="AW65" i="33"/>
  <c r="BY65" i="33" s="1"/>
  <c r="AV65" i="33"/>
  <c r="BX65" i="33" s="1"/>
  <c r="AU65" i="33"/>
  <c r="BW65" i="33" s="1"/>
  <c r="BF64" i="33"/>
  <c r="CH64" i="33" s="1"/>
  <c r="BE64" i="33"/>
  <c r="CG64" i="33" s="1"/>
  <c r="BD64" i="33"/>
  <c r="CF64" i="33" s="1"/>
  <c r="BC64" i="33"/>
  <c r="CE64" i="33" s="1"/>
  <c r="BB64" i="33"/>
  <c r="CD64" i="33" s="1"/>
  <c r="BA64" i="33"/>
  <c r="CC64" i="33" s="1"/>
  <c r="AZ64" i="33"/>
  <c r="CB64" i="33" s="1"/>
  <c r="AY64" i="33"/>
  <c r="CA64" i="33" s="1"/>
  <c r="AX64" i="33"/>
  <c r="BZ64" i="33" s="1"/>
  <c r="AW64" i="33"/>
  <c r="BY64" i="33" s="1"/>
  <c r="AV64" i="33"/>
  <c r="BX64" i="33" s="1"/>
  <c r="AU64" i="33"/>
  <c r="BW64" i="33" s="1"/>
  <c r="BF63" i="33"/>
  <c r="CH63" i="33" s="1"/>
  <c r="BE63" i="33"/>
  <c r="CG63" i="33" s="1"/>
  <c r="BD63" i="33"/>
  <c r="CF63" i="33" s="1"/>
  <c r="BC63" i="33"/>
  <c r="CE63" i="33" s="1"/>
  <c r="BB63" i="33"/>
  <c r="CD63" i="33" s="1"/>
  <c r="BA63" i="33"/>
  <c r="CC63" i="33" s="1"/>
  <c r="AZ63" i="33"/>
  <c r="CB63" i="33" s="1"/>
  <c r="AY63" i="33"/>
  <c r="CA63" i="33" s="1"/>
  <c r="AX63" i="33"/>
  <c r="BZ63" i="33" s="1"/>
  <c r="AW63" i="33"/>
  <c r="BY63" i="33" s="1"/>
  <c r="AV63" i="33"/>
  <c r="BX63" i="33" s="1"/>
  <c r="AU63" i="33"/>
  <c r="BW63" i="33" s="1"/>
  <c r="BF61" i="33"/>
  <c r="CH61" i="33" s="1"/>
  <c r="BE61" i="33"/>
  <c r="CG61" i="33" s="1"/>
  <c r="BD61" i="33"/>
  <c r="CF61" i="33" s="1"/>
  <c r="BC61" i="33"/>
  <c r="CE61" i="33" s="1"/>
  <c r="BB61" i="33"/>
  <c r="CD61" i="33" s="1"/>
  <c r="BA61" i="33"/>
  <c r="CC61" i="33" s="1"/>
  <c r="AZ61" i="33"/>
  <c r="CB61" i="33" s="1"/>
  <c r="AY61" i="33"/>
  <c r="CA61" i="33" s="1"/>
  <c r="AX61" i="33"/>
  <c r="BZ61" i="33" s="1"/>
  <c r="AW61" i="33"/>
  <c r="BY61" i="33" s="1"/>
  <c r="AV61" i="33"/>
  <c r="BX61" i="33" s="1"/>
  <c r="AU61" i="33"/>
  <c r="BW61" i="33" s="1"/>
  <c r="BF60" i="33"/>
  <c r="CH60" i="33" s="1"/>
  <c r="BE60" i="33"/>
  <c r="CG60" i="33" s="1"/>
  <c r="BD60" i="33"/>
  <c r="CF60" i="33" s="1"/>
  <c r="BC60" i="33"/>
  <c r="CE60" i="33" s="1"/>
  <c r="BB60" i="33"/>
  <c r="CD60" i="33" s="1"/>
  <c r="BA60" i="33"/>
  <c r="CC60" i="33" s="1"/>
  <c r="AZ60" i="33"/>
  <c r="CB60" i="33" s="1"/>
  <c r="AY60" i="33"/>
  <c r="CA60" i="33" s="1"/>
  <c r="AX60" i="33"/>
  <c r="BZ60" i="33" s="1"/>
  <c r="AW60" i="33"/>
  <c r="BY60" i="33" s="1"/>
  <c r="AV60" i="33"/>
  <c r="BX60" i="33" s="1"/>
  <c r="AU60" i="33"/>
  <c r="BW60" i="33" s="1"/>
  <c r="BF58" i="33"/>
  <c r="CH58" i="33" s="1"/>
  <c r="BE58" i="33"/>
  <c r="CG58" i="33" s="1"/>
  <c r="BD58" i="33"/>
  <c r="CF58" i="33" s="1"/>
  <c r="BC58" i="33"/>
  <c r="CE58" i="33" s="1"/>
  <c r="BB58" i="33"/>
  <c r="CD58" i="33" s="1"/>
  <c r="BA58" i="33"/>
  <c r="CC58" i="33" s="1"/>
  <c r="AZ58" i="33"/>
  <c r="CB58" i="33" s="1"/>
  <c r="AY58" i="33"/>
  <c r="CA58" i="33" s="1"/>
  <c r="AX58" i="33"/>
  <c r="BZ58" i="33" s="1"/>
  <c r="AW58" i="33"/>
  <c r="BY58" i="33" s="1"/>
  <c r="AV58" i="33"/>
  <c r="BX58" i="33" s="1"/>
  <c r="AU58" i="33"/>
  <c r="BW58" i="33" s="1"/>
  <c r="BF57" i="33"/>
  <c r="CH57" i="33" s="1"/>
  <c r="BE57" i="33"/>
  <c r="CG57" i="33" s="1"/>
  <c r="BD57" i="33"/>
  <c r="CF57" i="33" s="1"/>
  <c r="BC57" i="33"/>
  <c r="CE57" i="33" s="1"/>
  <c r="BB57" i="33"/>
  <c r="CD57" i="33" s="1"/>
  <c r="BA57" i="33"/>
  <c r="CC57" i="33" s="1"/>
  <c r="AZ57" i="33"/>
  <c r="CB57" i="33" s="1"/>
  <c r="AY57" i="33"/>
  <c r="CA57" i="33" s="1"/>
  <c r="AX57" i="33"/>
  <c r="BZ57" i="33" s="1"/>
  <c r="AW57" i="33"/>
  <c r="BY57" i="33" s="1"/>
  <c r="AV57" i="33"/>
  <c r="BX57" i="33" s="1"/>
  <c r="AU57" i="33"/>
  <c r="BW57" i="33" s="1"/>
  <c r="BF56" i="33"/>
  <c r="CH56" i="33" s="1"/>
  <c r="BE56" i="33"/>
  <c r="CG56" i="33" s="1"/>
  <c r="BD56" i="33"/>
  <c r="CF56" i="33" s="1"/>
  <c r="BC56" i="33"/>
  <c r="CE56" i="33" s="1"/>
  <c r="BB56" i="33"/>
  <c r="CD56" i="33" s="1"/>
  <c r="BA56" i="33"/>
  <c r="CC56" i="33" s="1"/>
  <c r="AZ56" i="33"/>
  <c r="CB56" i="33" s="1"/>
  <c r="AY56" i="33"/>
  <c r="CA56" i="33" s="1"/>
  <c r="AX56" i="33"/>
  <c r="BZ56" i="33" s="1"/>
  <c r="AW56" i="33"/>
  <c r="BY56" i="33" s="1"/>
  <c r="AV56" i="33"/>
  <c r="BX56" i="33" s="1"/>
  <c r="AU56" i="33"/>
  <c r="BW56" i="33" s="1"/>
  <c r="BF55" i="33"/>
  <c r="CH55" i="33" s="1"/>
  <c r="BE55" i="33"/>
  <c r="CG55" i="33" s="1"/>
  <c r="BD55" i="33"/>
  <c r="CF55" i="33" s="1"/>
  <c r="BC55" i="33"/>
  <c r="CE55" i="33" s="1"/>
  <c r="BB55" i="33"/>
  <c r="CD55" i="33" s="1"/>
  <c r="BA55" i="33"/>
  <c r="CC55" i="33" s="1"/>
  <c r="AZ55" i="33"/>
  <c r="CB55" i="33" s="1"/>
  <c r="AY55" i="33"/>
  <c r="CA55" i="33" s="1"/>
  <c r="AX55" i="33"/>
  <c r="BZ55" i="33" s="1"/>
  <c r="AW55" i="33"/>
  <c r="BY55" i="33" s="1"/>
  <c r="AV55" i="33"/>
  <c r="BX55" i="33" s="1"/>
  <c r="AU55" i="33"/>
  <c r="BW55" i="33" s="1"/>
  <c r="BF54" i="33"/>
  <c r="CH54" i="33" s="1"/>
  <c r="BE54" i="33"/>
  <c r="CG54" i="33" s="1"/>
  <c r="BD54" i="33"/>
  <c r="CF54" i="33" s="1"/>
  <c r="BC54" i="33"/>
  <c r="CE54" i="33" s="1"/>
  <c r="BB54" i="33"/>
  <c r="CD54" i="33" s="1"/>
  <c r="BA54" i="33"/>
  <c r="CC54" i="33" s="1"/>
  <c r="AZ54" i="33"/>
  <c r="CB54" i="33" s="1"/>
  <c r="AY54" i="33"/>
  <c r="CA54" i="33" s="1"/>
  <c r="AX54" i="33"/>
  <c r="BZ54" i="33" s="1"/>
  <c r="AW54" i="33"/>
  <c r="BY54" i="33" s="1"/>
  <c r="AV54" i="33"/>
  <c r="BX54" i="33" s="1"/>
  <c r="AU54" i="33"/>
  <c r="BW54" i="33" s="1"/>
  <c r="BF53" i="33"/>
  <c r="CH53" i="33" s="1"/>
  <c r="BE53" i="33"/>
  <c r="CG53" i="33" s="1"/>
  <c r="BD53" i="33"/>
  <c r="CF53" i="33" s="1"/>
  <c r="BC53" i="33"/>
  <c r="CE53" i="33" s="1"/>
  <c r="BB53" i="33"/>
  <c r="CD53" i="33" s="1"/>
  <c r="BA53" i="33"/>
  <c r="CC53" i="33" s="1"/>
  <c r="AZ53" i="33"/>
  <c r="CB53" i="33" s="1"/>
  <c r="AY53" i="33"/>
  <c r="CA53" i="33" s="1"/>
  <c r="AX53" i="33"/>
  <c r="BZ53" i="33" s="1"/>
  <c r="AW53" i="33"/>
  <c r="BY53" i="33" s="1"/>
  <c r="AV53" i="33"/>
  <c r="BX53" i="33" s="1"/>
  <c r="AU53" i="33"/>
  <c r="BW53" i="33" s="1"/>
  <c r="BF52" i="33"/>
  <c r="CH52" i="33" s="1"/>
  <c r="BE52" i="33"/>
  <c r="CG52" i="33" s="1"/>
  <c r="BD52" i="33"/>
  <c r="CF52" i="33" s="1"/>
  <c r="BC52" i="33"/>
  <c r="CE52" i="33" s="1"/>
  <c r="BB52" i="33"/>
  <c r="CD52" i="33" s="1"/>
  <c r="BA52" i="33"/>
  <c r="CC52" i="33" s="1"/>
  <c r="AZ52" i="33"/>
  <c r="CB52" i="33" s="1"/>
  <c r="AY52" i="33"/>
  <c r="CA52" i="33" s="1"/>
  <c r="AX52" i="33"/>
  <c r="BZ52" i="33" s="1"/>
  <c r="AW52" i="33"/>
  <c r="BY52" i="33" s="1"/>
  <c r="AV52" i="33"/>
  <c r="BX52" i="33" s="1"/>
  <c r="AU52" i="33"/>
  <c r="BW52" i="33" s="1"/>
  <c r="BF51" i="33"/>
  <c r="CH51" i="33" s="1"/>
  <c r="BE51" i="33"/>
  <c r="CG51" i="33" s="1"/>
  <c r="BD51" i="33"/>
  <c r="CF51" i="33" s="1"/>
  <c r="BC51" i="33"/>
  <c r="CE51" i="33" s="1"/>
  <c r="BB51" i="33"/>
  <c r="CD51" i="33" s="1"/>
  <c r="BA51" i="33"/>
  <c r="CC51" i="33" s="1"/>
  <c r="AZ51" i="33"/>
  <c r="CB51" i="33" s="1"/>
  <c r="AY51" i="33"/>
  <c r="CA51" i="33" s="1"/>
  <c r="AX51" i="33"/>
  <c r="BZ51" i="33" s="1"/>
  <c r="AW51" i="33"/>
  <c r="BY51" i="33" s="1"/>
  <c r="AV51" i="33"/>
  <c r="BX51" i="33" s="1"/>
  <c r="AU51" i="33"/>
  <c r="BW51" i="33" s="1"/>
  <c r="BF48" i="33"/>
  <c r="CH48" i="33" s="1"/>
  <c r="BE48" i="33"/>
  <c r="CG48" i="33" s="1"/>
  <c r="BD48" i="33"/>
  <c r="CF48" i="33" s="1"/>
  <c r="BC48" i="33"/>
  <c r="CE48" i="33" s="1"/>
  <c r="BB48" i="33"/>
  <c r="CD48" i="33" s="1"/>
  <c r="BA48" i="33"/>
  <c r="CC48" i="33" s="1"/>
  <c r="AZ48" i="33"/>
  <c r="CB48" i="33" s="1"/>
  <c r="AY48" i="33"/>
  <c r="CA48" i="33" s="1"/>
  <c r="AX48" i="33"/>
  <c r="BZ48" i="33" s="1"/>
  <c r="AW48" i="33"/>
  <c r="BY48" i="33" s="1"/>
  <c r="AV48" i="33"/>
  <c r="BX48" i="33" s="1"/>
  <c r="AU48" i="33"/>
  <c r="BW48" i="33" s="1"/>
  <c r="BF47" i="33"/>
  <c r="CH47" i="33" s="1"/>
  <c r="BE47" i="33"/>
  <c r="CG47" i="33" s="1"/>
  <c r="BD47" i="33"/>
  <c r="CF47" i="33" s="1"/>
  <c r="BC47" i="33"/>
  <c r="CE47" i="33" s="1"/>
  <c r="BB47" i="33"/>
  <c r="CD47" i="33" s="1"/>
  <c r="BA47" i="33"/>
  <c r="CC47" i="33" s="1"/>
  <c r="AZ47" i="33"/>
  <c r="CB47" i="33" s="1"/>
  <c r="AY47" i="33"/>
  <c r="CA47" i="33" s="1"/>
  <c r="AX47" i="33"/>
  <c r="BZ47" i="33" s="1"/>
  <c r="AW47" i="33"/>
  <c r="BY47" i="33" s="1"/>
  <c r="AV47" i="33"/>
  <c r="BX47" i="33" s="1"/>
  <c r="AU47" i="33"/>
  <c r="BW47" i="33" s="1"/>
  <c r="BF42" i="33"/>
  <c r="CH42" i="33" s="1"/>
  <c r="BE42" i="33"/>
  <c r="CG42" i="33" s="1"/>
  <c r="BD42" i="33"/>
  <c r="CF42" i="33" s="1"/>
  <c r="BC42" i="33"/>
  <c r="CE42" i="33" s="1"/>
  <c r="BB42" i="33"/>
  <c r="CD42" i="33" s="1"/>
  <c r="BA42" i="33"/>
  <c r="CC42" i="33" s="1"/>
  <c r="AZ42" i="33"/>
  <c r="CB42" i="33" s="1"/>
  <c r="AY42" i="33"/>
  <c r="CA42" i="33" s="1"/>
  <c r="AX42" i="33"/>
  <c r="BZ42" i="33" s="1"/>
  <c r="AW42" i="33"/>
  <c r="BY42" i="33" s="1"/>
  <c r="AV42" i="33"/>
  <c r="BX42" i="33" s="1"/>
  <c r="AU42" i="33"/>
  <c r="BW42" i="33" s="1"/>
  <c r="BF41" i="33"/>
  <c r="CH41" i="33" s="1"/>
  <c r="BE41" i="33"/>
  <c r="CG41" i="33" s="1"/>
  <c r="BD41" i="33"/>
  <c r="CF41" i="33" s="1"/>
  <c r="BC41" i="33"/>
  <c r="CE41" i="33" s="1"/>
  <c r="BB41" i="33"/>
  <c r="CD41" i="33" s="1"/>
  <c r="BA41" i="33"/>
  <c r="CC41" i="33" s="1"/>
  <c r="AZ41" i="33"/>
  <c r="CB41" i="33" s="1"/>
  <c r="AY41" i="33"/>
  <c r="CA41" i="33" s="1"/>
  <c r="AX41" i="33"/>
  <c r="BZ41" i="33" s="1"/>
  <c r="AW41" i="33"/>
  <c r="BY41" i="33" s="1"/>
  <c r="AV41" i="33"/>
  <c r="BX41" i="33" s="1"/>
  <c r="AU41" i="33"/>
  <c r="BW41" i="33" s="1"/>
  <c r="BF40" i="33"/>
  <c r="CH40" i="33" s="1"/>
  <c r="BE40" i="33"/>
  <c r="CG40" i="33" s="1"/>
  <c r="BD40" i="33"/>
  <c r="CF40" i="33" s="1"/>
  <c r="BC40" i="33"/>
  <c r="CE40" i="33" s="1"/>
  <c r="BB40" i="33"/>
  <c r="CD40" i="33" s="1"/>
  <c r="BA40" i="33"/>
  <c r="CC40" i="33" s="1"/>
  <c r="AZ40" i="33"/>
  <c r="CB40" i="33" s="1"/>
  <c r="AY40" i="33"/>
  <c r="CA40" i="33" s="1"/>
  <c r="AX40" i="33"/>
  <c r="BZ40" i="33" s="1"/>
  <c r="AW40" i="33"/>
  <c r="BY40" i="33" s="1"/>
  <c r="AV40" i="33"/>
  <c r="BX40" i="33" s="1"/>
  <c r="AU40" i="33"/>
  <c r="BW40" i="33" s="1"/>
  <c r="BF39" i="33"/>
  <c r="CH39" i="33" s="1"/>
  <c r="BE39" i="33"/>
  <c r="CG39" i="33" s="1"/>
  <c r="BD39" i="33"/>
  <c r="CF39" i="33" s="1"/>
  <c r="BC39" i="33"/>
  <c r="CE39" i="33" s="1"/>
  <c r="BB39" i="33"/>
  <c r="CD39" i="33" s="1"/>
  <c r="BA39" i="33"/>
  <c r="CC39" i="33" s="1"/>
  <c r="AZ39" i="33"/>
  <c r="CB39" i="33" s="1"/>
  <c r="AY39" i="33"/>
  <c r="CA39" i="33" s="1"/>
  <c r="AX39" i="33"/>
  <c r="BZ39" i="33" s="1"/>
  <c r="AW39" i="33"/>
  <c r="BY39" i="33" s="1"/>
  <c r="AV39" i="33"/>
  <c r="BX39" i="33" s="1"/>
  <c r="AU39" i="33"/>
  <c r="BW39" i="33" s="1"/>
  <c r="BF38" i="33"/>
  <c r="CH38" i="33" s="1"/>
  <c r="BE38" i="33"/>
  <c r="CG38" i="33" s="1"/>
  <c r="BD38" i="33"/>
  <c r="CF38" i="33" s="1"/>
  <c r="BC38" i="33"/>
  <c r="CE38" i="33" s="1"/>
  <c r="BB38" i="33"/>
  <c r="CD38" i="33" s="1"/>
  <c r="BA38" i="33"/>
  <c r="CC38" i="33" s="1"/>
  <c r="AZ38" i="33"/>
  <c r="CB38" i="33" s="1"/>
  <c r="AY38" i="33"/>
  <c r="CA38" i="33" s="1"/>
  <c r="AX38" i="33"/>
  <c r="BZ38" i="33" s="1"/>
  <c r="AW38" i="33"/>
  <c r="BY38" i="33" s="1"/>
  <c r="AV38" i="33"/>
  <c r="BX38" i="33" s="1"/>
  <c r="AU38" i="33"/>
  <c r="BW38" i="33" s="1"/>
  <c r="BF37" i="33"/>
  <c r="CH37" i="33" s="1"/>
  <c r="BE37" i="33"/>
  <c r="CG37" i="33" s="1"/>
  <c r="BD37" i="33"/>
  <c r="CF37" i="33" s="1"/>
  <c r="BC37" i="33"/>
  <c r="CE37" i="33" s="1"/>
  <c r="BB37" i="33"/>
  <c r="CD37" i="33" s="1"/>
  <c r="BA37" i="33"/>
  <c r="CC37" i="33" s="1"/>
  <c r="AZ37" i="33"/>
  <c r="CB37" i="33" s="1"/>
  <c r="AY37" i="33"/>
  <c r="CA37" i="33" s="1"/>
  <c r="AX37" i="33"/>
  <c r="BZ37" i="33" s="1"/>
  <c r="AW37" i="33"/>
  <c r="BY37" i="33" s="1"/>
  <c r="AV37" i="33"/>
  <c r="BX37" i="33" s="1"/>
  <c r="AU37" i="33"/>
  <c r="BW37" i="33" s="1"/>
  <c r="BF36" i="33"/>
  <c r="CH36" i="33" s="1"/>
  <c r="BE36" i="33"/>
  <c r="CG36" i="33" s="1"/>
  <c r="BD36" i="33"/>
  <c r="CF36" i="33" s="1"/>
  <c r="BC36" i="33"/>
  <c r="CE36" i="33" s="1"/>
  <c r="BB36" i="33"/>
  <c r="CD36" i="33" s="1"/>
  <c r="BA36" i="33"/>
  <c r="CC36" i="33" s="1"/>
  <c r="AZ36" i="33"/>
  <c r="CB36" i="33" s="1"/>
  <c r="AY36" i="33"/>
  <c r="CA36" i="33" s="1"/>
  <c r="AX36" i="33"/>
  <c r="BZ36" i="33" s="1"/>
  <c r="AW36" i="33"/>
  <c r="BY36" i="33" s="1"/>
  <c r="AV36" i="33"/>
  <c r="BX36" i="33" s="1"/>
  <c r="AU36" i="33"/>
  <c r="BW36" i="33" s="1"/>
  <c r="BF35" i="33"/>
  <c r="CH35" i="33" s="1"/>
  <c r="BE35" i="33"/>
  <c r="CG35" i="33" s="1"/>
  <c r="BD35" i="33"/>
  <c r="CF35" i="33" s="1"/>
  <c r="BC35" i="33"/>
  <c r="CE35" i="33" s="1"/>
  <c r="BB35" i="33"/>
  <c r="CD35" i="33" s="1"/>
  <c r="BA35" i="33"/>
  <c r="CC35" i="33" s="1"/>
  <c r="AZ35" i="33"/>
  <c r="CB35" i="33" s="1"/>
  <c r="AY35" i="33"/>
  <c r="CA35" i="33" s="1"/>
  <c r="AX35" i="33"/>
  <c r="BZ35" i="33" s="1"/>
  <c r="AW35" i="33"/>
  <c r="BY35" i="33" s="1"/>
  <c r="AV35" i="33"/>
  <c r="BX35" i="33" s="1"/>
  <c r="AU35" i="33"/>
  <c r="BW35" i="33" s="1"/>
  <c r="BF34" i="33"/>
  <c r="CH34" i="33" s="1"/>
  <c r="BE34" i="33"/>
  <c r="CG34" i="33" s="1"/>
  <c r="BD34" i="33"/>
  <c r="CF34" i="33" s="1"/>
  <c r="BC34" i="33"/>
  <c r="CE34" i="33" s="1"/>
  <c r="BB34" i="33"/>
  <c r="CD34" i="33" s="1"/>
  <c r="BA34" i="33"/>
  <c r="CC34" i="33" s="1"/>
  <c r="AZ34" i="33"/>
  <c r="CB34" i="33" s="1"/>
  <c r="AY34" i="33"/>
  <c r="CA34" i="33" s="1"/>
  <c r="AX34" i="33"/>
  <c r="BZ34" i="33" s="1"/>
  <c r="AW34" i="33"/>
  <c r="BY34" i="33" s="1"/>
  <c r="AV34" i="33"/>
  <c r="BX34" i="33" s="1"/>
  <c r="AU34" i="33"/>
  <c r="BW34" i="33" s="1"/>
  <c r="BF33" i="33"/>
  <c r="CH33" i="33" s="1"/>
  <c r="BE33" i="33"/>
  <c r="CG33" i="33" s="1"/>
  <c r="BD33" i="33"/>
  <c r="CF33" i="33" s="1"/>
  <c r="BC33" i="33"/>
  <c r="CE33" i="33" s="1"/>
  <c r="BB33" i="33"/>
  <c r="CD33" i="33" s="1"/>
  <c r="BA33" i="33"/>
  <c r="CC33" i="33" s="1"/>
  <c r="AZ33" i="33"/>
  <c r="CB33" i="33" s="1"/>
  <c r="AY33" i="33"/>
  <c r="CA33" i="33" s="1"/>
  <c r="AX33" i="33"/>
  <c r="BZ33" i="33" s="1"/>
  <c r="AW33" i="33"/>
  <c r="BY33" i="33" s="1"/>
  <c r="AV33" i="33"/>
  <c r="BX33" i="33" s="1"/>
  <c r="AU33" i="33"/>
  <c r="BW33" i="33" s="1"/>
  <c r="Q138" i="33"/>
  <c r="R138" i="33"/>
  <c r="S138" i="33"/>
  <c r="T138" i="33"/>
  <c r="U138" i="33"/>
  <c r="V138" i="33"/>
  <c r="W138" i="33"/>
  <c r="X138" i="33"/>
  <c r="Y138" i="33"/>
  <c r="Z138" i="33"/>
  <c r="AA138" i="33"/>
  <c r="AB138" i="33"/>
  <c r="C138" i="33"/>
  <c r="D138" i="33"/>
  <c r="E138" i="33"/>
  <c r="F138" i="33"/>
  <c r="G138" i="33"/>
  <c r="H138" i="33"/>
  <c r="I138" i="33"/>
  <c r="J138" i="33"/>
  <c r="K138" i="33"/>
  <c r="L138" i="33"/>
  <c r="M138" i="33"/>
  <c r="N138" i="33"/>
  <c r="C100" i="33"/>
  <c r="AG100" i="33" s="1"/>
  <c r="BI100" i="33" s="1"/>
  <c r="D100" i="33"/>
  <c r="AH100" i="33" s="1"/>
  <c r="BJ100" i="33" s="1"/>
  <c r="E100" i="33"/>
  <c r="AI100" i="33" s="1"/>
  <c r="BK100" i="33" s="1"/>
  <c r="F100" i="33"/>
  <c r="AJ100" i="33" s="1"/>
  <c r="BL100" i="33" s="1"/>
  <c r="G100" i="33"/>
  <c r="AK100" i="33" s="1"/>
  <c r="BM100" i="33" s="1"/>
  <c r="H100" i="33"/>
  <c r="AL100" i="33" s="1"/>
  <c r="BN100" i="33" s="1"/>
  <c r="I100" i="33"/>
  <c r="AM100" i="33" s="1"/>
  <c r="BO100" i="33" s="1"/>
  <c r="J100" i="33"/>
  <c r="AN100" i="33" s="1"/>
  <c r="BP100" i="33" s="1"/>
  <c r="K100" i="33"/>
  <c r="AO100" i="33" s="1"/>
  <c r="BQ100" i="33" s="1"/>
  <c r="L100" i="33"/>
  <c r="AP100" i="33" s="1"/>
  <c r="BR100" i="33" s="1"/>
  <c r="M100" i="33"/>
  <c r="AQ100" i="33" s="1"/>
  <c r="BS100" i="33" s="1"/>
  <c r="N100" i="33"/>
  <c r="AR100" i="33" s="1"/>
  <c r="BT100" i="33" s="1"/>
  <c r="C101" i="33"/>
  <c r="AG101" i="33" s="1"/>
  <c r="BI101" i="33" s="1"/>
  <c r="D101" i="33"/>
  <c r="AH101" i="33" s="1"/>
  <c r="BJ101" i="33" s="1"/>
  <c r="E101" i="33"/>
  <c r="AI101" i="33" s="1"/>
  <c r="BK101" i="33" s="1"/>
  <c r="F101" i="33"/>
  <c r="AJ101" i="33" s="1"/>
  <c r="BL101" i="33" s="1"/>
  <c r="G101" i="33"/>
  <c r="AK101" i="33" s="1"/>
  <c r="BM101" i="33" s="1"/>
  <c r="H101" i="33"/>
  <c r="AL101" i="33" s="1"/>
  <c r="BN101" i="33" s="1"/>
  <c r="I101" i="33"/>
  <c r="AM101" i="33" s="1"/>
  <c r="BO101" i="33" s="1"/>
  <c r="J101" i="33"/>
  <c r="AN101" i="33" s="1"/>
  <c r="BP101" i="33" s="1"/>
  <c r="K101" i="33"/>
  <c r="AO101" i="33" s="1"/>
  <c r="BQ101" i="33" s="1"/>
  <c r="L101" i="33"/>
  <c r="AP101" i="33" s="1"/>
  <c r="BR101" i="33" s="1"/>
  <c r="M101" i="33"/>
  <c r="AQ101" i="33" s="1"/>
  <c r="BS101" i="33" s="1"/>
  <c r="N101" i="33"/>
  <c r="AR101" i="33" s="1"/>
  <c r="BT101" i="33" s="1"/>
  <c r="C102" i="33"/>
  <c r="AG102" i="33" s="1"/>
  <c r="BI102" i="33" s="1"/>
  <c r="D102" i="33"/>
  <c r="AH102" i="33" s="1"/>
  <c r="BJ102" i="33" s="1"/>
  <c r="E102" i="33"/>
  <c r="AI102" i="33" s="1"/>
  <c r="BK102" i="33" s="1"/>
  <c r="F102" i="33"/>
  <c r="AJ102" i="33" s="1"/>
  <c r="BL102" i="33" s="1"/>
  <c r="G102" i="33"/>
  <c r="AK102" i="33" s="1"/>
  <c r="BM102" i="33" s="1"/>
  <c r="H102" i="33"/>
  <c r="AL102" i="33" s="1"/>
  <c r="BN102" i="33" s="1"/>
  <c r="I102" i="33"/>
  <c r="AM102" i="33" s="1"/>
  <c r="BO102" i="33" s="1"/>
  <c r="J102" i="33"/>
  <c r="AN102" i="33" s="1"/>
  <c r="BP102" i="33" s="1"/>
  <c r="K102" i="33"/>
  <c r="AO102" i="33" s="1"/>
  <c r="BQ102" i="33" s="1"/>
  <c r="L102" i="33"/>
  <c r="AP102" i="33" s="1"/>
  <c r="BR102" i="33" s="1"/>
  <c r="M102" i="33"/>
  <c r="AQ102" i="33" s="1"/>
  <c r="BS102" i="33" s="1"/>
  <c r="N102" i="33"/>
  <c r="AR102" i="33" s="1"/>
  <c r="BT102" i="33" s="1"/>
  <c r="C103" i="33"/>
  <c r="AG103" i="33" s="1"/>
  <c r="BI103" i="33" s="1"/>
  <c r="D103" i="33"/>
  <c r="AH103" i="33" s="1"/>
  <c r="BJ103" i="33" s="1"/>
  <c r="E103" i="33"/>
  <c r="AI103" i="33" s="1"/>
  <c r="BK103" i="33" s="1"/>
  <c r="F103" i="33"/>
  <c r="AJ103" i="33" s="1"/>
  <c r="BL103" i="33" s="1"/>
  <c r="G103" i="33"/>
  <c r="AK103" i="33" s="1"/>
  <c r="BM103" i="33" s="1"/>
  <c r="H103" i="33"/>
  <c r="AL103" i="33" s="1"/>
  <c r="BN103" i="33" s="1"/>
  <c r="I103" i="33"/>
  <c r="AM103" i="33" s="1"/>
  <c r="BO103" i="33" s="1"/>
  <c r="J103" i="33"/>
  <c r="AN103" i="33" s="1"/>
  <c r="BP103" i="33" s="1"/>
  <c r="K103" i="33"/>
  <c r="AO103" i="33" s="1"/>
  <c r="BQ103" i="33" s="1"/>
  <c r="L103" i="33"/>
  <c r="AP103" i="33" s="1"/>
  <c r="BR103" i="33" s="1"/>
  <c r="M103" i="33"/>
  <c r="AQ103" i="33" s="1"/>
  <c r="BS103" i="33" s="1"/>
  <c r="N103" i="33"/>
  <c r="AR103" i="33" s="1"/>
  <c r="BT103" i="33" s="1"/>
  <c r="C104" i="33"/>
  <c r="AG104" i="33" s="1"/>
  <c r="BI104" i="33" s="1"/>
  <c r="D104" i="33"/>
  <c r="AH104" i="33" s="1"/>
  <c r="BJ104" i="33" s="1"/>
  <c r="E104" i="33"/>
  <c r="AI104" i="33" s="1"/>
  <c r="BK104" i="33" s="1"/>
  <c r="F104" i="33"/>
  <c r="AJ104" i="33" s="1"/>
  <c r="BL104" i="33" s="1"/>
  <c r="G104" i="33"/>
  <c r="AK104" i="33" s="1"/>
  <c r="BM104" i="33" s="1"/>
  <c r="H104" i="33"/>
  <c r="AL104" i="33" s="1"/>
  <c r="BN104" i="33" s="1"/>
  <c r="I104" i="33"/>
  <c r="AM104" i="33" s="1"/>
  <c r="BO104" i="33" s="1"/>
  <c r="J104" i="33"/>
  <c r="AN104" i="33" s="1"/>
  <c r="BP104" i="33" s="1"/>
  <c r="K104" i="33"/>
  <c r="AO104" i="33" s="1"/>
  <c r="BQ104" i="33" s="1"/>
  <c r="L104" i="33"/>
  <c r="AP104" i="33" s="1"/>
  <c r="BR104" i="33" s="1"/>
  <c r="M104" i="33"/>
  <c r="AQ104" i="33" s="1"/>
  <c r="BS104" i="33" s="1"/>
  <c r="N104" i="33"/>
  <c r="AR104" i="33" s="1"/>
  <c r="BT104" i="33" s="1"/>
  <c r="C105" i="33"/>
  <c r="AG105" i="33" s="1"/>
  <c r="BI105" i="33" s="1"/>
  <c r="D105" i="33"/>
  <c r="AH105" i="33" s="1"/>
  <c r="BJ105" i="33" s="1"/>
  <c r="E105" i="33"/>
  <c r="AI105" i="33" s="1"/>
  <c r="BK105" i="33" s="1"/>
  <c r="F105" i="33"/>
  <c r="AJ105" i="33" s="1"/>
  <c r="BL105" i="33" s="1"/>
  <c r="G105" i="33"/>
  <c r="AK105" i="33" s="1"/>
  <c r="BM105" i="33" s="1"/>
  <c r="H105" i="33"/>
  <c r="AL105" i="33" s="1"/>
  <c r="BN105" i="33" s="1"/>
  <c r="I105" i="33"/>
  <c r="AM105" i="33" s="1"/>
  <c r="BO105" i="33" s="1"/>
  <c r="J105" i="33"/>
  <c r="AN105" i="33" s="1"/>
  <c r="BP105" i="33" s="1"/>
  <c r="K105" i="33"/>
  <c r="AO105" i="33" s="1"/>
  <c r="BQ105" i="33" s="1"/>
  <c r="L105" i="33"/>
  <c r="AP105" i="33" s="1"/>
  <c r="BR105" i="33" s="1"/>
  <c r="M105" i="33"/>
  <c r="AQ105" i="33" s="1"/>
  <c r="BS105" i="33" s="1"/>
  <c r="N105" i="33"/>
  <c r="AR105" i="33" s="1"/>
  <c r="BT105" i="33" s="1"/>
  <c r="C106" i="33"/>
  <c r="AG106" i="33" s="1"/>
  <c r="BI106" i="33" s="1"/>
  <c r="D106" i="33"/>
  <c r="AH106" i="33" s="1"/>
  <c r="BJ106" i="33" s="1"/>
  <c r="E106" i="33"/>
  <c r="AI106" i="33" s="1"/>
  <c r="BK106" i="33" s="1"/>
  <c r="F106" i="33"/>
  <c r="AJ106" i="33" s="1"/>
  <c r="BL106" i="33" s="1"/>
  <c r="G106" i="33"/>
  <c r="AK106" i="33" s="1"/>
  <c r="BM106" i="33" s="1"/>
  <c r="H106" i="33"/>
  <c r="AL106" i="33" s="1"/>
  <c r="BN106" i="33" s="1"/>
  <c r="I106" i="33"/>
  <c r="AM106" i="33" s="1"/>
  <c r="BO106" i="33" s="1"/>
  <c r="J106" i="33"/>
  <c r="AN106" i="33" s="1"/>
  <c r="BP106" i="33" s="1"/>
  <c r="K106" i="33"/>
  <c r="AO106" i="33" s="1"/>
  <c r="BQ106" i="33" s="1"/>
  <c r="L106" i="33"/>
  <c r="AP106" i="33" s="1"/>
  <c r="BR106" i="33" s="1"/>
  <c r="M106" i="33"/>
  <c r="AQ106" i="33" s="1"/>
  <c r="BS106" i="33" s="1"/>
  <c r="N106" i="33"/>
  <c r="AR106" i="33" s="1"/>
  <c r="BT106" i="33" s="1"/>
  <c r="C107" i="33"/>
  <c r="AG107" i="33" s="1"/>
  <c r="D107" i="33"/>
  <c r="AH107" i="33" s="1"/>
  <c r="BJ107" i="33" s="1"/>
  <c r="E107" i="33"/>
  <c r="AI107" i="33" s="1"/>
  <c r="BK107" i="33" s="1"/>
  <c r="F107" i="33"/>
  <c r="AJ107" i="33" s="1"/>
  <c r="BL107" i="33" s="1"/>
  <c r="G107" i="33"/>
  <c r="AK107" i="33" s="1"/>
  <c r="BM107" i="33" s="1"/>
  <c r="H107" i="33"/>
  <c r="AL107" i="33" s="1"/>
  <c r="BN107" i="33" s="1"/>
  <c r="I107" i="33"/>
  <c r="AM107" i="33" s="1"/>
  <c r="BO107" i="33" s="1"/>
  <c r="J107" i="33"/>
  <c r="AN107" i="33" s="1"/>
  <c r="BP107" i="33" s="1"/>
  <c r="K107" i="33"/>
  <c r="AO107" i="33" s="1"/>
  <c r="BQ107" i="33" s="1"/>
  <c r="L107" i="33"/>
  <c r="AP107" i="33" s="1"/>
  <c r="BR107" i="33" s="1"/>
  <c r="M107" i="33"/>
  <c r="AQ107" i="33" s="1"/>
  <c r="BS107" i="33" s="1"/>
  <c r="N107" i="33"/>
  <c r="AR107" i="33" s="1"/>
  <c r="BT107" i="33" s="1"/>
  <c r="C108" i="33"/>
  <c r="AG108" i="33" s="1"/>
  <c r="D108" i="33"/>
  <c r="AH108" i="33" s="1"/>
  <c r="BJ108" i="33" s="1"/>
  <c r="E108" i="33"/>
  <c r="AI108" i="33" s="1"/>
  <c r="BK108" i="33" s="1"/>
  <c r="F108" i="33"/>
  <c r="AJ108" i="33" s="1"/>
  <c r="BL108" i="33" s="1"/>
  <c r="G108" i="33"/>
  <c r="AK108" i="33" s="1"/>
  <c r="BM108" i="33" s="1"/>
  <c r="H108" i="33"/>
  <c r="AL108" i="33" s="1"/>
  <c r="BN108" i="33" s="1"/>
  <c r="I108" i="33"/>
  <c r="AM108" i="33" s="1"/>
  <c r="BO108" i="33" s="1"/>
  <c r="J108" i="33"/>
  <c r="AN108" i="33" s="1"/>
  <c r="BP108" i="33" s="1"/>
  <c r="K108" i="33"/>
  <c r="AO108" i="33" s="1"/>
  <c r="BQ108" i="33" s="1"/>
  <c r="L108" i="33"/>
  <c r="AP108" i="33" s="1"/>
  <c r="BR108" i="33" s="1"/>
  <c r="M108" i="33"/>
  <c r="AQ108" i="33" s="1"/>
  <c r="BS108" i="33" s="1"/>
  <c r="N108" i="33"/>
  <c r="AR108" i="33" s="1"/>
  <c r="BT108" i="33" s="1"/>
  <c r="C109" i="33"/>
  <c r="AG109" i="33" s="1"/>
  <c r="D109" i="33"/>
  <c r="AH109" i="33" s="1"/>
  <c r="BJ109" i="33" s="1"/>
  <c r="E109" i="33"/>
  <c r="AI109" i="33" s="1"/>
  <c r="BK109" i="33" s="1"/>
  <c r="F109" i="33"/>
  <c r="AJ109" i="33" s="1"/>
  <c r="BL109" i="33" s="1"/>
  <c r="G109" i="33"/>
  <c r="AK109" i="33" s="1"/>
  <c r="BM109" i="33" s="1"/>
  <c r="H109" i="33"/>
  <c r="AL109" i="33" s="1"/>
  <c r="BN109" i="33" s="1"/>
  <c r="I109" i="33"/>
  <c r="AM109" i="33" s="1"/>
  <c r="BO109" i="33" s="1"/>
  <c r="J109" i="33"/>
  <c r="AN109" i="33" s="1"/>
  <c r="BP109" i="33" s="1"/>
  <c r="K109" i="33"/>
  <c r="AO109" i="33" s="1"/>
  <c r="BQ109" i="33" s="1"/>
  <c r="L109" i="33"/>
  <c r="AP109" i="33" s="1"/>
  <c r="BR109" i="33" s="1"/>
  <c r="M109" i="33"/>
  <c r="AQ109" i="33" s="1"/>
  <c r="BS109" i="33" s="1"/>
  <c r="N109" i="33"/>
  <c r="AR109" i="33" s="1"/>
  <c r="BT109" i="33" s="1"/>
  <c r="C110" i="33"/>
  <c r="AG110" i="33" s="1"/>
  <c r="D110" i="33"/>
  <c r="AH110" i="33" s="1"/>
  <c r="BJ110" i="33" s="1"/>
  <c r="E110" i="33"/>
  <c r="AI110" i="33" s="1"/>
  <c r="BK110" i="33" s="1"/>
  <c r="F110" i="33"/>
  <c r="AJ110" i="33" s="1"/>
  <c r="BL110" i="33" s="1"/>
  <c r="G110" i="33"/>
  <c r="AK110" i="33" s="1"/>
  <c r="BM110" i="33" s="1"/>
  <c r="H110" i="33"/>
  <c r="AL110" i="33" s="1"/>
  <c r="BN110" i="33" s="1"/>
  <c r="I110" i="33"/>
  <c r="AM110" i="33" s="1"/>
  <c r="BO110" i="33" s="1"/>
  <c r="J110" i="33"/>
  <c r="AN110" i="33" s="1"/>
  <c r="BP110" i="33" s="1"/>
  <c r="K110" i="33"/>
  <c r="AO110" i="33" s="1"/>
  <c r="BQ110" i="33" s="1"/>
  <c r="L110" i="33"/>
  <c r="AP110" i="33" s="1"/>
  <c r="BR110" i="33" s="1"/>
  <c r="M110" i="33"/>
  <c r="AQ110" i="33" s="1"/>
  <c r="BS110" i="33" s="1"/>
  <c r="N110" i="33"/>
  <c r="AR110" i="33" s="1"/>
  <c r="BT110" i="33" s="1"/>
  <c r="C111" i="33"/>
  <c r="AG111" i="33" s="1"/>
  <c r="D111" i="33"/>
  <c r="AH111" i="33" s="1"/>
  <c r="BJ111" i="33" s="1"/>
  <c r="E111" i="33"/>
  <c r="AI111" i="33" s="1"/>
  <c r="BK111" i="33" s="1"/>
  <c r="F111" i="33"/>
  <c r="AJ111" i="33" s="1"/>
  <c r="BL111" i="33" s="1"/>
  <c r="G111" i="33"/>
  <c r="AK111" i="33" s="1"/>
  <c r="BM111" i="33" s="1"/>
  <c r="H111" i="33"/>
  <c r="AL111" i="33" s="1"/>
  <c r="BN111" i="33" s="1"/>
  <c r="I111" i="33"/>
  <c r="AM111" i="33" s="1"/>
  <c r="BO111" i="33" s="1"/>
  <c r="J111" i="33"/>
  <c r="AN111" i="33" s="1"/>
  <c r="BP111" i="33" s="1"/>
  <c r="K111" i="33"/>
  <c r="AO111" i="33" s="1"/>
  <c r="BQ111" i="33" s="1"/>
  <c r="L111" i="33"/>
  <c r="AP111" i="33" s="1"/>
  <c r="BR111" i="33" s="1"/>
  <c r="M111" i="33"/>
  <c r="AQ111" i="33" s="1"/>
  <c r="BS111" i="33" s="1"/>
  <c r="N111" i="33"/>
  <c r="AR111" i="33" s="1"/>
  <c r="BT111" i="33" s="1"/>
  <c r="C112" i="33"/>
  <c r="AG112" i="33" s="1"/>
  <c r="D112" i="33"/>
  <c r="AH112" i="33" s="1"/>
  <c r="BJ112" i="33" s="1"/>
  <c r="E112" i="33"/>
  <c r="AI112" i="33" s="1"/>
  <c r="BK112" i="33" s="1"/>
  <c r="F112" i="33"/>
  <c r="AJ112" i="33" s="1"/>
  <c r="BL112" i="33" s="1"/>
  <c r="G112" i="33"/>
  <c r="AK112" i="33" s="1"/>
  <c r="BM112" i="33" s="1"/>
  <c r="H112" i="33"/>
  <c r="AL112" i="33" s="1"/>
  <c r="BN112" i="33" s="1"/>
  <c r="I112" i="33"/>
  <c r="AM112" i="33" s="1"/>
  <c r="BO112" i="33" s="1"/>
  <c r="J112" i="33"/>
  <c r="AN112" i="33" s="1"/>
  <c r="BP112" i="33" s="1"/>
  <c r="K112" i="33"/>
  <c r="AO112" i="33" s="1"/>
  <c r="BQ112" i="33" s="1"/>
  <c r="L112" i="33"/>
  <c r="AP112" i="33" s="1"/>
  <c r="BR112" i="33" s="1"/>
  <c r="M112" i="33"/>
  <c r="AQ112" i="33" s="1"/>
  <c r="BS112" i="33" s="1"/>
  <c r="N112" i="33"/>
  <c r="AR112" i="33" s="1"/>
  <c r="BT112" i="33" s="1"/>
  <c r="C113" i="33"/>
  <c r="AG113" i="33" s="1"/>
  <c r="D113" i="33"/>
  <c r="AH113" i="33" s="1"/>
  <c r="BJ113" i="33" s="1"/>
  <c r="E113" i="33"/>
  <c r="AI113" i="33" s="1"/>
  <c r="BK113" i="33" s="1"/>
  <c r="F113" i="33"/>
  <c r="AJ113" i="33" s="1"/>
  <c r="BL113" i="33" s="1"/>
  <c r="G113" i="33"/>
  <c r="AK113" i="33" s="1"/>
  <c r="BM113" i="33" s="1"/>
  <c r="H113" i="33"/>
  <c r="AL113" i="33" s="1"/>
  <c r="BN113" i="33" s="1"/>
  <c r="I113" i="33"/>
  <c r="AM113" i="33" s="1"/>
  <c r="BO113" i="33" s="1"/>
  <c r="J113" i="33"/>
  <c r="AN113" i="33" s="1"/>
  <c r="BP113" i="33" s="1"/>
  <c r="K113" i="33"/>
  <c r="AO113" i="33" s="1"/>
  <c r="BQ113" i="33" s="1"/>
  <c r="L113" i="33"/>
  <c r="AP113" i="33" s="1"/>
  <c r="BR113" i="33" s="1"/>
  <c r="M113" i="33"/>
  <c r="AQ113" i="33" s="1"/>
  <c r="BS113" i="33" s="1"/>
  <c r="N113" i="33"/>
  <c r="AR113" i="33" s="1"/>
  <c r="BT113" i="33" s="1"/>
  <c r="P227" i="33"/>
  <c r="AF227" i="33" s="1"/>
  <c r="AT227" i="33" s="1"/>
  <c r="B226" i="33"/>
  <c r="BH226" i="33" s="1"/>
  <c r="BV226" i="33" s="1"/>
  <c r="B225" i="33"/>
  <c r="BH225" i="33" s="1"/>
  <c r="BV225" i="33" s="1"/>
  <c r="BH224" i="33"/>
  <c r="BV224" i="33" s="1"/>
  <c r="B223" i="33"/>
  <c r="BH223" i="33" s="1"/>
  <c r="BV223" i="33" s="1"/>
  <c r="B222" i="33"/>
  <c r="BH222" i="33" s="1"/>
  <c r="BV222" i="33" s="1"/>
  <c r="B221" i="33"/>
  <c r="BH221" i="33" s="1"/>
  <c r="BV221" i="33" s="1"/>
  <c r="B220" i="33"/>
  <c r="BH220" i="33" s="1"/>
  <c r="BV220" i="33" s="1"/>
  <c r="B219" i="33"/>
  <c r="BH219" i="33" s="1"/>
  <c r="BV219" i="33" s="1"/>
  <c r="B112" i="33"/>
  <c r="P112" i="33" s="1"/>
  <c r="AF112" i="33" s="1"/>
  <c r="B113" i="33"/>
  <c r="P113" i="33" s="1"/>
  <c r="AT113" i="33" s="1"/>
  <c r="B122" i="33"/>
  <c r="B123" i="33"/>
  <c r="AU9" i="33"/>
  <c r="BW9" i="33" s="1"/>
  <c r="AV9" i="33"/>
  <c r="BX9" i="33" s="1"/>
  <c r="AW9" i="33"/>
  <c r="BY9" i="33" s="1"/>
  <c r="AX9" i="33"/>
  <c r="BZ9" i="33" s="1"/>
  <c r="AY9" i="33"/>
  <c r="CA9" i="33" s="1"/>
  <c r="AZ9" i="33"/>
  <c r="CB9" i="33" s="1"/>
  <c r="BA9" i="33"/>
  <c r="CC9" i="33" s="1"/>
  <c r="BB9" i="33"/>
  <c r="CD9" i="33" s="1"/>
  <c r="BC9" i="33"/>
  <c r="CE9" i="33" s="1"/>
  <c r="BD9" i="33"/>
  <c r="CF9" i="33" s="1"/>
  <c r="BE9" i="33"/>
  <c r="CG9" i="33" s="1"/>
  <c r="BF9" i="33"/>
  <c r="CH9" i="33" s="1"/>
  <c r="AU10" i="33"/>
  <c r="BW10" i="33" s="1"/>
  <c r="AV10" i="33"/>
  <c r="BX10" i="33" s="1"/>
  <c r="AW10" i="33"/>
  <c r="BY10" i="33" s="1"/>
  <c r="AX10" i="33"/>
  <c r="BZ10" i="33" s="1"/>
  <c r="AY10" i="33"/>
  <c r="CA10" i="33" s="1"/>
  <c r="AZ10" i="33"/>
  <c r="CB10" i="33" s="1"/>
  <c r="BA10" i="33"/>
  <c r="CC10" i="33" s="1"/>
  <c r="BB10" i="33"/>
  <c r="CD10" i="33" s="1"/>
  <c r="BC10" i="33"/>
  <c r="CE10" i="33" s="1"/>
  <c r="BD10" i="33"/>
  <c r="CF10" i="33" s="1"/>
  <c r="BE10" i="33"/>
  <c r="CG10" i="33" s="1"/>
  <c r="BF10" i="33"/>
  <c r="CH10" i="33" s="1"/>
  <c r="AU11" i="33"/>
  <c r="BW11" i="33" s="1"/>
  <c r="AV11" i="33"/>
  <c r="BX11" i="33" s="1"/>
  <c r="AW11" i="33"/>
  <c r="BY11" i="33" s="1"/>
  <c r="AX11" i="33"/>
  <c r="BZ11" i="33" s="1"/>
  <c r="AY11" i="33"/>
  <c r="CA11" i="33" s="1"/>
  <c r="AZ11" i="33"/>
  <c r="CB11" i="33" s="1"/>
  <c r="BA11" i="33"/>
  <c r="CC11" i="33" s="1"/>
  <c r="BB11" i="33"/>
  <c r="CD11" i="33" s="1"/>
  <c r="BC11" i="33"/>
  <c r="CE11" i="33" s="1"/>
  <c r="BD11" i="33"/>
  <c r="CF11" i="33" s="1"/>
  <c r="BE11" i="33"/>
  <c r="CG11" i="33" s="1"/>
  <c r="BF11" i="33"/>
  <c r="CH11" i="33" s="1"/>
  <c r="AU18" i="33"/>
  <c r="BW18" i="33" s="1"/>
  <c r="AV18" i="33"/>
  <c r="BX18" i="33" s="1"/>
  <c r="AW18" i="33"/>
  <c r="BY18" i="33" s="1"/>
  <c r="AX18" i="33"/>
  <c r="BZ18" i="33" s="1"/>
  <c r="AY18" i="33"/>
  <c r="CA18" i="33" s="1"/>
  <c r="AZ18" i="33"/>
  <c r="CB18" i="33" s="1"/>
  <c r="BA18" i="33"/>
  <c r="CC18" i="33" s="1"/>
  <c r="BB18" i="33"/>
  <c r="CD18" i="33" s="1"/>
  <c r="BC18" i="33"/>
  <c r="CE18" i="33" s="1"/>
  <c r="BD18" i="33"/>
  <c r="CF18" i="33" s="1"/>
  <c r="BE18" i="33"/>
  <c r="CG18" i="33" s="1"/>
  <c r="BF18" i="33"/>
  <c r="CH18" i="33" s="1"/>
  <c r="AU19" i="33"/>
  <c r="BW19" i="33" s="1"/>
  <c r="AV19" i="33"/>
  <c r="BX19" i="33" s="1"/>
  <c r="AW19" i="33"/>
  <c r="BY19" i="33" s="1"/>
  <c r="AX19" i="33"/>
  <c r="BZ19" i="33" s="1"/>
  <c r="AY19" i="33"/>
  <c r="CA19" i="33" s="1"/>
  <c r="AZ19" i="33"/>
  <c r="CB19" i="33" s="1"/>
  <c r="BA19" i="33"/>
  <c r="CC19" i="33" s="1"/>
  <c r="BB19" i="33"/>
  <c r="CD19" i="33" s="1"/>
  <c r="BC19" i="33"/>
  <c r="CE19" i="33" s="1"/>
  <c r="BD19" i="33"/>
  <c r="CF19" i="33" s="1"/>
  <c r="BE19" i="33"/>
  <c r="CG19" i="33" s="1"/>
  <c r="BF19" i="33"/>
  <c r="CH19" i="33" s="1"/>
  <c r="AU20" i="33"/>
  <c r="BW20" i="33" s="1"/>
  <c r="AV20" i="33"/>
  <c r="BX20" i="33" s="1"/>
  <c r="AW20" i="33"/>
  <c r="BY20" i="33" s="1"/>
  <c r="AX20" i="33"/>
  <c r="BZ20" i="33" s="1"/>
  <c r="AY20" i="33"/>
  <c r="CA20" i="33" s="1"/>
  <c r="AZ20" i="33"/>
  <c r="CB20" i="33" s="1"/>
  <c r="BA20" i="33"/>
  <c r="CC20" i="33" s="1"/>
  <c r="BB20" i="33"/>
  <c r="CD20" i="33" s="1"/>
  <c r="BC20" i="33"/>
  <c r="CE20" i="33" s="1"/>
  <c r="BD20" i="33"/>
  <c r="CF20" i="33" s="1"/>
  <c r="BE20" i="33"/>
  <c r="CG20" i="33" s="1"/>
  <c r="BF20" i="33"/>
  <c r="CH20" i="33" s="1"/>
  <c r="AU21" i="33"/>
  <c r="BW21" i="33" s="1"/>
  <c r="AV21" i="33"/>
  <c r="BX21" i="33" s="1"/>
  <c r="AW21" i="33"/>
  <c r="BY21" i="33" s="1"/>
  <c r="AX21" i="33"/>
  <c r="BZ21" i="33" s="1"/>
  <c r="AY21" i="33"/>
  <c r="CA21" i="33" s="1"/>
  <c r="AZ21" i="33"/>
  <c r="CB21" i="33" s="1"/>
  <c r="BA21" i="33"/>
  <c r="CC21" i="33" s="1"/>
  <c r="BB21" i="33"/>
  <c r="CD21" i="33" s="1"/>
  <c r="BC21" i="33"/>
  <c r="CE21" i="33" s="1"/>
  <c r="BD21" i="33"/>
  <c r="CF21" i="33" s="1"/>
  <c r="BE21" i="33"/>
  <c r="CG21" i="33" s="1"/>
  <c r="BF21" i="33"/>
  <c r="CH21" i="33" s="1"/>
  <c r="AU22" i="33"/>
  <c r="BW22" i="33" s="1"/>
  <c r="AV22" i="33"/>
  <c r="BX22" i="33" s="1"/>
  <c r="AW22" i="33"/>
  <c r="BY22" i="33" s="1"/>
  <c r="AX22" i="33"/>
  <c r="BZ22" i="33" s="1"/>
  <c r="AY22" i="33"/>
  <c r="CA22" i="33" s="1"/>
  <c r="AZ22" i="33"/>
  <c r="CB22" i="33" s="1"/>
  <c r="BA22" i="33"/>
  <c r="CC22" i="33" s="1"/>
  <c r="BB22" i="33"/>
  <c r="CD22" i="33" s="1"/>
  <c r="BC22" i="33"/>
  <c r="CE22" i="33" s="1"/>
  <c r="BD22" i="33"/>
  <c r="CF22" i="33" s="1"/>
  <c r="BE22" i="33"/>
  <c r="CG22" i="33" s="1"/>
  <c r="BF22" i="33"/>
  <c r="CH22" i="33" s="1"/>
  <c r="AU24" i="33"/>
  <c r="BW24" i="33" s="1"/>
  <c r="AV24" i="33"/>
  <c r="BX24" i="33" s="1"/>
  <c r="AW24" i="33"/>
  <c r="BY24" i="33" s="1"/>
  <c r="AX24" i="33"/>
  <c r="BZ24" i="33" s="1"/>
  <c r="AY24" i="33"/>
  <c r="CA24" i="33" s="1"/>
  <c r="AZ24" i="33"/>
  <c r="CB24" i="33" s="1"/>
  <c r="BA24" i="33"/>
  <c r="CC24" i="33" s="1"/>
  <c r="BB24" i="33"/>
  <c r="CD24" i="33" s="1"/>
  <c r="BC24" i="33"/>
  <c r="CE24" i="33" s="1"/>
  <c r="BD24" i="33"/>
  <c r="CF24" i="33" s="1"/>
  <c r="BE24" i="33"/>
  <c r="CG24" i="33" s="1"/>
  <c r="BF24" i="33"/>
  <c r="CH24" i="33" s="1"/>
  <c r="AU25" i="33"/>
  <c r="BW25" i="33" s="1"/>
  <c r="AV25" i="33"/>
  <c r="BX25" i="33" s="1"/>
  <c r="AW25" i="33"/>
  <c r="BY25" i="33" s="1"/>
  <c r="AX25" i="33"/>
  <c r="BZ25" i="33" s="1"/>
  <c r="AY25" i="33"/>
  <c r="CA25" i="33" s="1"/>
  <c r="AZ25" i="33"/>
  <c r="CB25" i="33" s="1"/>
  <c r="BA25" i="33"/>
  <c r="CC25" i="33" s="1"/>
  <c r="BB25" i="33"/>
  <c r="CD25" i="33" s="1"/>
  <c r="BC25" i="33"/>
  <c r="CE25" i="33" s="1"/>
  <c r="BD25" i="33"/>
  <c r="CF25" i="33" s="1"/>
  <c r="BE25" i="33"/>
  <c r="CG25" i="33" s="1"/>
  <c r="BF25" i="33"/>
  <c r="CH25" i="33" s="1"/>
  <c r="AU27" i="33"/>
  <c r="BW27" i="33" s="1"/>
  <c r="AV27" i="33"/>
  <c r="BX27" i="33" s="1"/>
  <c r="AW27" i="33"/>
  <c r="BY27" i="33" s="1"/>
  <c r="AX27" i="33"/>
  <c r="BZ27" i="33" s="1"/>
  <c r="AY27" i="33"/>
  <c r="CA27" i="33" s="1"/>
  <c r="AZ27" i="33"/>
  <c r="CB27" i="33" s="1"/>
  <c r="BA27" i="33"/>
  <c r="CC27" i="33" s="1"/>
  <c r="BB27" i="33"/>
  <c r="CD27" i="33" s="1"/>
  <c r="BC27" i="33"/>
  <c r="CE27" i="33" s="1"/>
  <c r="BD27" i="33"/>
  <c r="CF27" i="33" s="1"/>
  <c r="BE27" i="33"/>
  <c r="CG27" i="33" s="1"/>
  <c r="BF27" i="33"/>
  <c r="CH27" i="33" s="1"/>
  <c r="AU28" i="33"/>
  <c r="BW28" i="33" s="1"/>
  <c r="AV28" i="33"/>
  <c r="BX28" i="33" s="1"/>
  <c r="AW28" i="33"/>
  <c r="BY28" i="33" s="1"/>
  <c r="AX28" i="33"/>
  <c r="BZ28" i="33" s="1"/>
  <c r="AY28" i="33"/>
  <c r="CA28" i="33" s="1"/>
  <c r="AZ28" i="33"/>
  <c r="CB28" i="33" s="1"/>
  <c r="BA28" i="33"/>
  <c r="CC28" i="33" s="1"/>
  <c r="BB28" i="33"/>
  <c r="CD28" i="33" s="1"/>
  <c r="BC28" i="33"/>
  <c r="CE28" i="33" s="1"/>
  <c r="BD28" i="33"/>
  <c r="CF28" i="33" s="1"/>
  <c r="BE28" i="33"/>
  <c r="CG28" i="33" s="1"/>
  <c r="BF28" i="33"/>
  <c r="CH28" i="33" s="1"/>
  <c r="AU29" i="33"/>
  <c r="BW29" i="33" s="1"/>
  <c r="AV29" i="33"/>
  <c r="BX29" i="33" s="1"/>
  <c r="AW29" i="33"/>
  <c r="BY29" i="33" s="1"/>
  <c r="AX29" i="33"/>
  <c r="BZ29" i="33" s="1"/>
  <c r="AY29" i="33"/>
  <c r="CA29" i="33" s="1"/>
  <c r="AZ29" i="33"/>
  <c r="CB29" i="33" s="1"/>
  <c r="BA29" i="33"/>
  <c r="CC29" i="33" s="1"/>
  <c r="BB29" i="33"/>
  <c r="CD29" i="33" s="1"/>
  <c r="BC29" i="33"/>
  <c r="CE29" i="33" s="1"/>
  <c r="BD29" i="33"/>
  <c r="CF29" i="33" s="1"/>
  <c r="BE29" i="33"/>
  <c r="CG29" i="33" s="1"/>
  <c r="BF29" i="33"/>
  <c r="CH29" i="33" s="1"/>
  <c r="AU30" i="33"/>
  <c r="BW30" i="33" s="1"/>
  <c r="AV30" i="33"/>
  <c r="BX30" i="33" s="1"/>
  <c r="AW30" i="33"/>
  <c r="BY30" i="33" s="1"/>
  <c r="AX30" i="33"/>
  <c r="BZ30" i="33" s="1"/>
  <c r="AY30" i="33"/>
  <c r="CA30" i="33" s="1"/>
  <c r="AZ30" i="33"/>
  <c r="CB30" i="33" s="1"/>
  <c r="BA30" i="33"/>
  <c r="CC30" i="33" s="1"/>
  <c r="BB30" i="33"/>
  <c r="CD30" i="33" s="1"/>
  <c r="BC30" i="33"/>
  <c r="CE30" i="33" s="1"/>
  <c r="BD30" i="33"/>
  <c r="CF30" i="33" s="1"/>
  <c r="BE30" i="33"/>
  <c r="CG30" i="33" s="1"/>
  <c r="BF30" i="33"/>
  <c r="CH30" i="33" s="1"/>
  <c r="AV8" i="33"/>
  <c r="BX8" i="33" s="1"/>
  <c r="AW8" i="33"/>
  <c r="BY8" i="33" s="1"/>
  <c r="AX8" i="33"/>
  <c r="BZ8" i="33" s="1"/>
  <c r="AY8" i="33"/>
  <c r="CA8" i="33" s="1"/>
  <c r="AZ8" i="33"/>
  <c r="CB8" i="33" s="1"/>
  <c r="BA8" i="33"/>
  <c r="CC8" i="33" s="1"/>
  <c r="BB8" i="33"/>
  <c r="CD8" i="33" s="1"/>
  <c r="BC8" i="33"/>
  <c r="CE8" i="33" s="1"/>
  <c r="BD8" i="33"/>
  <c r="CF8" i="33" s="1"/>
  <c r="BE8" i="33"/>
  <c r="CG8" i="33" s="1"/>
  <c r="BF8" i="33"/>
  <c r="CH8" i="33" s="1"/>
  <c r="AU8" i="33"/>
  <c r="BW8" i="33" s="1"/>
  <c r="AT31" i="33"/>
  <c r="AT32" i="33"/>
  <c r="AF31" i="33"/>
  <c r="AF32" i="33"/>
  <c r="P31" i="33"/>
  <c r="P32" i="33"/>
  <c r="AP138" i="33" l="1"/>
  <c r="BR138" i="33" s="1"/>
  <c r="AL138" i="33"/>
  <c r="BN138" i="33" s="1"/>
  <c r="AH138" i="33"/>
  <c r="BJ138" i="33" s="1"/>
  <c r="D562" i="6"/>
  <c r="D569" i="6" s="1"/>
  <c r="D611" i="6"/>
  <c r="P223" i="33"/>
  <c r="AF223" i="33" s="1"/>
  <c r="AT223" i="33" s="1"/>
  <c r="P220" i="33"/>
  <c r="AF220" i="33" s="1"/>
  <c r="AT220" i="33" s="1"/>
  <c r="AQ138" i="33"/>
  <c r="BS138" i="33" s="1"/>
  <c r="P219" i="33"/>
  <c r="AF219" i="33" s="1"/>
  <c r="AT219" i="33" s="1"/>
  <c r="P224" i="33"/>
  <c r="AF224" i="33" s="1"/>
  <c r="AT224" i="33" s="1"/>
  <c r="AO138" i="33"/>
  <c r="BQ138" i="33" s="1"/>
  <c r="AK138" i="33"/>
  <c r="BM138" i="33" s="1"/>
  <c r="AG138" i="33"/>
  <c r="BI138" i="33" s="1"/>
  <c r="AM138" i="33"/>
  <c r="BO138" i="33" s="1"/>
  <c r="AI138" i="33"/>
  <c r="BK138" i="33" s="1"/>
  <c r="AR138" i="33"/>
  <c r="BT138" i="33" s="1"/>
  <c r="AN138" i="33"/>
  <c r="BP138" i="33" s="1"/>
  <c r="AJ138" i="33"/>
  <c r="BL138" i="33" s="1"/>
  <c r="AT112" i="33"/>
  <c r="AW226" i="33"/>
  <c r="AV225" i="33"/>
  <c r="AZ225" i="33"/>
  <c r="BA226" i="33"/>
  <c r="BD225" i="33"/>
  <c r="BE226" i="33"/>
  <c r="AW225" i="33"/>
  <c r="BA225" i="33"/>
  <c r="BE225" i="33"/>
  <c r="AX226" i="33"/>
  <c r="BB226" i="33"/>
  <c r="BF226" i="33"/>
  <c r="AX225" i="33"/>
  <c r="BB225" i="33"/>
  <c r="BF225" i="33"/>
  <c r="AU226" i="33"/>
  <c r="AY226" i="33"/>
  <c r="BC226" i="33"/>
  <c r="AU225" i="33"/>
  <c r="AY225" i="33"/>
  <c r="BC225" i="33"/>
  <c r="AV226" i="33"/>
  <c r="AZ226" i="33"/>
  <c r="BD226" i="33"/>
  <c r="BZ225" i="33"/>
  <c r="CD225" i="33"/>
  <c r="CH225" i="33"/>
  <c r="BZ226" i="33"/>
  <c r="CD226" i="33"/>
  <c r="CH226" i="33"/>
  <c r="BW226" i="33"/>
  <c r="CA226" i="33"/>
  <c r="CE226" i="33"/>
  <c r="BY226" i="33"/>
  <c r="CC226" i="33"/>
  <c r="CG226" i="33"/>
  <c r="BI111" i="33"/>
  <c r="BI107" i="33"/>
  <c r="BI112" i="33"/>
  <c r="BI108" i="33"/>
  <c r="BI113" i="33"/>
  <c r="BI109" i="33"/>
  <c r="BI110" i="33"/>
  <c r="BW225" i="33"/>
  <c r="CA225" i="33"/>
  <c r="CE225" i="33"/>
  <c r="AF113" i="33"/>
  <c r="AT123" i="33"/>
  <c r="BV123" i="33"/>
  <c r="BH123" i="33"/>
  <c r="BV113" i="33"/>
  <c r="BH113" i="33"/>
  <c r="P226" i="33"/>
  <c r="AF226" i="33" s="1"/>
  <c r="AT226" i="33" s="1"/>
  <c r="P222" i="33"/>
  <c r="AF222" i="33" s="1"/>
  <c r="AT222" i="33" s="1"/>
  <c r="BX225" i="33"/>
  <c r="CB225" i="33"/>
  <c r="CF225" i="33"/>
  <c r="BX226" i="33"/>
  <c r="CB226" i="33"/>
  <c r="CF226" i="33"/>
  <c r="P122" i="33"/>
  <c r="BV122" i="33"/>
  <c r="BH122" i="33"/>
  <c r="BH112" i="33"/>
  <c r="BV112" i="33"/>
  <c r="P225" i="33"/>
  <c r="AF225" i="33" s="1"/>
  <c r="AT225" i="33" s="1"/>
  <c r="P221" i="33"/>
  <c r="AF221" i="33" s="1"/>
  <c r="AT221" i="33" s="1"/>
  <c r="BY225" i="33"/>
  <c r="CC225" i="33"/>
  <c r="CG225" i="33"/>
  <c r="P123" i="33"/>
  <c r="AF122" i="33"/>
  <c r="AT122" i="33"/>
  <c r="AF123" i="33"/>
  <c r="D537" i="6" l="1"/>
  <c r="B694" i="17" l="1"/>
  <c r="P694" i="17"/>
  <c r="B695" i="17"/>
  <c r="P695" i="17"/>
  <c r="P174" i="17"/>
  <c r="P175" i="17"/>
  <c r="Z111" i="33" l="1"/>
  <c r="BD111" i="33" s="1"/>
  <c r="CF111" i="33" s="1"/>
  <c r="V111" i="33"/>
  <c r="AZ111" i="33" s="1"/>
  <c r="CB111" i="33" s="1"/>
  <c r="R111" i="33"/>
  <c r="AV111" i="33" s="1"/>
  <c r="BX111" i="33" s="1"/>
  <c r="Y110" i="33"/>
  <c r="BC110" i="33" s="1"/>
  <c r="CE110" i="33" s="1"/>
  <c r="U110" i="33"/>
  <c r="AY110" i="33" s="1"/>
  <c r="CA110" i="33" s="1"/>
  <c r="Q110" i="33"/>
  <c r="AU110" i="33" s="1"/>
  <c r="AB109" i="33"/>
  <c r="BF109" i="33" s="1"/>
  <c r="CH109" i="33" s="1"/>
  <c r="X109" i="33"/>
  <c r="BB109" i="33" s="1"/>
  <c r="CD109" i="33" s="1"/>
  <c r="T109" i="33"/>
  <c r="AX109" i="33" s="1"/>
  <c r="BZ109" i="33" s="1"/>
  <c r="AA108" i="33"/>
  <c r="BE108" i="33" s="1"/>
  <c r="CG108" i="33" s="1"/>
  <c r="W108" i="33"/>
  <c r="BA108" i="33" s="1"/>
  <c r="CC108" i="33" s="1"/>
  <c r="S108" i="33"/>
  <c r="AW108" i="33" s="1"/>
  <c r="BY108" i="33" s="1"/>
  <c r="Z107" i="33"/>
  <c r="V107" i="33"/>
  <c r="R107" i="33"/>
  <c r="U106" i="33"/>
  <c r="AY106" i="33" s="1"/>
  <c r="CA106" i="33" s="1"/>
  <c r="Q106" i="33"/>
  <c r="AU106" i="33" s="1"/>
  <c r="BW106" i="33" s="1"/>
  <c r="T105" i="33"/>
  <c r="AX105" i="33" s="1"/>
  <c r="BZ105" i="33" s="1"/>
  <c r="S104" i="33"/>
  <c r="AW104" i="33" s="1"/>
  <c r="BY104" i="33" s="1"/>
  <c r="T103" i="33"/>
  <c r="AX103" i="33" s="1"/>
  <c r="BZ103" i="33" s="1"/>
  <c r="S102" i="33"/>
  <c r="R101" i="33"/>
  <c r="AV101" i="33" s="1"/>
  <c r="BX101" i="33" s="1"/>
  <c r="U100" i="33"/>
  <c r="AY100" i="33" s="1"/>
  <c r="CA100" i="33" s="1"/>
  <c r="Q100" i="33"/>
  <c r="AU100" i="33" s="1"/>
  <c r="BW100" i="33" s="1"/>
  <c r="R99" i="33"/>
  <c r="AV99" i="33" s="1"/>
  <c r="BX99" i="33" s="1"/>
  <c r="Y111" i="33"/>
  <c r="BC111" i="33" s="1"/>
  <c r="CE111" i="33" s="1"/>
  <c r="U111" i="33"/>
  <c r="AY111" i="33" s="1"/>
  <c r="CA111" i="33" s="1"/>
  <c r="Q111" i="33"/>
  <c r="AU111" i="33" s="1"/>
  <c r="AB110" i="33"/>
  <c r="BF110" i="33" s="1"/>
  <c r="CH110" i="33" s="1"/>
  <c r="X110" i="33"/>
  <c r="BB110" i="33" s="1"/>
  <c r="CD110" i="33" s="1"/>
  <c r="T110" i="33"/>
  <c r="AX110" i="33" s="1"/>
  <c r="BZ110" i="33" s="1"/>
  <c r="AA109" i="33"/>
  <c r="BE109" i="33" s="1"/>
  <c r="CG109" i="33" s="1"/>
  <c r="W109" i="33"/>
  <c r="BA109" i="33" s="1"/>
  <c r="CC109" i="33" s="1"/>
  <c r="S109" i="33"/>
  <c r="AW109" i="33" s="1"/>
  <c r="BY109" i="33" s="1"/>
  <c r="Z108" i="33"/>
  <c r="BD108" i="33" s="1"/>
  <c r="CF108" i="33" s="1"/>
  <c r="V108" i="33"/>
  <c r="AZ108" i="33" s="1"/>
  <c r="CB108" i="33" s="1"/>
  <c r="R108" i="33"/>
  <c r="AV108" i="33" s="1"/>
  <c r="BX108" i="33" s="1"/>
  <c r="Y107" i="33"/>
  <c r="U107" i="33"/>
  <c r="Q107" i="33"/>
  <c r="T106" i="33"/>
  <c r="AX106" i="33" s="1"/>
  <c r="BZ106" i="33" s="1"/>
  <c r="S105" i="33"/>
  <c r="AW105" i="33" s="1"/>
  <c r="BY105" i="33" s="1"/>
  <c r="R104" i="33"/>
  <c r="AV104" i="33" s="1"/>
  <c r="BX104" i="33" s="1"/>
  <c r="S103" i="33"/>
  <c r="AW103" i="33" s="1"/>
  <c r="BY103" i="33" s="1"/>
  <c r="R102" i="33"/>
  <c r="U101" i="33"/>
  <c r="AY101" i="33" s="1"/>
  <c r="CA101" i="33" s="1"/>
  <c r="Q101" i="33"/>
  <c r="AU101" i="33" s="1"/>
  <c r="BW101" i="33" s="1"/>
  <c r="T100" i="33"/>
  <c r="AX100" i="33" s="1"/>
  <c r="BZ100" i="33" s="1"/>
  <c r="U99" i="33"/>
  <c r="AY99" i="33" s="1"/>
  <c r="CA99" i="33" s="1"/>
  <c r="Q99" i="33"/>
  <c r="AU99" i="33" s="1"/>
  <c r="BW99" i="33" s="1"/>
  <c r="AB111" i="33"/>
  <c r="BF111" i="33" s="1"/>
  <c r="CH111" i="33" s="1"/>
  <c r="X111" i="33"/>
  <c r="BB111" i="33" s="1"/>
  <c r="CD111" i="33" s="1"/>
  <c r="T111" i="33"/>
  <c r="AX111" i="33" s="1"/>
  <c r="BZ111" i="33" s="1"/>
  <c r="AA110" i="33"/>
  <c r="BE110" i="33" s="1"/>
  <c r="CG110" i="33" s="1"/>
  <c r="W110" i="33"/>
  <c r="BA110" i="33" s="1"/>
  <c r="CC110" i="33" s="1"/>
  <c r="S110" i="33"/>
  <c r="AW110" i="33" s="1"/>
  <c r="BY110" i="33" s="1"/>
  <c r="Z109" i="33"/>
  <c r="BD109" i="33" s="1"/>
  <c r="CF109" i="33" s="1"/>
  <c r="V109" i="33"/>
  <c r="AZ109" i="33" s="1"/>
  <c r="CB109" i="33" s="1"/>
  <c r="R109" i="33"/>
  <c r="AV109" i="33" s="1"/>
  <c r="BX109" i="33" s="1"/>
  <c r="Y108" i="33"/>
  <c r="BC108" i="33" s="1"/>
  <c r="CE108" i="33" s="1"/>
  <c r="U108" i="33"/>
  <c r="AY108" i="33" s="1"/>
  <c r="CA108" i="33" s="1"/>
  <c r="Q108" i="33"/>
  <c r="AU108" i="33" s="1"/>
  <c r="AB107" i="33"/>
  <c r="X107" i="33"/>
  <c r="T107" i="33"/>
  <c r="S106" i="33"/>
  <c r="AW106" i="33" s="1"/>
  <c r="BY106" i="33" s="1"/>
  <c r="R105" i="33"/>
  <c r="AV105" i="33" s="1"/>
  <c r="BX105" i="33" s="1"/>
  <c r="U104" i="33"/>
  <c r="AY104" i="33" s="1"/>
  <c r="CA104" i="33" s="1"/>
  <c r="Q104" i="33"/>
  <c r="AU104" i="33" s="1"/>
  <c r="BW104" i="33" s="1"/>
  <c r="R103" i="33"/>
  <c r="AV103" i="33" s="1"/>
  <c r="BX103" i="33" s="1"/>
  <c r="U102" i="33"/>
  <c r="Q102" i="33"/>
  <c r="T101" i="33"/>
  <c r="AX101" i="33" s="1"/>
  <c r="BZ101" i="33" s="1"/>
  <c r="S100" i="33"/>
  <c r="AW100" i="33" s="1"/>
  <c r="BY100" i="33" s="1"/>
  <c r="T99" i="33"/>
  <c r="AX99" i="33" s="1"/>
  <c r="BZ99" i="33" s="1"/>
  <c r="AA111" i="33"/>
  <c r="BE111" i="33" s="1"/>
  <c r="CG111" i="33" s="1"/>
  <c r="W111" i="33"/>
  <c r="BA111" i="33" s="1"/>
  <c r="CC111" i="33" s="1"/>
  <c r="S111" i="33"/>
  <c r="AW111" i="33" s="1"/>
  <c r="BY111" i="33" s="1"/>
  <c r="Z110" i="33"/>
  <c r="BD110" i="33" s="1"/>
  <c r="CF110" i="33" s="1"/>
  <c r="V110" i="33"/>
  <c r="AZ110" i="33" s="1"/>
  <c r="CB110" i="33" s="1"/>
  <c r="R110" i="33"/>
  <c r="AV110" i="33" s="1"/>
  <c r="BX110" i="33" s="1"/>
  <c r="Y109" i="33"/>
  <c r="BC109" i="33" s="1"/>
  <c r="CE109" i="33" s="1"/>
  <c r="U109" i="33"/>
  <c r="AY109" i="33" s="1"/>
  <c r="CA109" i="33" s="1"/>
  <c r="Q109" i="33"/>
  <c r="AU109" i="33" s="1"/>
  <c r="AB108" i="33"/>
  <c r="BF108" i="33" s="1"/>
  <c r="CH108" i="33" s="1"/>
  <c r="X108" i="33"/>
  <c r="BB108" i="33" s="1"/>
  <c r="CD108" i="33" s="1"/>
  <c r="T108" i="33"/>
  <c r="AX108" i="33" s="1"/>
  <c r="BZ108" i="33" s="1"/>
  <c r="AA107" i="33"/>
  <c r="W107" i="33"/>
  <c r="S107" i="33"/>
  <c r="R106" i="33"/>
  <c r="AV106" i="33" s="1"/>
  <c r="BX106" i="33" s="1"/>
  <c r="U105" i="33"/>
  <c r="AY105" i="33" s="1"/>
  <c r="CA105" i="33" s="1"/>
  <c r="Q105" i="33"/>
  <c r="AU105" i="33" s="1"/>
  <c r="BW105" i="33" s="1"/>
  <c r="T104" i="33"/>
  <c r="AX104" i="33" s="1"/>
  <c r="BZ104" i="33" s="1"/>
  <c r="U103" i="33"/>
  <c r="AY103" i="33" s="1"/>
  <c r="CA103" i="33" s="1"/>
  <c r="Q103" i="33"/>
  <c r="AU103" i="33" s="1"/>
  <c r="BW103" i="33" s="1"/>
  <c r="T102" i="33"/>
  <c r="S101" i="33"/>
  <c r="AW101" i="33" s="1"/>
  <c r="BY101" i="33" s="1"/>
  <c r="R100" i="33"/>
  <c r="AV100" i="33" s="1"/>
  <c r="BX100" i="33" s="1"/>
  <c r="S99" i="33"/>
  <c r="AW99" i="33" s="1"/>
  <c r="BY99" i="33" s="1"/>
  <c r="AB106" i="33"/>
  <c r="BF106" i="33" s="1"/>
  <c r="CH106" i="33" s="1"/>
  <c r="X106" i="33"/>
  <c r="BB106" i="33" s="1"/>
  <c r="CD106" i="33" s="1"/>
  <c r="AA105" i="33"/>
  <c r="BE105" i="33" s="1"/>
  <c r="CG105" i="33" s="1"/>
  <c r="W105" i="33"/>
  <c r="BA105" i="33" s="1"/>
  <c r="CC105" i="33" s="1"/>
  <c r="AB102" i="33"/>
  <c r="X102" i="33"/>
  <c r="AA101" i="33"/>
  <c r="BE101" i="33" s="1"/>
  <c r="CG101" i="33" s="1"/>
  <c r="W101" i="33"/>
  <c r="BA101" i="33" s="1"/>
  <c r="CC101" i="33" s="1"/>
  <c r="Z100" i="33"/>
  <c r="BD100" i="33" s="1"/>
  <c r="CF100" i="33" s="1"/>
  <c r="V100" i="33"/>
  <c r="AZ100" i="33" s="1"/>
  <c r="CB100" i="33" s="1"/>
  <c r="AA106" i="33"/>
  <c r="BE106" i="33" s="1"/>
  <c r="CG106" i="33" s="1"/>
  <c r="W106" i="33"/>
  <c r="BA106" i="33" s="1"/>
  <c r="CC106" i="33" s="1"/>
  <c r="Z105" i="33"/>
  <c r="BD105" i="33" s="1"/>
  <c r="CF105" i="33" s="1"/>
  <c r="V105" i="33"/>
  <c r="AZ105" i="33" s="1"/>
  <c r="CB105" i="33" s="1"/>
  <c r="AA102" i="33"/>
  <c r="W102" i="33"/>
  <c r="Z101" i="33"/>
  <c r="BD101" i="33" s="1"/>
  <c r="CF101" i="33" s="1"/>
  <c r="V101" i="33"/>
  <c r="AZ101" i="33" s="1"/>
  <c r="CB101" i="33" s="1"/>
  <c r="Y100" i="33"/>
  <c r="BC100" i="33" s="1"/>
  <c r="CE100" i="33" s="1"/>
  <c r="U98" i="33"/>
  <c r="AY98" i="33" s="1"/>
  <c r="CA98" i="33" s="1"/>
  <c r="Z106" i="33"/>
  <c r="BD106" i="33" s="1"/>
  <c r="CF106" i="33" s="1"/>
  <c r="V106" i="33"/>
  <c r="AZ106" i="33" s="1"/>
  <c r="CB106" i="33" s="1"/>
  <c r="Y105" i="33"/>
  <c r="BC105" i="33" s="1"/>
  <c r="CE105" i="33" s="1"/>
  <c r="Z102" i="33"/>
  <c r="V102" i="33"/>
  <c r="Y101" i="33"/>
  <c r="BC101" i="33" s="1"/>
  <c r="CE101" i="33" s="1"/>
  <c r="AB100" i="33"/>
  <c r="BF100" i="33" s="1"/>
  <c r="CH100" i="33" s="1"/>
  <c r="X100" i="33"/>
  <c r="BB100" i="33" s="1"/>
  <c r="CD100" i="33" s="1"/>
  <c r="Y106" i="33"/>
  <c r="BC106" i="33" s="1"/>
  <c r="CE106" i="33" s="1"/>
  <c r="AB105" i="33"/>
  <c r="BF105" i="33" s="1"/>
  <c r="CH105" i="33" s="1"/>
  <c r="X105" i="33"/>
  <c r="BB105" i="33" s="1"/>
  <c r="CD105" i="33" s="1"/>
  <c r="Y102" i="33"/>
  <c r="AB101" i="33"/>
  <c r="BF101" i="33" s="1"/>
  <c r="CH101" i="33" s="1"/>
  <c r="X101" i="33"/>
  <c r="BB101" i="33" s="1"/>
  <c r="CD101" i="33" s="1"/>
  <c r="AA100" i="33"/>
  <c r="BE100" i="33" s="1"/>
  <c r="CG100" i="33" s="1"/>
  <c r="W100" i="33"/>
  <c r="BA100" i="33" s="1"/>
  <c r="CC100" i="33" s="1"/>
  <c r="M88" i="33"/>
  <c r="AQ88" i="33" s="1"/>
  <c r="BS88" i="33" s="1"/>
  <c r="AA88" i="33"/>
  <c r="BE88" i="33" s="1"/>
  <c r="CG88" i="33" s="1"/>
  <c r="I88" i="33"/>
  <c r="AM88" i="33" s="1"/>
  <c r="BO88" i="33" s="1"/>
  <c r="W88" i="33"/>
  <c r="BA88" i="33" s="1"/>
  <c r="CC88" i="33" s="1"/>
  <c r="E88" i="33"/>
  <c r="AI88" i="33" s="1"/>
  <c r="BK88" i="33" s="1"/>
  <c r="S88" i="33"/>
  <c r="AW88" i="33" s="1"/>
  <c r="BY88" i="33" s="1"/>
  <c r="L87" i="33"/>
  <c r="AP87" i="33" s="1"/>
  <c r="BR87" i="33" s="1"/>
  <c r="Z87" i="33"/>
  <c r="BD87" i="33" s="1"/>
  <c r="CF87" i="33" s="1"/>
  <c r="H87" i="33"/>
  <c r="AL87" i="33" s="1"/>
  <c r="BN87" i="33" s="1"/>
  <c r="V87" i="33"/>
  <c r="AZ87" i="33" s="1"/>
  <c r="CB87" i="33" s="1"/>
  <c r="D87" i="33"/>
  <c r="AH87" i="33" s="1"/>
  <c r="BJ87" i="33" s="1"/>
  <c r="R87" i="33"/>
  <c r="AV87" i="33" s="1"/>
  <c r="BX87" i="33" s="1"/>
  <c r="K86" i="33"/>
  <c r="G86" i="33"/>
  <c r="C86" i="33"/>
  <c r="N85" i="33"/>
  <c r="AB85" i="33"/>
  <c r="J85" i="33"/>
  <c r="X85" i="33"/>
  <c r="F85" i="33"/>
  <c r="T85" i="33"/>
  <c r="AB95" i="33"/>
  <c r="BF95" i="33" s="1"/>
  <c r="CH95" i="33" s="1"/>
  <c r="X95" i="33"/>
  <c r="BB95" i="33" s="1"/>
  <c r="CD95" i="33" s="1"/>
  <c r="T95" i="33"/>
  <c r="AX95" i="33" s="1"/>
  <c r="BZ95" i="33" s="1"/>
  <c r="L88" i="33"/>
  <c r="AP88" i="33" s="1"/>
  <c r="BR88" i="33" s="1"/>
  <c r="Z88" i="33"/>
  <c r="BD88" i="33" s="1"/>
  <c r="CF88" i="33" s="1"/>
  <c r="H88" i="33"/>
  <c r="AL88" i="33" s="1"/>
  <c r="BN88" i="33" s="1"/>
  <c r="V88" i="33"/>
  <c r="AZ88" i="33" s="1"/>
  <c r="CB88" i="33" s="1"/>
  <c r="D88" i="33"/>
  <c r="AH88" i="33" s="1"/>
  <c r="BJ88" i="33" s="1"/>
  <c r="R88" i="33"/>
  <c r="AV88" i="33" s="1"/>
  <c r="BX88" i="33" s="1"/>
  <c r="K87" i="33"/>
  <c r="AO87" i="33" s="1"/>
  <c r="BQ87" i="33" s="1"/>
  <c r="Y87" i="33"/>
  <c r="BC87" i="33" s="1"/>
  <c r="CE87" i="33" s="1"/>
  <c r="G87" i="33"/>
  <c r="AK87" i="33" s="1"/>
  <c r="BM87" i="33" s="1"/>
  <c r="U87" i="33"/>
  <c r="AY87" i="33" s="1"/>
  <c r="CA87" i="33" s="1"/>
  <c r="C87" i="33"/>
  <c r="AG87" i="33" s="1"/>
  <c r="BI87" i="33" s="1"/>
  <c r="Q87" i="33"/>
  <c r="AU87" i="33" s="1"/>
  <c r="N86" i="33"/>
  <c r="J86" i="33"/>
  <c r="F86" i="33"/>
  <c r="M85" i="33"/>
  <c r="AA85" i="33"/>
  <c r="I85" i="33"/>
  <c r="W85" i="33"/>
  <c r="E85" i="33"/>
  <c r="S85" i="33"/>
  <c r="AA95" i="33"/>
  <c r="BE95" i="33" s="1"/>
  <c r="CG95" i="33" s="1"/>
  <c r="W95" i="33"/>
  <c r="BA95" i="33" s="1"/>
  <c r="CC95" i="33" s="1"/>
  <c r="S95" i="33"/>
  <c r="AW95" i="33" s="1"/>
  <c r="BY95" i="33" s="1"/>
  <c r="K88" i="33"/>
  <c r="AO88" i="33" s="1"/>
  <c r="BQ88" i="33" s="1"/>
  <c r="Y88" i="33"/>
  <c r="BC88" i="33" s="1"/>
  <c r="CE88" i="33" s="1"/>
  <c r="G88" i="33"/>
  <c r="AK88" i="33" s="1"/>
  <c r="BM88" i="33" s="1"/>
  <c r="U88" i="33"/>
  <c r="AY88" i="33" s="1"/>
  <c r="CA88" i="33" s="1"/>
  <c r="C88" i="33"/>
  <c r="AG88" i="33" s="1"/>
  <c r="BI88" i="33" s="1"/>
  <c r="Q88" i="33"/>
  <c r="AU88" i="33" s="1"/>
  <c r="N87" i="33"/>
  <c r="AR87" i="33" s="1"/>
  <c r="BT87" i="33" s="1"/>
  <c r="AB87" i="33"/>
  <c r="BF87" i="33" s="1"/>
  <c r="CH87" i="33" s="1"/>
  <c r="J87" i="33"/>
  <c r="AN87" i="33" s="1"/>
  <c r="BP87" i="33" s="1"/>
  <c r="X87" i="33"/>
  <c r="BB87" i="33" s="1"/>
  <c r="CD87" i="33" s="1"/>
  <c r="F87" i="33"/>
  <c r="AJ87" i="33" s="1"/>
  <c r="BL87" i="33" s="1"/>
  <c r="T87" i="33"/>
  <c r="AX87" i="33" s="1"/>
  <c r="BZ87" i="33" s="1"/>
  <c r="M86" i="33"/>
  <c r="I86" i="33"/>
  <c r="E86" i="33"/>
  <c r="L85" i="33"/>
  <c r="Z85" i="33"/>
  <c r="V85" i="33"/>
  <c r="R85" i="33"/>
  <c r="Z95" i="33"/>
  <c r="BD95" i="33" s="1"/>
  <c r="CF95" i="33" s="1"/>
  <c r="V95" i="33"/>
  <c r="AZ95" i="33" s="1"/>
  <c r="CB95" i="33" s="1"/>
  <c r="R95" i="33"/>
  <c r="AV95" i="33" s="1"/>
  <c r="BX95" i="33" s="1"/>
  <c r="N88" i="33"/>
  <c r="AR88" i="33" s="1"/>
  <c r="BT88" i="33" s="1"/>
  <c r="AB88" i="33"/>
  <c r="BF88" i="33" s="1"/>
  <c r="CH88" i="33" s="1"/>
  <c r="J88" i="33"/>
  <c r="AN88" i="33" s="1"/>
  <c r="BP88" i="33" s="1"/>
  <c r="X88" i="33"/>
  <c r="BB88" i="33" s="1"/>
  <c r="CD88" i="33" s="1"/>
  <c r="F88" i="33"/>
  <c r="AJ88" i="33" s="1"/>
  <c r="BL88" i="33" s="1"/>
  <c r="T88" i="33"/>
  <c r="AX88" i="33" s="1"/>
  <c r="BZ88" i="33" s="1"/>
  <c r="M87" i="33"/>
  <c r="AQ87" i="33" s="1"/>
  <c r="BS87" i="33" s="1"/>
  <c r="AA87" i="33"/>
  <c r="BE87" i="33" s="1"/>
  <c r="CG87" i="33" s="1"/>
  <c r="I87" i="33"/>
  <c r="AM87" i="33" s="1"/>
  <c r="BO87" i="33" s="1"/>
  <c r="W87" i="33"/>
  <c r="BA87" i="33" s="1"/>
  <c r="CC87" i="33" s="1"/>
  <c r="E87" i="33"/>
  <c r="AI87" i="33" s="1"/>
  <c r="BK87" i="33" s="1"/>
  <c r="S87" i="33"/>
  <c r="AW87" i="33" s="1"/>
  <c r="BY87" i="33" s="1"/>
  <c r="L86" i="33"/>
  <c r="H86" i="33"/>
  <c r="D86" i="33"/>
  <c r="Y85" i="33"/>
  <c r="U85" i="33"/>
  <c r="Q85" i="33"/>
  <c r="Y95" i="33"/>
  <c r="BC95" i="33" s="1"/>
  <c r="CE95" i="33" s="1"/>
  <c r="U95" i="33"/>
  <c r="AY95" i="33" s="1"/>
  <c r="CA95" i="33" s="1"/>
  <c r="Q95" i="33"/>
  <c r="AU95" i="33" s="1"/>
  <c r="BW95" i="33" s="1"/>
  <c r="K85" i="33"/>
  <c r="G85" i="33"/>
  <c r="C85" i="33"/>
  <c r="H85" i="33"/>
  <c r="D85" i="33"/>
  <c r="B168" i="17"/>
  <c r="B946" i="17" s="1"/>
  <c r="B167" i="17"/>
  <c r="B945" i="17" s="1"/>
  <c r="B159" i="17"/>
  <c r="B937" i="17" s="1"/>
  <c r="B170" i="17"/>
  <c r="B948" i="17" s="1"/>
  <c r="B162" i="17"/>
  <c r="B940" i="17" s="1"/>
  <c r="B154" i="17"/>
  <c r="B932" i="17" s="1"/>
  <c r="B150" i="17"/>
  <c r="B928" i="17" s="1"/>
  <c r="B173" i="17"/>
  <c r="B779" i="17" s="1"/>
  <c r="B172" i="17"/>
  <c r="B950" i="17" s="1"/>
  <c r="B171" i="17"/>
  <c r="B949" i="17" s="1"/>
  <c r="B155" i="17"/>
  <c r="B933" i="17" s="1"/>
  <c r="B166" i="17"/>
  <c r="B944" i="17" s="1"/>
  <c r="B158" i="17"/>
  <c r="B936" i="17" s="1"/>
  <c r="B169" i="17"/>
  <c r="B947" i="17" s="1"/>
  <c r="B165" i="17"/>
  <c r="B943" i="17" s="1"/>
  <c r="B161" i="17"/>
  <c r="B939" i="17" s="1"/>
  <c r="B157" i="17"/>
  <c r="B935" i="17" s="1"/>
  <c r="B153" i="17"/>
  <c r="B931" i="17" s="1"/>
  <c r="B149" i="17"/>
  <c r="B927" i="17" s="1"/>
  <c r="B164" i="17"/>
  <c r="B942" i="17" s="1"/>
  <c r="B156" i="17"/>
  <c r="B934" i="17" s="1"/>
  <c r="B152" i="17"/>
  <c r="B930" i="17" s="1"/>
  <c r="B148" i="17"/>
  <c r="B926" i="17" s="1"/>
  <c r="B160" i="17"/>
  <c r="B938" i="17" s="1"/>
  <c r="B163" i="17"/>
  <c r="B941" i="17" s="1"/>
  <c r="B151" i="17"/>
  <c r="B929" i="17" s="1"/>
  <c r="B147" i="17"/>
  <c r="B925" i="17" s="1"/>
  <c r="AL85" i="33" l="1"/>
  <c r="BN85" i="33" s="1"/>
  <c r="AO85" i="33"/>
  <c r="BQ85" i="33" s="1"/>
  <c r="Y91" i="33"/>
  <c r="BC91" i="33" s="1"/>
  <c r="CE91" i="33" s="1"/>
  <c r="X91" i="33"/>
  <c r="BB91" i="33" s="1"/>
  <c r="CD91" i="33" s="1"/>
  <c r="Z94" i="33"/>
  <c r="BD94" i="33" s="1"/>
  <c r="CF94" i="33" s="1"/>
  <c r="AB92" i="33"/>
  <c r="BF92" i="33" s="1"/>
  <c r="CH92" i="33" s="1"/>
  <c r="X93" i="33"/>
  <c r="BB93" i="33" s="1"/>
  <c r="CD93" i="33" s="1"/>
  <c r="AA91" i="33"/>
  <c r="BE91" i="33" s="1"/>
  <c r="CG91" i="33" s="1"/>
  <c r="X94" i="33"/>
  <c r="BB94" i="33" s="1"/>
  <c r="CD94" i="33" s="1"/>
  <c r="AA86" i="33"/>
  <c r="AQ86" i="33" s="1"/>
  <c r="BS86" i="33" s="1"/>
  <c r="BW109" i="33"/>
  <c r="BW111" i="33"/>
  <c r="AB86" i="33"/>
  <c r="AR86" i="33" s="1"/>
  <c r="BT86" i="33" s="1"/>
  <c r="BW108" i="33"/>
  <c r="BW110" i="33"/>
  <c r="AK85" i="33"/>
  <c r="BM85" i="33" s="1"/>
  <c r="AI85" i="33"/>
  <c r="BK85" i="33" s="1"/>
  <c r="AH85" i="33"/>
  <c r="BJ85" i="33" s="1"/>
  <c r="AP85" i="33"/>
  <c r="BR85" i="33" s="1"/>
  <c r="AM85" i="33"/>
  <c r="BO85" i="33" s="1"/>
  <c r="AG85" i="33"/>
  <c r="BI85" i="33" s="1"/>
  <c r="BW87" i="33"/>
  <c r="BW88" i="33"/>
  <c r="AQ85" i="33"/>
  <c r="BS85" i="33" s="1"/>
  <c r="U91" i="33"/>
  <c r="AY91" i="33" s="1"/>
  <c r="CA91" i="33" s="1"/>
  <c r="V94" i="33"/>
  <c r="AZ94" i="33" s="1"/>
  <c r="CB94" i="33" s="1"/>
  <c r="U93" i="33"/>
  <c r="AY93" i="33" s="1"/>
  <c r="CA93" i="33" s="1"/>
  <c r="Z91" i="33"/>
  <c r="BD91" i="33" s="1"/>
  <c r="CF91" i="33" s="1"/>
  <c r="T94" i="33"/>
  <c r="AX94" i="33" s="1"/>
  <c r="BZ94" i="33" s="1"/>
  <c r="AA93" i="33"/>
  <c r="BE93" i="33" s="1"/>
  <c r="CG93" i="33" s="1"/>
  <c r="S93" i="33"/>
  <c r="AW93" i="33" s="1"/>
  <c r="BY93" i="33" s="1"/>
  <c r="T91" i="33"/>
  <c r="AX91" i="33" s="1"/>
  <c r="BZ91" i="33" s="1"/>
  <c r="W94" i="33"/>
  <c r="BA94" i="33" s="1"/>
  <c r="CC94" i="33" s="1"/>
  <c r="S94" i="33"/>
  <c r="AW94" i="33" s="1"/>
  <c r="BY94" i="33" s="1"/>
  <c r="V93" i="33"/>
  <c r="AZ93" i="33" s="1"/>
  <c r="CB93" i="33" s="1"/>
  <c r="R93" i="33"/>
  <c r="AV93" i="33" s="1"/>
  <c r="BX93" i="33" s="1"/>
  <c r="E92" i="33"/>
  <c r="AI92" i="33" s="1"/>
  <c r="BK92" i="33" s="1"/>
  <c r="D93" i="33"/>
  <c r="AH93" i="33" s="1"/>
  <c r="BJ93" i="33" s="1"/>
  <c r="C94" i="33"/>
  <c r="AG94" i="33" s="1"/>
  <c r="BI94" i="33" s="1"/>
  <c r="F95" i="33"/>
  <c r="AJ95" i="33" s="1"/>
  <c r="BL95" i="33" s="1"/>
  <c r="I89" i="33"/>
  <c r="AM89" i="33" s="1"/>
  <c r="BO89" i="33" s="1"/>
  <c r="H90" i="33"/>
  <c r="AL90" i="33" s="1"/>
  <c r="BN90" i="33" s="1"/>
  <c r="G91" i="33"/>
  <c r="AK91" i="33" s="1"/>
  <c r="BM91" i="33" s="1"/>
  <c r="J92" i="33"/>
  <c r="AN92" i="33" s="1"/>
  <c r="BP92" i="33" s="1"/>
  <c r="M93" i="33"/>
  <c r="AQ93" i="33" s="1"/>
  <c r="BS93" i="33" s="1"/>
  <c r="L94" i="33"/>
  <c r="AP94" i="33" s="1"/>
  <c r="BR94" i="33" s="1"/>
  <c r="K95" i="33"/>
  <c r="AO95" i="33" s="1"/>
  <c r="BQ95" i="33" s="1"/>
  <c r="N89" i="33"/>
  <c r="AR89" i="33" s="1"/>
  <c r="BT89" i="33" s="1"/>
  <c r="E94" i="33"/>
  <c r="AI94" i="33" s="1"/>
  <c r="BK94" i="33" s="1"/>
  <c r="D95" i="33"/>
  <c r="AH95" i="33" s="1"/>
  <c r="BJ95" i="33" s="1"/>
  <c r="G89" i="33"/>
  <c r="AK89" i="33" s="1"/>
  <c r="BM89" i="33" s="1"/>
  <c r="J90" i="33"/>
  <c r="AN90" i="33" s="1"/>
  <c r="BP90" i="33" s="1"/>
  <c r="M91" i="33"/>
  <c r="AQ91" i="33" s="1"/>
  <c r="BS91" i="33" s="1"/>
  <c r="L92" i="33"/>
  <c r="AP92" i="33" s="1"/>
  <c r="BR92" i="33" s="1"/>
  <c r="K93" i="33"/>
  <c r="AO93" i="33" s="1"/>
  <c r="BQ93" i="33" s="1"/>
  <c r="N94" i="33"/>
  <c r="AR94" i="33" s="1"/>
  <c r="BT94" i="33" s="1"/>
  <c r="R92" i="33"/>
  <c r="AV92" i="33" s="1"/>
  <c r="BX92" i="33" s="1"/>
  <c r="R96" i="33"/>
  <c r="T98" i="33"/>
  <c r="AX98" i="33" s="1"/>
  <c r="BZ98" i="33" s="1"/>
  <c r="S96" i="33"/>
  <c r="Q89" i="33"/>
  <c r="Y89" i="33"/>
  <c r="R90" i="33"/>
  <c r="Z90" i="33"/>
  <c r="T96" i="33"/>
  <c r="U97" i="33"/>
  <c r="AY97" i="33" s="1"/>
  <c r="CA97" i="33" s="1"/>
  <c r="AN85" i="33"/>
  <c r="BP85" i="33" s="1"/>
  <c r="Y86" i="33"/>
  <c r="AO86" i="33" s="1"/>
  <c r="BQ86" i="33" s="1"/>
  <c r="R94" i="33"/>
  <c r="AV94" i="33" s="1"/>
  <c r="BX94" i="33" s="1"/>
  <c r="D89" i="33"/>
  <c r="AH89" i="33" s="1"/>
  <c r="BJ89" i="33" s="1"/>
  <c r="C90" i="33"/>
  <c r="AG90" i="33" s="1"/>
  <c r="BI90" i="33" s="1"/>
  <c r="F91" i="33"/>
  <c r="AJ91" i="33" s="1"/>
  <c r="BL91" i="33" s="1"/>
  <c r="I92" i="33"/>
  <c r="AM92" i="33" s="1"/>
  <c r="BO92" i="33" s="1"/>
  <c r="H93" i="33"/>
  <c r="AL93" i="33" s="1"/>
  <c r="BN93" i="33" s="1"/>
  <c r="G94" i="33"/>
  <c r="AK94" i="33" s="1"/>
  <c r="BM94" i="33" s="1"/>
  <c r="J95" i="33"/>
  <c r="AN95" i="33" s="1"/>
  <c r="BP95" i="33" s="1"/>
  <c r="M89" i="33"/>
  <c r="AQ89" i="33" s="1"/>
  <c r="BS89" i="33" s="1"/>
  <c r="L90" i="33"/>
  <c r="AP90" i="33" s="1"/>
  <c r="BR90" i="33" s="1"/>
  <c r="K91" i="33"/>
  <c r="AO91" i="33" s="1"/>
  <c r="BQ91" i="33" s="1"/>
  <c r="N92" i="33"/>
  <c r="AR92" i="33" s="1"/>
  <c r="BT92" i="33" s="1"/>
  <c r="E90" i="33"/>
  <c r="AI90" i="33" s="1"/>
  <c r="BK90" i="33" s="1"/>
  <c r="D91" i="33"/>
  <c r="AH91" i="33" s="1"/>
  <c r="BJ91" i="33" s="1"/>
  <c r="C92" i="33"/>
  <c r="AG92" i="33" s="1"/>
  <c r="BI92" i="33" s="1"/>
  <c r="F93" i="33"/>
  <c r="AJ93" i="33" s="1"/>
  <c r="BL93" i="33" s="1"/>
  <c r="I94" i="33"/>
  <c r="AM94" i="33" s="1"/>
  <c r="BO94" i="33" s="1"/>
  <c r="H95" i="33"/>
  <c r="AL95" i="33" s="1"/>
  <c r="BN95" i="33" s="1"/>
  <c r="K89" i="33"/>
  <c r="AO89" i="33" s="1"/>
  <c r="BQ89" i="33" s="1"/>
  <c r="N90" i="33"/>
  <c r="AR90" i="33" s="1"/>
  <c r="BT90" i="33" s="1"/>
  <c r="E95" i="33"/>
  <c r="AI95" i="33" s="1"/>
  <c r="BK95" i="33" s="1"/>
  <c r="S89" i="33"/>
  <c r="AA89" i="33"/>
  <c r="T90" i="33"/>
  <c r="AB90" i="33"/>
  <c r="T89" i="33"/>
  <c r="AB89" i="33"/>
  <c r="U90" i="33"/>
  <c r="V89" i="33"/>
  <c r="W90" i="33"/>
  <c r="Q96" i="33"/>
  <c r="R97" i="33"/>
  <c r="AV97" i="33" s="1"/>
  <c r="BX97" i="33" s="1"/>
  <c r="T97" i="33"/>
  <c r="AX97" i="33" s="1"/>
  <c r="BZ97" i="33" s="1"/>
  <c r="Q98" i="33"/>
  <c r="AU98" i="33" s="1"/>
  <c r="BW98" i="33" s="1"/>
  <c r="AB91" i="33"/>
  <c r="BF91" i="33" s="1"/>
  <c r="CH91" i="33" s="1"/>
  <c r="T92" i="33"/>
  <c r="AX92" i="33" s="1"/>
  <c r="BZ92" i="33" s="1"/>
  <c r="U86" i="33"/>
  <c r="AK86" i="33" s="1"/>
  <c r="BM86" i="33" s="1"/>
  <c r="X86" i="33"/>
  <c r="AN86" i="33" s="1"/>
  <c r="BP86" i="33" s="1"/>
  <c r="S86" i="33"/>
  <c r="AI86" i="33" s="1"/>
  <c r="BK86" i="33" s="1"/>
  <c r="W91" i="33"/>
  <c r="BA91" i="33" s="1"/>
  <c r="CC91" i="33" s="1"/>
  <c r="U94" i="33"/>
  <c r="AY94" i="33" s="1"/>
  <c r="CA94" i="33" s="1"/>
  <c r="AB93" i="33"/>
  <c r="BF93" i="33" s="1"/>
  <c r="CH93" i="33" s="1"/>
  <c r="T93" i="33"/>
  <c r="AX93" i="33" s="1"/>
  <c r="BZ93" i="33" s="1"/>
  <c r="W92" i="33"/>
  <c r="BA92" i="33" s="1"/>
  <c r="CC92" i="33" s="1"/>
  <c r="S92" i="33"/>
  <c r="AW92" i="33" s="1"/>
  <c r="BY92" i="33" s="1"/>
  <c r="H89" i="33"/>
  <c r="AL89" i="33" s="1"/>
  <c r="BN89" i="33" s="1"/>
  <c r="G90" i="33"/>
  <c r="AK90" i="33" s="1"/>
  <c r="BM90" i="33" s="1"/>
  <c r="J91" i="33"/>
  <c r="AN91" i="33" s="1"/>
  <c r="BP91" i="33" s="1"/>
  <c r="M92" i="33"/>
  <c r="AQ92" i="33" s="1"/>
  <c r="BS92" i="33" s="1"/>
  <c r="L93" i="33"/>
  <c r="AP93" i="33" s="1"/>
  <c r="BR93" i="33" s="1"/>
  <c r="K94" i="33"/>
  <c r="AO94" i="33" s="1"/>
  <c r="BQ94" i="33" s="1"/>
  <c r="N95" i="33"/>
  <c r="AR95" i="33" s="1"/>
  <c r="BT95" i="33" s="1"/>
  <c r="E93" i="33"/>
  <c r="AI93" i="33" s="1"/>
  <c r="BK93" i="33" s="1"/>
  <c r="D94" i="33"/>
  <c r="AH94" i="33" s="1"/>
  <c r="BJ94" i="33" s="1"/>
  <c r="C95" i="33"/>
  <c r="AG95" i="33" s="1"/>
  <c r="BI95" i="33" s="1"/>
  <c r="F89" i="33"/>
  <c r="AJ89" i="33" s="1"/>
  <c r="BL89" i="33" s="1"/>
  <c r="I90" i="33"/>
  <c r="AM90" i="33" s="1"/>
  <c r="BO90" i="33" s="1"/>
  <c r="H91" i="33"/>
  <c r="AL91" i="33" s="1"/>
  <c r="BN91" i="33" s="1"/>
  <c r="G92" i="33"/>
  <c r="AK92" i="33" s="1"/>
  <c r="BM92" i="33" s="1"/>
  <c r="J93" i="33"/>
  <c r="AN93" i="33" s="1"/>
  <c r="BP93" i="33" s="1"/>
  <c r="M94" i="33"/>
  <c r="AQ94" i="33" s="1"/>
  <c r="BS94" i="33" s="1"/>
  <c r="L95" i="33"/>
  <c r="AP95" i="33" s="1"/>
  <c r="BR95" i="33" s="1"/>
  <c r="E91" i="33"/>
  <c r="AI91" i="33" s="1"/>
  <c r="BK91" i="33" s="1"/>
  <c r="D92" i="33"/>
  <c r="AH92" i="33" s="1"/>
  <c r="BJ92" i="33" s="1"/>
  <c r="C93" i="33"/>
  <c r="AG93" i="33" s="1"/>
  <c r="BI93" i="33" s="1"/>
  <c r="F94" i="33"/>
  <c r="AJ94" i="33" s="1"/>
  <c r="BL94" i="33" s="1"/>
  <c r="I95" i="33"/>
  <c r="AM95" i="33" s="1"/>
  <c r="BO95" i="33" s="1"/>
  <c r="S97" i="33"/>
  <c r="AW97" i="33" s="1"/>
  <c r="BY97" i="33" s="1"/>
  <c r="R86" i="33"/>
  <c r="AH86" i="33" s="1"/>
  <c r="BJ86" i="33" s="1"/>
  <c r="U89" i="33"/>
  <c r="V90" i="33"/>
  <c r="Q97" i="33"/>
  <c r="AU97" i="33" s="1"/>
  <c r="BW97" i="33" s="1"/>
  <c r="R98" i="33"/>
  <c r="AV98" i="33" s="1"/>
  <c r="BX98" i="33" s="1"/>
  <c r="Q92" i="33"/>
  <c r="AU92" i="33" s="1"/>
  <c r="BW92" i="33" s="1"/>
  <c r="AJ85" i="33"/>
  <c r="AR85" i="33"/>
  <c r="BT85" i="33" s="1"/>
  <c r="S91" i="33"/>
  <c r="AW91" i="33" s="1"/>
  <c r="BY91" i="33" s="1"/>
  <c r="Y93" i="33"/>
  <c r="BC93" i="33" s="1"/>
  <c r="CE93" i="33" s="1"/>
  <c r="W86" i="33"/>
  <c r="AM86" i="33" s="1"/>
  <c r="BO86" i="33" s="1"/>
  <c r="V91" i="33"/>
  <c r="AZ91" i="33" s="1"/>
  <c r="CB91" i="33" s="1"/>
  <c r="L89" i="33"/>
  <c r="AP89" i="33" s="1"/>
  <c r="BR89" i="33" s="1"/>
  <c r="K90" i="33"/>
  <c r="AO90" i="33" s="1"/>
  <c r="BQ90" i="33" s="1"/>
  <c r="N91" i="33"/>
  <c r="AR91" i="33" s="1"/>
  <c r="BT91" i="33" s="1"/>
  <c r="E89" i="33"/>
  <c r="AI89" i="33" s="1"/>
  <c r="BK89" i="33" s="1"/>
  <c r="D90" i="33"/>
  <c r="AH90" i="33" s="1"/>
  <c r="BJ90" i="33" s="1"/>
  <c r="C91" i="33"/>
  <c r="AG91" i="33" s="1"/>
  <c r="BI91" i="33" s="1"/>
  <c r="F92" i="33"/>
  <c r="AJ92" i="33" s="1"/>
  <c r="BL92" i="33" s="1"/>
  <c r="I93" i="33"/>
  <c r="AM93" i="33" s="1"/>
  <c r="BO93" i="33" s="1"/>
  <c r="H94" i="33"/>
  <c r="AL94" i="33" s="1"/>
  <c r="BN94" i="33" s="1"/>
  <c r="G95" i="33"/>
  <c r="AK95" i="33" s="1"/>
  <c r="BM95" i="33" s="1"/>
  <c r="J89" i="33"/>
  <c r="AN89" i="33" s="1"/>
  <c r="BP89" i="33" s="1"/>
  <c r="M90" i="33"/>
  <c r="AQ90" i="33" s="1"/>
  <c r="BS90" i="33" s="1"/>
  <c r="L91" i="33"/>
  <c r="AP91" i="33" s="1"/>
  <c r="BR91" i="33" s="1"/>
  <c r="K92" i="33"/>
  <c r="AO92" i="33" s="1"/>
  <c r="BQ92" i="33" s="1"/>
  <c r="N93" i="33"/>
  <c r="AR93" i="33" s="1"/>
  <c r="BT93" i="33" s="1"/>
  <c r="C89" i="33"/>
  <c r="AG89" i="33" s="1"/>
  <c r="BI89" i="33" s="1"/>
  <c r="F90" i="33"/>
  <c r="AJ90" i="33" s="1"/>
  <c r="BL90" i="33" s="1"/>
  <c r="I91" i="33"/>
  <c r="AM91" i="33" s="1"/>
  <c r="BO91" i="33" s="1"/>
  <c r="H92" i="33"/>
  <c r="AL92" i="33" s="1"/>
  <c r="BN92" i="33" s="1"/>
  <c r="G93" i="33"/>
  <c r="AK93" i="33" s="1"/>
  <c r="BM93" i="33" s="1"/>
  <c r="J94" i="33"/>
  <c r="AN94" i="33" s="1"/>
  <c r="BP94" i="33" s="1"/>
  <c r="M95" i="33"/>
  <c r="AQ95" i="33" s="1"/>
  <c r="BS95" i="33" s="1"/>
  <c r="W89" i="33"/>
  <c r="X90" i="33"/>
  <c r="Q91" i="33"/>
  <c r="AU91" i="33" s="1"/>
  <c r="X89" i="33"/>
  <c r="Q90" i="33"/>
  <c r="Y90" i="33"/>
  <c r="R91" i="33"/>
  <c r="AV91" i="33" s="1"/>
  <c r="BX91" i="33" s="1"/>
  <c r="Q94" i="33"/>
  <c r="AU94" i="33" s="1"/>
  <c r="BW94" i="33" s="1"/>
  <c r="Q93" i="33"/>
  <c r="AU93" i="33" s="1"/>
  <c r="BW93" i="33" s="1"/>
  <c r="R89" i="33"/>
  <c r="Z89" i="33"/>
  <c r="S90" i="33"/>
  <c r="AA90" i="33"/>
  <c r="U96" i="33"/>
  <c r="S98" i="33"/>
  <c r="AW98" i="33" s="1"/>
  <c r="BY98" i="33" s="1"/>
  <c r="Q86" i="33"/>
  <c r="AG86" i="33" s="1"/>
  <c r="BI86" i="33" s="1"/>
  <c r="B865" i="17"/>
  <c r="B951" i="17"/>
  <c r="B753" i="17"/>
  <c r="B839" i="17"/>
  <c r="B769" i="17"/>
  <c r="B855" i="17"/>
  <c r="B758" i="17"/>
  <c r="B844" i="17"/>
  <c r="B770" i="17"/>
  <c r="B856" i="17"/>
  <c r="B755" i="17"/>
  <c r="B841" i="17"/>
  <c r="B763" i="17"/>
  <c r="B849" i="17"/>
  <c r="B771" i="17"/>
  <c r="B857" i="17"/>
  <c r="B764" i="17"/>
  <c r="B850" i="17"/>
  <c r="B761" i="17"/>
  <c r="B847" i="17"/>
  <c r="B778" i="17"/>
  <c r="B864" i="17"/>
  <c r="B760" i="17"/>
  <c r="B846" i="17"/>
  <c r="B776" i="17"/>
  <c r="B862" i="17"/>
  <c r="B773" i="17"/>
  <c r="B859" i="17"/>
  <c r="B757" i="17"/>
  <c r="B843" i="17"/>
  <c r="B766" i="17"/>
  <c r="B852" i="17"/>
  <c r="B754" i="17"/>
  <c r="B840" i="17"/>
  <c r="B762" i="17"/>
  <c r="B848" i="17"/>
  <c r="B759" i="17"/>
  <c r="B845" i="17"/>
  <c r="B767" i="17"/>
  <c r="B853" i="17"/>
  <c r="B775" i="17"/>
  <c r="B861" i="17"/>
  <c r="B772" i="17"/>
  <c r="B858" i="17"/>
  <c r="B777" i="17"/>
  <c r="B863" i="17"/>
  <c r="B756" i="17"/>
  <c r="B842" i="17"/>
  <c r="B768" i="17"/>
  <c r="B854" i="17"/>
  <c r="B765" i="17"/>
  <c r="B851" i="17"/>
  <c r="B774" i="17"/>
  <c r="B860" i="17"/>
  <c r="B671" i="17"/>
  <c r="P671" i="17"/>
  <c r="B680" i="17"/>
  <c r="P680" i="17"/>
  <c r="B668" i="17"/>
  <c r="P668" i="17"/>
  <c r="B676" i="17"/>
  <c r="P676" i="17"/>
  <c r="B673" i="17"/>
  <c r="P673" i="17"/>
  <c r="B681" i="17"/>
  <c r="P681" i="17"/>
  <c r="B689" i="17"/>
  <c r="P689" i="17"/>
  <c r="B686" i="17"/>
  <c r="P686" i="17"/>
  <c r="B691" i="17"/>
  <c r="P691" i="17"/>
  <c r="B670" i="17"/>
  <c r="P670" i="17"/>
  <c r="B682" i="17"/>
  <c r="P682" i="17"/>
  <c r="B679" i="17"/>
  <c r="P679" i="17"/>
  <c r="B688" i="17"/>
  <c r="P688" i="17"/>
  <c r="B667" i="17"/>
  <c r="P667" i="17"/>
  <c r="B683" i="17"/>
  <c r="P683" i="17"/>
  <c r="B672" i="17"/>
  <c r="P672" i="17"/>
  <c r="B684" i="17"/>
  <c r="P684" i="17"/>
  <c r="B669" i="17"/>
  <c r="P669" i="17"/>
  <c r="B677" i="17"/>
  <c r="P677" i="17"/>
  <c r="B685" i="17"/>
  <c r="P685" i="17"/>
  <c r="B678" i="17"/>
  <c r="P678" i="17"/>
  <c r="B675" i="17"/>
  <c r="P675" i="17"/>
  <c r="B692" i="17"/>
  <c r="P692" i="17"/>
  <c r="B693" i="17"/>
  <c r="P693" i="17"/>
  <c r="B674" i="17"/>
  <c r="P674" i="17"/>
  <c r="B690" i="17"/>
  <c r="P690" i="17"/>
  <c r="B687" i="17"/>
  <c r="P687" i="17"/>
  <c r="B581" i="17"/>
  <c r="B597" i="17"/>
  <c r="B586" i="17"/>
  <c r="B598" i="17"/>
  <c r="B583" i="17"/>
  <c r="B591" i="17"/>
  <c r="B599" i="17"/>
  <c r="B592" i="17"/>
  <c r="B589" i="17"/>
  <c r="B606" i="17"/>
  <c r="B607" i="17"/>
  <c r="B588" i="17"/>
  <c r="B604" i="17"/>
  <c r="B601" i="17"/>
  <c r="B585" i="17"/>
  <c r="B594" i="17"/>
  <c r="B582" i="17"/>
  <c r="B590" i="17"/>
  <c r="B587" i="17"/>
  <c r="B595" i="17"/>
  <c r="B603" i="17"/>
  <c r="B600" i="17"/>
  <c r="B605" i="17"/>
  <c r="B584" i="17"/>
  <c r="B596" i="17"/>
  <c r="B593" i="17"/>
  <c r="B602" i="17"/>
  <c r="P249" i="17"/>
  <c r="B507" i="17"/>
  <c r="P507" i="17"/>
  <c r="B496" i="17"/>
  <c r="P496" i="17"/>
  <c r="B493" i="17"/>
  <c r="P493" i="17"/>
  <c r="P251" i="17"/>
  <c r="B509" i="17"/>
  <c r="P509" i="17"/>
  <c r="B499" i="17"/>
  <c r="P499" i="17"/>
  <c r="B498" i="17"/>
  <c r="P498" i="17"/>
  <c r="P253" i="17"/>
  <c r="B511" i="17"/>
  <c r="P511" i="17"/>
  <c r="B491" i="17"/>
  <c r="P491" i="17"/>
  <c r="P250" i="17"/>
  <c r="B508" i="17"/>
  <c r="P508" i="17"/>
  <c r="B501" i="17"/>
  <c r="P501" i="17"/>
  <c r="B502" i="17"/>
  <c r="P502" i="17"/>
  <c r="P258" i="17"/>
  <c r="B516" i="17"/>
  <c r="P516" i="17"/>
  <c r="P259" i="17"/>
  <c r="B517" i="17"/>
  <c r="P517" i="17"/>
  <c r="P256" i="17"/>
  <c r="B514" i="17"/>
  <c r="P514" i="17"/>
  <c r="B495" i="17"/>
  <c r="P495" i="17"/>
  <c r="B504" i="17"/>
  <c r="P504" i="17"/>
  <c r="B492" i="17"/>
  <c r="P492" i="17"/>
  <c r="B500" i="17"/>
  <c r="P500" i="17"/>
  <c r="B497" i="17"/>
  <c r="P497" i="17"/>
  <c r="P247" i="17"/>
  <c r="B505" i="17"/>
  <c r="P505" i="17"/>
  <c r="P255" i="17"/>
  <c r="B513" i="17"/>
  <c r="P513" i="17"/>
  <c r="P252" i="17"/>
  <c r="B510" i="17"/>
  <c r="P510" i="17"/>
  <c r="P257" i="17"/>
  <c r="B515" i="17"/>
  <c r="P515" i="17"/>
  <c r="B494" i="17"/>
  <c r="P494" i="17"/>
  <c r="P248" i="17"/>
  <c r="B506" i="17"/>
  <c r="P506" i="17"/>
  <c r="B503" i="17"/>
  <c r="P503" i="17"/>
  <c r="P254" i="17"/>
  <c r="B512" i="17"/>
  <c r="P512" i="17"/>
  <c r="B409" i="17"/>
  <c r="P409" i="17"/>
  <c r="P332" i="17"/>
  <c r="B418" i="17"/>
  <c r="P418" i="17"/>
  <c r="B406" i="17"/>
  <c r="P406" i="17"/>
  <c r="B414" i="17"/>
  <c r="P414" i="17"/>
  <c r="B411" i="17"/>
  <c r="P411" i="17"/>
  <c r="B419" i="17"/>
  <c r="P419" i="17"/>
  <c r="B427" i="17"/>
  <c r="P427" i="17"/>
  <c r="B424" i="17"/>
  <c r="P424" i="17"/>
  <c r="B429" i="17"/>
  <c r="P429" i="17"/>
  <c r="B408" i="17"/>
  <c r="P408" i="17"/>
  <c r="B420" i="17"/>
  <c r="P420" i="17"/>
  <c r="P331" i="17"/>
  <c r="B417" i="17"/>
  <c r="P417" i="17"/>
  <c r="B426" i="17"/>
  <c r="P426" i="17"/>
  <c r="B405" i="17"/>
  <c r="P405" i="17"/>
  <c r="B421" i="17"/>
  <c r="P421" i="17"/>
  <c r="B410" i="17"/>
  <c r="P410" i="17"/>
  <c r="B422" i="17"/>
  <c r="P422" i="17"/>
  <c r="B407" i="17"/>
  <c r="P407" i="17"/>
  <c r="B415" i="17"/>
  <c r="P415" i="17"/>
  <c r="B423" i="17"/>
  <c r="P423" i="17"/>
  <c r="B416" i="17"/>
  <c r="P416" i="17"/>
  <c r="B413" i="17"/>
  <c r="P413" i="17"/>
  <c r="B430" i="17"/>
  <c r="P430" i="17"/>
  <c r="B431" i="17"/>
  <c r="P431" i="17"/>
  <c r="B412" i="17"/>
  <c r="P412" i="17"/>
  <c r="B428" i="17"/>
  <c r="P428" i="17"/>
  <c r="B425" i="17"/>
  <c r="P425" i="17"/>
  <c r="P323" i="17"/>
  <c r="B323" i="17"/>
  <c r="B320" i="17"/>
  <c r="P320" i="17"/>
  <c r="B325" i="17"/>
  <c r="P325" i="17"/>
  <c r="B333" i="17"/>
  <c r="P333" i="17"/>
  <c r="P343" i="17"/>
  <c r="B343" i="17"/>
  <c r="B328" i="17"/>
  <c r="P328" i="17"/>
  <c r="B341" i="17"/>
  <c r="P341" i="17"/>
  <c r="P322" i="17"/>
  <c r="B322" i="17"/>
  <c r="B334" i="17"/>
  <c r="P334" i="17"/>
  <c r="P340" i="17"/>
  <c r="B340" i="17"/>
  <c r="B338" i="17"/>
  <c r="P338" i="17"/>
  <c r="P319" i="17"/>
  <c r="B319" i="17"/>
  <c r="P335" i="17"/>
  <c r="B335" i="17"/>
  <c r="B324" i="17"/>
  <c r="P324" i="17"/>
  <c r="P336" i="17"/>
  <c r="B336" i="17"/>
  <c r="B321" i="17"/>
  <c r="P321" i="17"/>
  <c r="B329" i="17"/>
  <c r="P329" i="17"/>
  <c r="B337" i="17"/>
  <c r="P337" i="17"/>
  <c r="P330" i="17"/>
  <c r="B330" i="17"/>
  <c r="P327" i="17"/>
  <c r="B327" i="17"/>
  <c r="P344" i="17"/>
  <c r="B344" i="17"/>
  <c r="B345" i="17"/>
  <c r="P345" i="17"/>
  <c r="P326" i="17"/>
  <c r="B326" i="17"/>
  <c r="B342" i="17"/>
  <c r="P342" i="17"/>
  <c r="P339" i="17"/>
  <c r="B339" i="17"/>
  <c r="P160" i="17"/>
  <c r="B246" i="17"/>
  <c r="B98" i="33" s="1"/>
  <c r="P161" i="17"/>
  <c r="B247" i="17"/>
  <c r="B99" i="33" s="1"/>
  <c r="P169" i="17"/>
  <c r="B255" i="17"/>
  <c r="B107" i="33" s="1"/>
  <c r="P166" i="17"/>
  <c r="B252" i="17"/>
  <c r="B104" i="33" s="1"/>
  <c r="P171" i="17"/>
  <c r="B257" i="17"/>
  <c r="B109" i="33" s="1"/>
  <c r="P162" i="17"/>
  <c r="B248" i="17"/>
  <c r="B100" i="33" s="1"/>
  <c r="P159" i="17"/>
  <c r="B245" i="17"/>
  <c r="B97" i="33" s="1"/>
  <c r="P168" i="17"/>
  <c r="B254" i="17"/>
  <c r="B106" i="33" s="1"/>
  <c r="P163" i="17"/>
  <c r="B249" i="17"/>
  <c r="B101" i="33" s="1"/>
  <c r="P164" i="17"/>
  <c r="B250" i="17"/>
  <c r="B102" i="33" s="1"/>
  <c r="P165" i="17"/>
  <c r="B251" i="17"/>
  <c r="B103" i="33" s="1"/>
  <c r="P158" i="17"/>
  <c r="B244" i="17"/>
  <c r="B96" i="33" s="1"/>
  <c r="P172" i="17"/>
  <c r="B258" i="17"/>
  <c r="B110" i="33" s="1"/>
  <c r="P173" i="17"/>
  <c r="B259" i="17"/>
  <c r="B111" i="33" s="1"/>
  <c r="P170" i="17"/>
  <c r="B256" i="17"/>
  <c r="B108" i="33" s="1"/>
  <c r="P167" i="17"/>
  <c r="B253" i="17"/>
  <c r="B105" i="33" s="1"/>
  <c r="P156" i="17"/>
  <c r="B242" i="17"/>
  <c r="B94" i="33" s="1"/>
  <c r="P242" i="17"/>
  <c r="P150" i="17"/>
  <c r="B236" i="17"/>
  <c r="B88" i="33" s="1"/>
  <c r="P236" i="17"/>
  <c r="P148" i="17"/>
  <c r="B234" i="17"/>
  <c r="B86" i="33" s="1"/>
  <c r="P234" i="17"/>
  <c r="P153" i="17"/>
  <c r="B239" i="17"/>
  <c r="B91" i="33" s="1"/>
  <c r="P239" i="17"/>
  <c r="P147" i="17"/>
  <c r="B233" i="17"/>
  <c r="B85" i="33" s="1"/>
  <c r="P233" i="17"/>
  <c r="P152" i="17"/>
  <c r="B238" i="17"/>
  <c r="B90" i="33" s="1"/>
  <c r="P238" i="17"/>
  <c r="P149" i="17"/>
  <c r="B235" i="17"/>
  <c r="B87" i="33" s="1"/>
  <c r="P235" i="17"/>
  <c r="P157" i="17"/>
  <c r="B243" i="17"/>
  <c r="B95" i="33" s="1"/>
  <c r="P243" i="17"/>
  <c r="P155" i="17"/>
  <c r="B241" i="17"/>
  <c r="B93" i="33" s="1"/>
  <c r="P241" i="17"/>
  <c r="P154" i="17"/>
  <c r="B240" i="17"/>
  <c r="B92" i="33" s="1"/>
  <c r="P240" i="17"/>
  <c r="P151" i="17"/>
  <c r="B237" i="17"/>
  <c r="B89" i="33" s="1"/>
  <c r="P237" i="17"/>
  <c r="Y94" i="33" l="1"/>
  <c r="BC94" i="33" s="1"/>
  <c r="CE94" i="33" s="1"/>
  <c r="V86" i="33"/>
  <c r="AL86" i="33" s="1"/>
  <c r="BN86" i="33" s="1"/>
  <c r="AA92" i="33"/>
  <c r="BE92" i="33" s="1"/>
  <c r="CG92" i="33" s="1"/>
  <c r="X92" i="33"/>
  <c r="BB92" i="33" s="1"/>
  <c r="CD92" i="33" s="1"/>
  <c r="V92" i="33"/>
  <c r="AZ92" i="33" s="1"/>
  <c r="CB92" i="33" s="1"/>
  <c r="W93" i="33"/>
  <c r="BA93" i="33" s="1"/>
  <c r="CC93" i="33" s="1"/>
  <c r="T86" i="33"/>
  <c r="AJ86" i="33" s="1"/>
  <c r="BL86" i="33" s="1"/>
  <c r="Y92" i="33"/>
  <c r="BC92" i="33" s="1"/>
  <c r="CE92" i="33" s="1"/>
  <c r="Z93" i="33"/>
  <c r="BD93" i="33" s="1"/>
  <c r="CF93" i="33" s="1"/>
  <c r="AA94" i="33"/>
  <c r="BE94" i="33" s="1"/>
  <c r="CG94" i="33" s="1"/>
  <c r="Z86" i="33"/>
  <c r="AP86" i="33" s="1"/>
  <c r="BR86" i="33" s="1"/>
  <c r="Z92" i="33"/>
  <c r="BD92" i="33" s="1"/>
  <c r="CF92" i="33" s="1"/>
  <c r="AB94" i="33"/>
  <c r="BF94" i="33" s="1"/>
  <c r="CH94" i="33" s="1"/>
  <c r="P93" i="33"/>
  <c r="AF93" i="33" s="1"/>
  <c r="BV93" i="33"/>
  <c r="BH93" i="33"/>
  <c r="P85" i="33"/>
  <c r="AT85" i="33" s="1"/>
  <c r="BV85" i="33"/>
  <c r="BH85" i="33"/>
  <c r="P86" i="33"/>
  <c r="AT86" i="33" s="1"/>
  <c r="BV86" i="33"/>
  <c r="BH86" i="33"/>
  <c r="P105" i="33"/>
  <c r="AF105" i="33" s="1"/>
  <c r="BV105" i="33"/>
  <c r="BH105" i="33"/>
  <c r="P111" i="33"/>
  <c r="AT111" i="33" s="1"/>
  <c r="BH111" i="33"/>
  <c r="BV111" i="33"/>
  <c r="P96" i="33"/>
  <c r="AT96" i="33" s="1"/>
  <c r="BH96" i="33"/>
  <c r="BV96" i="33"/>
  <c r="P102" i="33"/>
  <c r="AF102" i="33" s="1"/>
  <c r="BV102" i="33"/>
  <c r="BH102" i="33"/>
  <c r="P92" i="33"/>
  <c r="AT92" i="33" s="1"/>
  <c r="BH92" i="33"/>
  <c r="BV92" i="33"/>
  <c r="P90" i="33"/>
  <c r="AF90" i="33" s="1"/>
  <c r="BV90" i="33"/>
  <c r="BH90" i="33"/>
  <c r="P91" i="33"/>
  <c r="AF91" i="33" s="1"/>
  <c r="BH91" i="33"/>
  <c r="BV91" i="33"/>
  <c r="P106" i="33"/>
  <c r="AF106" i="33" s="1"/>
  <c r="BV106" i="33"/>
  <c r="BH106" i="33"/>
  <c r="P100" i="33"/>
  <c r="AT100" i="33" s="1"/>
  <c r="BH100" i="33"/>
  <c r="BV100" i="33"/>
  <c r="P104" i="33"/>
  <c r="AF104" i="33" s="1"/>
  <c r="BH104" i="33"/>
  <c r="BV104" i="33"/>
  <c r="P99" i="33"/>
  <c r="AF99" i="33" s="1"/>
  <c r="BH99" i="33"/>
  <c r="BV99" i="33"/>
  <c r="P89" i="33"/>
  <c r="AF89" i="33" s="1"/>
  <c r="BV89" i="33"/>
  <c r="BH89" i="33"/>
  <c r="P87" i="33"/>
  <c r="AT87" i="33" s="1"/>
  <c r="BH87" i="33"/>
  <c r="BV87" i="33"/>
  <c r="P94" i="33"/>
  <c r="AT94" i="33" s="1"/>
  <c r="BV94" i="33"/>
  <c r="BH94" i="33"/>
  <c r="P108" i="33"/>
  <c r="AT108" i="33" s="1"/>
  <c r="BH108" i="33"/>
  <c r="BV108" i="33"/>
  <c r="P110" i="33"/>
  <c r="AF110" i="33" s="1"/>
  <c r="BV110" i="33"/>
  <c r="BH110" i="33"/>
  <c r="P103" i="33"/>
  <c r="AT103" i="33" s="1"/>
  <c r="BH103" i="33"/>
  <c r="BV103" i="33"/>
  <c r="P101" i="33"/>
  <c r="AT101" i="33" s="1"/>
  <c r="BV101" i="33"/>
  <c r="BH101" i="33"/>
  <c r="P95" i="33"/>
  <c r="AF95" i="33" s="1"/>
  <c r="BH95" i="33"/>
  <c r="BV95" i="33"/>
  <c r="P88" i="33"/>
  <c r="AF88" i="33" s="1"/>
  <c r="BH88" i="33"/>
  <c r="BV88" i="33"/>
  <c r="P97" i="33"/>
  <c r="AT97" i="33" s="1"/>
  <c r="BV97" i="33"/>
  <c r="BH97" i="33"/>
  <c r="P109" i="33"/>
  <c r="AF109" i="33" s="1"/>
  <c r="BV109" i="33"/>
  <c r="BH109" i="33"/>
  <c r="P107" i="33"/>
  <c r="AF107" i="33" s="1"/>
  <c r="BH107" i="33"/>
  <c r="BV107" i="33"/>
  <c r="P98" i="33"/>
  <c r="AF98" i="33" s="1"/>
  <c r="BV98" i="33"/>
  <c r="BH98" i="33"/>
  <c r="BW91" i="33"/>
  <c r="BL85" i="33"/>
  <c r="U92" i="33"/>
  <c r="AY92" i="33" s="1"/>
  <c r="AF97" i="33" l="1"/>
  <c r="AT105" i="33"/>
  <c r="AF86" i="33"/>
  <c r="AF96" i="33"/>
  <c r="AT88" i="33"/>
  <c r="AF85" i="33"/>
  <c r="AT102" i="33"/>
  <c r="AT89" i="33"/>
  <c r="AT91" i="33"/>
  <c r="AF103" i="33"/>
  <c r="AF87" i="33"/>
  <c r="AT106" i="33"/>
  <c r="AT98" i="33"/>
  <c r="AT110" i="33"/>
  <c r="AT99" i="33"/>
  <c r="AT109" i="33"/>
  <c r="AT104" i="33"/>
  <c r="AF100" i="33"/>
  <c r="AT93" i="33"/>
  <c r="AF94" i="33"/>
  <c r="AT90" i="33"/>
  <c r="AF111" i="33"/>
  <c r="AF92" i="33"/>
  <c r="AT107" i="33"/>
  <c r="AT95" i="33"/>
  <c r="AF101" i="33"/>
  <c r="AF108" i="33"/>
  <c r="CA92" i="33"/>
  <c r="B213" i="22" l="1"/>
  <c r="P213" i="22" s="1"/>
  <c r="BV211" i="33" l="1"/>
  <c r="BH211" i="33"/>
  <c r="BH214" i="33"/>
  <c r="BV214" i="33"/>
  <c r="BV209" i="33"/>
  <c r="BH209" i="33"/>
  <c r="BV213" i="33"/>
  <c r="BH213" i="33"/>
  <c r="BV215" i="33"/>
  <c r="BH215" i="33"/>
  <c r="BH210" i="33"/>
  <c r="BV210" i="33"/>
  <c r="BV208" i="33"/>
  <c r="BH208" i="33"/>
  <c r="BV212" i="33"/>
  <c r="BH212" i="33"/>
  <c r="BV216" i="33"/>
  <c r="BH216" i="33"/>
  <c r="AT209" i="33"/>
  <c r="AF209" i="33"/>
  <c r="P209" i="33"/>
  <c r="AT213" i="33"/>
  <c r="AF213" i="33"/>
  <c r="P213" i="33"/>
  <c r="AT208" i="33"/>
  <c r="AF208" i="33"/>
  <c r="P208" i="33"/>
  <c r="AT212" i="33"/>
  <c r="AF212" i="33"/>
  <c r="P212" i="33"/>
  <c r="AT216" i="33"/>
  <c r="AF216" i="33"/>
  <c r="P216" i="33"/>
  <c r="AT211" i="33"/>
  <c r="AF211" i="33"/>
  <c r="P211" i="33"/>
  <c r="AT215" i="33"/>
  <c r="AF215" i="33"/>
  <c r="P215" i="33"/>
  <c r="AT210" i="33"/>
  <c r="AF210" i="33"/>
  <c r="P210" i="33"/>
  <c r="AT214" i="33"/>
  <c r="AF214" i="33"/>
  <c r="P214" i="33"/>
  <c r="C117" i="27"/>
  <c r="D117" i="27"/>
  <c r="BV217" i="33" l="1"/>
  <c r="BH217" i="33"/>
  <c r="AT217" i="33"/>
  <c r="AF217" i="33"/>
  <c r="P217" i="33"/>
  <c r="B390" i="22" l="1"/>
  <c r="B355" i="22"/>
  <c r="B320" i="22"/>
  <c r="B285" i="22"/>
  <c r="P70" i="22"/>
  <c r="B141" i="22"/>
  <c r="P141" i="22" s="1"/>
  <c r="B103" i="22"/>
  <c r="P103" i="22" s="1"/>
  <c r="B104" i="22"/>
  <c r="P104" i="22" s="1"/>
  <c r="B101" i="22"/>
  <c r="P101" i="22" s="1"/>
  <c r="D212" i="33" l="1"/>
  <c r="AH212" i="33" s="1"/>
  <c r="BJ212" i="33" s="1"/>
  <c r="D210" i="33"/>
  <c r="B382" i="22"/>
  <c r="B347" i="22"/>
  <c r="B312" i="22"/>
  <c r="B277" i="22"/>
  <c r="B242" i="22"/>
  <c r="P242" i="22" s="1"/>
  <c r="B170" i="22"/>
  <c r="P170" i="22" s="1"/>
  <c r="B205" i="22"/>
  <c r="P205" i="22" s="1"/>
  <c r="B135" i="22"/>
  <c r="P135" i="22" s="1"/>
  <c r="B384" i="22"/>
  <c r="B349" i="22"/>
  <c r="B244" i="22"/>
  <c r="P244" i="22" s="1"/>
  <c r="B314" i="22"/>
  <c r="B279" i="22"/>
  <c r="B207" i="22"/>
  <c r="P207" i="22" s="1"/>
  <c r="B172" i="22"/>
  <c r="P172" i="22" s="1"/>
  <c r="B137" i="22"/>
  <c r="P137" i="22" s="1"/>
  <c r="P66" i="22"/>
  <c r="B346" i="22"/>
  <c r="B311" i="22"/>
  <c r="B381" i="22"/>
  <c r="B276" i="22"/>
  <c r="B241" i="22"/>
  <c r="P241" i="22" s="1"/>
  <c r="B204" i="22"/>
  <c r="P204" i="22" s="1"/>
  <c r="B169" i="22"/>
  <c r="P169" i="22" s="1"/>
  <c r="B134" i="22"/>
  <c r="P134" i="22" s="1"/>
  <c r="B389" i="22"/>
  <c r="B354" i="22"/>
  <c r="B319" i="22"/>
  <c r="B284" i="22"/>
  <c r="B249" i="22"/>
  <c r="P249" i="22" s="1"/>
  <c r="B212" i="22"/>
  <c r="P212" i="22" s="1"/>
  <c r="B177" i="22"/>
  <c r="P177" i="22" s="1"/>
  <c r="P69" i="22"/>
  <c r="P65" i="22"/>
  <c r="B142" i="22"/>
  <c r="P142" i="22" s="1"/>
  <c r="B386" i="22"/>
  <c r="B351" i="22"/>
  <c r="B316" i="22"/>
  <c r="B281" i="22"/>
  <c r="B209" i="22"/>
  <c r="P209" i="22" s="1"/>
  <c r="B246" i="22"/>
  <c r="P246" i="22" s="1"/>
  <c r="B174" i="22"/>
  <c r="P174" i="22" s="1"/>
  <c r="B139" i="22"/>
  <c r="P139" i="22" s="1"/>
  <c r="B388" i="22"/>
  <c r="B353" i="22"/>
  <c r="B318" i="22"/>
  <c r="B283" i="22"/>
  <c r="B248" i="22"/>
  <c r="P248" i="22" s="1"/>
  <c r="B211" i="22"/>
  <c r="P211" i="22" s="1"/>
  <c r="B176" i="22"/>
  <c r="P176" i="22" s="1"/>
  <c r="B106" i="22"/>
  <c r="P106" i="22" s="1"/>
  <c r="P72" i="22"/>
  <c r="P68" i="22"/>
  <c r="P64" i="22"/>
  <c r="B68" i="22"/>
  <c r="B67" i="22"/>
  <c r="B66" i="22"/>
  <c r="B65" i="22"/>
  <c r="B64" i="22"/>
  <c r="B102" i="22"/>
  <c r="P102" i="22" s="1"/>
  <c r="B100" i="22"/>
  <c r="P100" i="22" s="1"/>
  <c r="B383" i="22"/>
  <c r="B348" i="22"/>
  <c r="B313" i="22"/>
  <c r="B243" i="22"/>
  <c r="P243" i="22" s="1"/>
  <c r="B278" i="22"/>
  <c r="B206" i="22"/>
  <c r="P206" i="22" s="1"/>
  <c r="B171" i="22"/>
  <c r="P171" i="22" s="1"/>
  <c r="B136" i="22"/>
  <c r="P136" i="22" s="1"/>
  <c r="B385" i="22"/>
  <c r="B350" i="22"/>
  <c r="B315" i="22"/>
  <c r="B280" i="22"/>
  <c r="B245" i="22"/>
  <c r="P245" i="22" s="1"/>
  <c r="B208" i="22"/>
  <c r="P208" i="22" s="1"/>
  <c r="B173" i="22"/>
  <c r="P173" i="22" s="1"/>
  <c r="B138" i="22"/>
  <c r="P138" i="22" s="1"/>
  <c r="B387" i="22"/>
  <c r="B352" i="22"/>
  <c r="B317" i="22"/>
  <c r="B282" i="22"/>
  <c r="B247" i="22"/>
  <c r="P247" i="22" s="1"/>
  <c r="B210" i="22"/>
  <c r="P210" i="22" s="1"/>
  <c r="B105" i="22"/>
  <c r="P105" i="22" s="1"/>
  <c r="B175" i="22"/>
  <c r="P175" i="22" s="1"/>
  <c r="B140" i="22"/>
  <c r="P140" i="22" s="1"/>
  <c r="P71" i="22"/>
  <c r="P67" i="22"/>
  <c r="B99" i="22"/>
  <c r="P99" i="22" s="1"/>
  <c r="B107" i="22"/>
  <c r="P107" i="22" s="1"/>
  <c r="C209" i="33" l="1"/>
  <c r="AG209" i="33" s="1"/>
  <c r="BI209" i="33" s="1"/>
  <c r="Q213" i="33"/>
  <c r="R210" i="33"/>
  <c r="D216" i="33"/>
  <c r="AH216" i="33" s="1"/>
  <c r="BJ216" i="33" s="1"/>
  <c r="D211" i="33"/>
  <c r="AH211" i="33" s="1"/>
  <c r="BJ211" i="33" s="1"/>
  <c r="R211" i="33"/>
  <c r="R213" i="33"/>
  <c r="AH210" i="33"/>
  <c r="BJ210" i="33" s="1"/>
  <c r="Q209" i="33"/>
  <c r="C216" i="33"/>
  <c r="AG216" i="33" s="1"/>
  <c r="BI216" i="33" s="1"/>
  <c r="D214" i="33"/>
  <c r="AH214" i="33" s="1"/>
  <c r="BJ214" i="33" s="1"/>
  <c r="C215" i="33"/>
  <c r="AG215" i="33" s="1"/>
  <c r="BI215" i="33" s="1"/>
  <c r="Q216" i="33"/>
  <c r="D215" i="33"/>
  <c r="AH215" i="33" s="1"/>
  <c r="BJ215" i="33" s="1"/>
  <c r="C208" i="33"/>
  <c r="D208" i="33"/>
  <c r="AH208" i="33" s="1"/>
  <c r="BJ208" i="33" s="1"/>
  <c r="R214" i="33"/>
  <c r="C210" i="33"/>
  <c r="AG210" i="33" s="1"/>
  <c r="BI210" i="33" s="1"/>
  <c r="C214" i="33"/>
  <c r="AG214" i="33" s="1"/>
  <c r="BI214" i="33" s="1"/>
  <c r="C211" i="33"/>
  <c r="AG211" i="33" s="1"/>
  <c r="BI211" i="33" s="1"/>
  <c r="R215" i="33"/>
  <c r="C212" i="33"/>
  <c r="AG212" i="33" s="1"/>
  <c r="BI212" i="33" s="1"/>
  <c r="C213" i="33"/>
  <c r="AG213" i="33" s="1"/>
  <c r="BI213" i="33" s="1"/>
  <c r="R208" i="33"/>
  <c r="R212" i="33"/>
  <c r="R216" i="33"/>
  <c r="Q210" i="33"/>
  <c r="Q214" i="33"/>
  <c r="D209" i="33"/>
  <c r="AH209" i="33" s="1"/>
  <c r="BJ209" i="33" s="1"/>
  <c r="Q211" i="33"/>
  <c r="Q215" i="33"/>
  <c r="R209" i="33"/>
  <c r="D213" i="33"/>
  <c r="AH213" i="33" s="1"/>
  <c r="BJ213" i="33" s="1"/>
  <c r="Q208" i="33"/>
  <c r="Q212" i="33"/>
  <c r="AG208" i="33" l="1"/>
  <c r="BI208" i="33" l="1"/>
  <c r="B108" i="22" l="1"/>
  <c r="P108" i="22" s="1"/>
  <c r="A42" i="22"/>
  <c r="A77" i="22"/>
  <c r="A112" i="22"/>
  <c r="A147" i="22"/>
  <c r="A182" i="22"/>
  <c r="B178" i="22"/>
  <c r="P178" i="22" s="1"/>
  <c r="B250" i="22"/>
  <c r="P52" i="22"/>
  <c r="B238" i="22"/>
  <c r="P238" i="22" s="1"/>
  <c r="B234" i="22"/>
  <c r="P234" i="22" s="1"/>
  <c r="B233" i="22"/>
  <c r="P233" i="22" s="1"/>
  <c r="D217" i="33" l="1"/>
  <c r="C217" i="33"/>
  <c r="R217" i="33"/>
  <c r="R226" i="33" s="1"/>
  <c r="Q217" i="33"/>
  <c r="Q226" i="33" s="1"/>
  <c r="P250" i="22"/>
  <c r="B203" i="22"/>
  <c r="B168" i="22"/>
  <c r="P168" i="22" s="1"/>
  <c r="B63" i="22"/>
  <c r="B380" i="22"/>
  <c r="B133" i="22"/>
  <c r="B98" i="22"/>
  <c r="P98" i="22" s="1"/>
  <c r="P51" i="22"/>
  <c r="B191" i="22"/>
  <c r="P191" i="22" s="1"/>
  <c r="B156" i="22"/>
  <c r="P156" i="22" s="1"/>
  <c r="B51" i="22"/>
  <c r="B121" i="22"/>
  <c r="B368" i="22"/>
  <c r="B333" i="22"/>
  <c r="B263" i="22"/>
  <c r="B86" i="22"/>
  <c r="P86" i="22" s="1"/>
  <c r="B298" i="22"/>
  <c r="B228" i="22"/>
  <c r="P228" i="22" s="1"/>
  <c r="B268" i="22"/>
  <c r="B266" i="22"/>
  <c r="B188" i="22"/>
  <c r="B153" i="22"/>
  <c r="B48" i="22"/>
  <c r="B118" i="22"/>
  <c r="B83" i="22"/>
  <c r="B195" i="22"/>
  <c r="P195" i="22" s="1"/>
  <c r="B160" i="22"/>
  <c r="P160" i="22" s="1"/>
  <c r="B55" i="22"/>
  <c r="B372" i="22"/>
  <c r="B302" i="22"/>
  <c r="B125" i="22"/>
  <c r="P125" i="22" s="1"/>
  <c r="B90" i="22"/>
  <c r="B337" i="22"/>
  <c r="B199" i="22"/>
  <c r="P199" i="22" s="1"/>
  <c r="B164" i="22"/>
  <c r="P164" i="22" s="1"/>
  <c r="B59" i="22"/>
  <c r="B129" i="22"/>
  <c r="B376" i="22"/>
  <c r="B94" i="22"/>
  <c r="P94" i="22" s="1"/>
  <c r="B232" i="22"/>
  <c r="P232" i="22" s="1"/>
  <c r="B231" i="22"/>
  <c r="P231" i="22" s="1"/>
  <c r="B267" i="22"/>
  <c r="B198" i="22"/>
  <c r="P198" i="22" s="1"/>
  <c r="B128" i="22"/>
  <c r="P128" i="22" s="1"/>
  <c r="B375" i="22"/>
  <c r="B93" i="22"/>
  <c r="P93" i="22" s="1"/>
  <c r="B163" i="22"/>
  <c r="P163" i="22" s="1"/>
  <c r="B58" i="22"/>
  <c r="B45" i="22"/>
  <c r="B200" i="22"/>
  <c r="P200" i="22" s="1"/>
  <c r="B165" i="22"/>
  <c r="P165" i="22" s="1"/>
  <c r="B60" i="22"/>
  <c r="B377" i="22"/>
  <c r="B130" i="22"/>
  <c r="P130" i="22" s="1"/>
  <c r="B95" i="22"/>
  <c r="B186" i="22"/>
  <c r="B81" i="22"/>
  <c r="B46" i="22"/>
  <c r="B196" i="22"/>
  <c r="P196" i="22" s="1"/>
  <c r="B373" i="22"/>
  <c r="B303" i="22"/>
  <c r="B161" i="22"/>
  <c r="B56" i="22"/>
  <c r="B126" i="22"/>
  <c r="P126" i="22" s="1"/>
  <c r="B338" i="22"/>
  <c r="B91" i="22"/>
  <c r="P91" i="22" s="1"/>
  <c r="B201" i="22"/>
  <c r="P201" i="22" s="1"/>
  <c r="B96" i="22"/>
  <c r="P96" i="22" s="1"/>
  <c r="B166" i="22"/>
  <c r="P166" i="22" s="1"/>
  <c r="B61" i="22"/>
  <c r="B378" i="22"/>
  <c r="B131" i="22"/>
  <c r="P131" i="22" s="1"/>
  <c r="B70" i="22"/>
  <c r="B240" i="22"/>
  <c r="P240" i="22" s="1"/>
  <c r="B194" i="22"/>
  <c r="P194" i="22" s="1"/>
  <c r="B124" i="22"/>
  <c r="P124" i="22" s="1"/>
  <c r="B301" i="22"/>
  <c r="B89" i="22"/>
  <c r="P89" i="22" s="1"/>
  <c r="B371" i="22"/>
  <c r="B336" i="22"/>
  <c r="B159" i="22"/>
  <c r="P159" i="22" s="1"/>
  <c r="B54" i="22"/>
  <c r="B189" i="22"/>
  <c r="B84" i="22"/>
  <c r="B154" i="22"/>
  <c r="B49" i="22"/>
  <c r="B119" i="22"/>
  <c r="B69" i="22"/>
  <c r="B190" i="22"/>
  <c r="B120" i="22"/>
  <c r="B85" i="22"/>
  <c r="B155" i="22"/>
  <c r="B50" i="22"/>
  <c r="B187" i="22"/>
  <c r="B152" i="22"/>
  <c r="B47" i="22"/>
  <c r="B117" i="22"/>
  <c r="B82" i="22"/>
  <c r="B193" i="22"/>
  <c r="P193" i="22" s="1"/>
  <c r="B88" i="22"/>
  <c r="P88" i="22" s="1"/>
  <c r="B370" i="22"/>
  <c r="B335" i="22"/>
  <c r="B265" i="22"/>
  <c r="B158" i="22"/>
  <c r="P158" i="22" s="1"/>
  <c r="B53" i="22"/>
  <c r="B123" i="22"/>
  <c r="P123" i="22" s="1"/>
  <c r="B300" i="22"/>
  <c r="B230" i="22"/>
  <c r="P230" i="22" s="1"/>
  <c r="B197" i="22"/>
  <c r="P197" i="22" s="1"/>
  <c r="B92" i="22"/>
  <c r="P92" i="22" s="1"/>
  <c r="B162" i="22"/>
  <c r="P162" i="22" s="1"/>
  <c r="B57" i="22"/>
  <c r="B127" i="22"/>
  <c r="P127" i="22" s="1"/>
  <c r="B374" i="22"/>
  <c r="B132" i="22"/>
  <c r="P132" i="22" s="1"/>
  <c r="B97" i="22"/>
  <c r="P97" i="22" s="1"/>
  <c r="B202" i="22"/>
  <c r="P202" i="22" s="1"/>
  <c r="B167" i="22"/>
  <c r="P167" i="22" s="1"/>
  <c r="B62" i="22"/>
  <c r="B379" i="22"/>
  <c r="B71" i="22"/>
  <c r="B192" i="22"/>
  <c r="B157" i="22"/>
  <c r="P157" i="22" s="1"/>
  <c r="B52" i="22"/>
  <c r="B369" i="22"/>
  <c r="B334" i="22"/>
  <c r="B264" i="22"/>
  <c r="B122" i="22"/>
  <c r="P122" i="22" s="1"/>
  <c r="B87" i="22"/>
  <c r="P87" i="22" s="1"/>
  <c r="B299" i="22"/>
  <c r="B229" i="22"/>
  <c r="P229" i="22" s="1"/>
  <c r="B239" i="22"/>
  <c r="P239" i="22" s="1"/>
  <c r="B237" i="22"/>
  <c r="P237" i="22" s="1"/>
  <c r="B236" i="22"/>
  <c r="P236" i="22" s="1"/>
  <c r="B235" i="22"/>
  <c r="P235" i="22" s="1"/>
  <c r="B143" i="22"/>
  <c r="P143" i="22" s="1"/>
  <c r="B73" i="22"/>
  <c r="B72" i="22"/>
  <c r="P90" i="22"/>
  <c r="P95" i="22"/>
  <c r="P161" i="22"/>
  <c r="P129" i="22"/>
  <c r="P59" i="22"/>
  <c r="P203" i="22"/>
  <c r="P133" i="22"/>
  <c r="P192" i="22"/>
  <c r="P121" i="22"/>
  <c r="E195" i="33" l="1"/>
  <c r="AI195" i="33" s="1"/>
  <c r="BK195" i="33" s="1"/>
  <c r="D201" i="33"/>
  <c r="AH201" i="33" s="1"/>
  <c r="BJ201" i="33" s="1"/>
  <c r="T202" i="33"/>
  <c r="R203" i="33"/>
  <c r="F204" i="33"/>
  <c r="AJ204" i="33" s="1"/>
  <c r="BL204" i="33" s="1"/>
  <c r="X204" i="33"/>
  <c r="F206" i="33"/>
  <c r="AJ206" i="33" s="1"/>
  <c r="BL206" i="33" s="1"/>
  <c r="X206" i="33"/>
  <c r="H207" i="33"/>
  <c r="AL207" i="33" s="1"/>
  <c r="BN207" i="33" s="1"/>
  <c r="C204" i="33"/>
  <c r="AG204" i="33" s="1"/>
  <c r="BI204" i="33" s="1"/>
  <c r="G202" i="33"/>
  <c r="AK202" i="33" s="1"/>
  <c r="BM202" i="33" s="1"/>
  <c r="Y202" i="33"/>
  <c r="G204" i="33"/>
  <c r="AK204" i="33" s="1"/>
  <c r="BM204" i="33" s="1"/>
  <c r="Y204" i="33"/>
  <c r="U206" i="33"/>
  <c r="K206" i="33"/>
  <c r="AO206" i="33" s="1"/>
  <c r="BQ206" i="33" s="1"/>
  <c r="W207" i="33"/>
  <c r="R202" i="33"/>
  <c r="V202" i="33"/>
  <c r="T203" i="33"/>
  <c r="F205" i="33"/>
  <c r="AJ205" i="33" s="1"/>
  <c r="BL205" i="33" s="1"/>
  <c r="D206" i="33"/>
  <c r="AH206" i="33" s="1"/>
  <c r="BJ206" i="33" s="1"/>
  <c r="Q202" i="33"/>
  <c r="S204" i="33"/>
  <c r="W204" i="33"/>
  <c r="S206" i="33"/>
  <c r="W206" i="33"/>
  <c r="C207" i="33"/>
  <c r="AG207" i="33" s="1"/>
  <c r="BI207" i="33" s="1"/>
  <c r="AB206" i="33"/>
  <c r="L204" i="33"/>
  <c r="AP204" i="33" s="1"/>
  <c r="BR204" i="33" s="1"/>
  <c r="AA202" i="33"/>
  <c r="N204" i="33"/>
  <c r="AR204" i="33" s="1"/>
  <c r="BT204" i="33" s="1"/>
  <c r="M206" i="33"/>
  <c r="AQ206" i="33" s="1"/>
  <c r="BS206" i="33" s="1"/>
  <c r="T204" i="33"/>
  <c r="R205" i="33"/>
  <c r="T206" i="33"/>
  <c r="D207" i="33"/>
  <c r="AH207" i="33" s="1"/>
  <c r="BJ207" i="33" s="1"/>
  <c r="V207" i="33"/>
  <c r="Q204" i="33"/>
  <c r="E201" i="33"/>
  <c r="AI201" i="33" s="1"/>
  <c r="BK201" i="33" s="1"/>
  <c r="U202" i="33"/>
  <c r="S203" i="33"/>
  <c r="U204" i="33"/>
  <c r="S205" i="33"/>
  <c r="S207" i="33"/>
  <c r="I207" i="33"/>
  <c r="AM207" i="33" s="1"/>
  <c r="BO207" i="33" s="1"/>
  <c r="C205" i="33"/>
  <c r="AG205" i="33" s="1"/>
  <c r="BI205" i="33" s="1"/>
  <c r="F201" i="33"/>
  <c r="AJ201" i="33" s="1"/>
  <c r="BL201" i="33" s="1"/>
  <c r="D202" i="33"/>
  <c r="AH202" i="33" s="1"/>
  <c r="BJ202" i="33" s="1"/>
  <c r="H204" i="33"/>
  <c r="AL204" i="33" s="1"/>
  <c r="BN204" i="33" s="1"/>
  <c r="T205" i="33"/>
  <c r="F207" i="33"/>
  <c r="AJ207" i="33" s="1"/>
  <c r="BL207" i="33" s="1"/>
  <c r="I202" i="33"/>
  <c r="AM202" i="33" s="1"/>
  <c r="BO202" i="33" s="1"/>
  <c r="E204" i="33"/>
  <c r="AI204" i="33" s="1"/>
  <c r="BK204" i="33" s="1"/>
  <c r="E206" i="33"/>
  <c r="AI206" i="33" s="1"/>
  <c r="BK206" i="33" s="1"/>
  <c r="C203" i="33"/>
  <c r="AG203" i="33" s="1"/>
  <c r="BI203" i="33" s="1"/>
  <c r="Q207" i="33"/>
  <c r="Z202" i="33"/>
  <c r="Z206" i="33"/>
  <c r="AB193" i="33"/>
  <c r="AB204" i="33"/>
  <c r="AA206" i="33"/>
  <c r="D196" i="33"/>
  <c r="AH196" i="33" s="1"/>
  <c r="BJ196" i="33" s="1"/>
  <c r="R201" i="33"/>
  <c r="J202" i="33"/>
  <c r="AN202" i="33" s="1"/>
  <c r="BP202" i="33" s="1"/>
  <c r="D203" i="33"/>
  <c r="AH203" i="33" s="1"/>
  <c r="BJ203" i="33" s="1"/>
  <c r="D205" i="33"/>
  <c r="AH205" i="33" s="1"/>
  <c r="BJ205" i="33" s="1"/>
  <c r="R207" i="33"/>
  <c r="S201" i="33"/>
  <c r="E203" i="33"/>
  <c r="AI203" i="33" s="1"/>
  <c r="BK203" i="33" s="1"/>
  <c r="E205" i="33"/>
  <c r="AI205" i="33" s="1"/>
  <c r="BK205" i="33" s="1"/>
  <c r="G206" i="33"/>
  <c r="AK206" i="33" s="1"/>
  <c r="BM206" i="33" s="1"/>
  <c r="E207" i="33"/>
  <c r="AI207" i="33" s="1"/>
  <c r="BK207" i="33" s="1"/>
  <c r="C201" i="33"/>
  <c r="AG201" i="33" s="1"/>
  <c r="BI201" i="33" s="1"/>
  <c r="Q205" i="33"/>
  <c r="T201" i="33"/>
  <c r="D204" i="33"/>
  <c r="AH204" i="33" s="1"/>
  <c r="BJ204" i="33" s="1"/>
  <c r="V204" i="33"/>
  <c r="H206" i="33"/>
  <c r="AL206" i="33" s="1"/>
  <c r="BN206" i="33" s="1"/>
  <c r="Q206" i="33"/>
  <c r="S202" i="33"/>
  <c r="W202" i="33"/>
  <c r="K205" i="33"/>
  <c r="AO205" i="33" s="1"/>
  <c r="BQ205" i="33" s="1"/>
  <c r="G207" i="33"/>
  <c r="AK207" i="33" s="1"/>
  <c r="BM207" i="33" s="1"/>
  <c r="Q203" i="33"/>
  <c r="N202" i="33"/>
  <c r="AR202" i="33" s="1"/>
  <c r="BT202" i="33" s="1"/>
  <c r="Z204" i="33"/>
  <c r="M204" i="33"/>
  <c r="AQ204" i="33" s="1"/>
  <c r="BS204" i="33" s="1"/>
  <c r="L206" i="33"/>
  <c r="AP206" i="33" s="1"/>
  <c r="BR206" i="33" s="1"/>
  <c r="F195" i="33"/>
  <c r="AJ195" i="33" s="1"/>
  <c r="BL195" i="33" s="1"/>
  <c r="F202" i="33"/>
  <c r="AJ202" i="33" s="1"/>
  <c r="BL202" i="33" s="1"/>
  <c r="X202" i="33"/>
  <c r="J204" i="33"/>
  <c r="AN204" i="33" s="1"/>
  <c r="BP204" i="33" s="1"/>
  <c r="J206" i="33"/>
  <c r="AN206" i="33" s="1"/>
  <c r="BP206" i="33" s="1"/>
  <c r="K202" i="33"/>
  <c r="AO202" i="33" s="1"/>
  <c r="BQ202" i="33" s="1"/>
  <c r="K204" i="33"/>
  <c r="AO204" i="33" s="1"/>
  <c r="BQ204" i="33" s="1"/>
  <c r="Y206" i="33"/>
  <c r="Q201" i="33"/>
  <c r="H202" i="33"/>
  <c r="AL202" i="33" s="1"/>
  <c r="BN202" i="33" s="1"/>
  <c r="F203" i="33"/>
  <c r="AJ203" i="33" s="1"/>
  <c r="BL203" i="33" s="1"/>
  <c r="R204" i="33"/>
  <c r="R206" i="33"/>
  <c r="V206" i="33"/>
  <c r="T207" i="33"/>
  <c r="C202" i="33"/>
  <c r="AG202" i="33" s="1"/>
  <c r="BI202" i="33" s="1"/>
  <c r="C206" i="33"/>
  <c r="AG206" i="33" s="1"/>
  <c r="BI206" i="33" s="1"/>
  <c r="E202" i="33"/>
  <c r="AI202" i="33" s="1"/>
  <c r="BK202" i="33" s="1"/>
  <c r="I204" i="33"/>
  <c r="AM204" i="33" s="1"/>
  <c r="BO204" i="33" s="1"/>
  <c r="Y205" i="33"/>
  <c r="I206" i="33"/>
  <c r="AM206" i="33" s="1"/>
  <c r="BO206" i="33" s="1"/>
  <c r="U207" i="33"/>
  <c r="AB202" i="33"/>
  <c r="N206" i="33"/>
  <c r="AR206" i="33" s="1"/>
  <c r="BT206" i="33" s="1"/>
  <c r="L202" i="33"/>
  <c r="AP202" i="33" s="1"/>
  <c r="BR202" i="33" s="1"/>
  <c r="AA204" i="33"/>
  <c r="N193" i="33"/>
  <c r="AR193" i="33" s="1"/>
  <c r="BT193" i="33" s="1"/>
  <c r="M202" i="33"/>
  <c r="AQ202" i="33" s="1"/>
  <c r="BS202" i="33" s="1"/>
  <c r="AH217" i="33"/>
  <c r="D226" i="33"/>
  <c r="AG217" i="33"/>
  <c r="C226" i="33"/>
  <c r="BV205" i="33"/>
  <c r="BH205" i="33"/>
  <c r="BV197" i="33"/>
  <c r="BH197" i="33"/>
  <c r="BV200" i="33"/>
  <c r="BH200" i="33"/>
  <c r="BV196" i="33"/>
  <c r="BH196" i="33"/>
  <c r="BV201" i="33"/>
  <c r="BH201" i="33"/>
  <c r="BH198" i="33"/>
  <c r="BV198" i="33"/>
  <c r="BV203" i="33"/>
  <c r="BH203" i="33"/>
  <c r="BV199" i="33"/>
  <c r="BH199" i="33"/>
  <c r="BV195" i="33"/>
  <c r="BH195" i="33"/>
  <c r="BH206" i="33"/>
  <c r="BV206" i="33"/>
  <c r="BV204" i="33"/>
  <c r="BH204" i="33"/>
  <c r="BH202" i="33"/>
  <c r="BV202" i="33"/>
  <c r="BV207" i="33"/>
  <c r="BH207" i="33"/>
  <c r="R196" i="33"/>
  <c r="R197" i="33"/>
  <c r="R199" i="33"/>
  <c r="Q196" i="33"/>
  <c r="G198" i="33"/>
  <c r="AK198" i="33" s="1"/>
  <c r="BM198" i="33" s="1"/>
  <c r="Y198" i="33"/>
  <c r="D198" i="33"/>
  <c r="AH198" i="33" s="1"/>
  <c r="BJ198" i="33" s="1"/>
  <c r="V198" i="33"/>
  <c r="Q198" i="33"/>
  <c r="S196" i="33"/>
  <c r="E200" i="33"/>
  <c r="AI200" i="33" s="1"/>
  <c r="BK200" i="33" s="1"/>
  <c r="AT205" i="33"/>
  <c r="AF205" i="33"/>
  <c r="P205" i="33"/>
  <c r="E197" i="33"/>
  <c r="AI197" i="33" s="1"/>
  <c r="BK197" i="33" s="1"/>
  <c r="U198" i="33"/>
  <c r="E199" i="33"/>
  <c r="AI199" i="33" s="1"/>
  <c r="BK199" i="33" s="1"/>
  <c r="F197" i="33"/>
  <c r="AJ197" i="33" s="1"/>
  <c r="BL197" i="33" s="1"/>
  <c r="R198" i="33"/>
  <c r="I198" i="33"/>
  <c r="AM198" i="33" s="1"/>
  <c r="BO198" i="33" s="1"/>
  <c r="C199" i="33"/>
  <c r="AG199" i="33" s="1"/>
  <c r="BI199" i="33" s="1"/>
  <c r="L198" i="33"/>
  <c r="AP198" i="33" s="1"/>
  <c r="BR198" i="33" s="1"/>
  <c r="AT197" i="33"/>
  <c r="AF197" i="33"/>
  <c r="P197" i="33"/>
  <c r="M198" i="33"/>
  <c r="AQ198" i="33" s="1"/>
  <c r="BS198" i="33" s="1"/>
  <c r="AT200" i="33"/>
  <c r="AF200" i="33"/>
  <c r="P200" i="33"/>
  <c r="N198" i="33"/>
  <c r="AR198" i="33" s="1"/>
  <c r="BT198" i="33" s="1"/>
  <c r="T196" i="33"/>
  <c r="J198" i="33"/>
  <c r="AN198" i="33" s="1"/>
  <c r="BP198" i="33" s="1"/>
  <c r="T195" i="33"/>
  <c r="F198" i="33"/>
  <c r="AJ198" i="33" s="1"/>
  <c r="BL198" i="33" s="1"/>
  <c r="X198" i="33"/>
  <c r="F200" i="33"/>
  <c r="AJ200" i="33" s="1"/>
  <c r="BL200" i="33" s="1"/>
  <c r="C200" i="33"/>
  <c r="AG200" i="33" s="1"/>
  <c r="BI200" i="33" s="1"/>
  <c r="S197" i="33"/>
  <c r="C197" i="33"/>
  <c r="AG197" i="33" s="1"/>
  <c r="BI197" i="33" s="1"/>
  <c r="T197" i="33"/>
  <c r="D200" i="33"/>
  <c r="AH200" i="33" s="1"/>
  <c r="BJ200" i="33" s="1"/>
  <c r="E198" i="33"/>
  <c r="AI198" i="33" s="1"/>
  <c r="BK198" i="33" s="1"/>
  <c r="C195" i="33"/>
  <c r="AG195" i="33" s="1"/>
  <c r="BI195" i="33" s="1"/>
  <c r="Q199" i="33"/>
  <c r="AT196" i="33"/>
  <c r="AF196" i="33"/>
  <c r="P196" i="33"/>
  <c r="AT201" i="33"/>
  <c r="AF201" i="33"/>
  <c r="P201" i="33"/>
  <c r="AT198" i="33"/>
  <c r="AF198" i="33"/>
  <c r="P198" i="33"/>
  <c r="AA198" i="33"/>
  <c r="AT203" i="33"/>
  <c r="AF203" i="33"/>
  <c r="P203" i="33"/>
  <c r="AB198" i="33"/>
  <c r="AT199" i="33"/>
  <c r="AF199" i="33"/>
  <c r="P199" i="33"/>
  <c r="AT195" i="33"/>
  <c r="AF195" i="33"/>
  <c r="P195" i="33"/>
  <c r="R195" i="33"/>
  <c r="S195" i="33"/>
  <c r="D195" i="33"/>
  <c r="AH195" i="33" s="1"/>
  <c r="BJ195" i="33" s="1"/>
  <c r="F196" i="33"/>
  <c r="AJ196" i="33" s="1"/>
  <c r="BL196" i="33" s="1"/>
  <c r="D197" i="33"/>
  <c r="AH197" i="33" s="1"/>
  <c r="BJ197" i="33" s="1"/>
  <c r="T198" i="33"/>
  <c r="D199" i="33"/>
  <c r="AH199" i="33" s="1"/>
  <c r="BJ199" i="33" s="1"/>
  <c r="C196" i="33"/>
  <c r="AG196" i="33" s="1"/>
  <c r="BI196" i="33" s="1"/>
  <c r="K198" i="33"/>
  <c r="AO198" i="33" s="1"/>
  <c r="BQ198" i="33" s="1"/>
  <c r="S199" i="33"/>
  <c r="Q197" i="33"/>
  <c r="H198" i="33"/>
  <c r="AL198" i="33" s="1"/>
  <c r="BN198" i="33" s="1"/>
  <c r="C198" i="33"/>
  <c r="AG198" i="33" s="1"/>
  <c r="BI198" i="33" s="1"/>
  <c r="E196" i="33"/>
  <c r="AI196" i="33" s="1"/>
  <c r="BK196" i="33" s="1"/>
  <c r="S198" i="33"/>
  <c r="W198" i="33"/>
  <c r="Q195" i="33"/>
  <c r="Z198" i="33"/>
  <c r="AT206" i="33"/>
  <c r="AF206" i="33"/>
  <c r="P206" i="33"/>
  <c r="AT204" i="33"/>
  <c r="AF204" i="33"/>
  <c r="P204" i="33"/>
  <c r="AT202" i="33"/>
  <c r="AF202" i="33"/>
  <c r="P202" i="33"/>
  <c r="AT207" i="33"/>
  <c r="AF207" i="33"/>
  <c r="P207" i="33"/>
  <c r="BI217" i="33" l="1"/>
  <c r="BI226" i="33" s="1"/>
  <c r="AG226" i="33"/>
  <c r="BJ217" i="33"/>
  <c r="BJ226" i="33" s="1"/>
  <c r="AH226" i="33"/>
  <c r="J207" i="33" l="1"/>
  <c r="AN207" i="33" s="1"/>
  <c r="BP207" i="33" s="1"/>
  <c r="X207" i="33"/>
  <c r="M224" i="6" l="1"/>
  <c r="N224" i="6"/>
  <c r="N185" i="6" l="1"/>
  <c r="M185" i="6" l="1"/>
  <c r="M171" i="33" l="1"/>
  <c r="N171" i="33"/>
  <c r="M172" i="33"/>
  <c r="N172" i="33"/>
  <c r="M173" i="33"/>
  <c r="N173" i="33"/>
  <c r="M174" i="33"/>
  <c r="N174" i="33"/>
  <c r="M175" i="33"/>
  <c r="N175" i="33"/>
  <c r="M176" i="33"/>
  <c r="N176" i="33"/>
  <c r="M177" i="33"/>
  <c r="N177" i="33"/>
  <c r="M178" i="33"/>
  <c r="N178" i="33"/>
  <c r="M179" i="33"/>
  <c r="N179" i="33"/>
  <c r="M180" i="33"/>
  <c r="AQ180" i="33" s="1"/>
  <c r="BS180" i="33" s="1"/>
  <c r="N180" i="33"/>
  <c r="AR180" i="33" s="1"/>
  <c r="BT180" i="33" s="1"/>
  <c r="M181" i="33"/>
  <c r="AQ181" i="33" s="1"/>
  <c r="BS181" i="33" s="1"/>
  <c r="N181" i="33"/>
  <c r="AR181" i="33" s="1"/>
  <c r="BT181" i="33" s="1"/>
  <c r="M182" i="33"/>
  <c r="AQ182" i="33" s="1"/>
  <c r="BS182" i="33" s="1"/>
  <c r="N182" i="33"/>
  <c r="AR182" i="33" s="1"/>
  <c r="BT182" i="33" s="1"/>
  <c r="M183" i="33"/>
  <c r="AQ183" i="33" s="1"/>
  <c r="BS183" i="33" s="1"/>
  <c r="N183" i="33"/>
  <c r="AR183" i="33" s="1"/>
  <c r="BT183" i="33" s="1"/>
  <c r="M184" i="33"/>
  <c r="AQ184" i="33" s="1"/>
  <c r="BS184" i="33" s="1"/>
  <c r="N184" i="33"/>
  <c r="AR184" i="33" s="1"/>
  <c r="BT184" i="33" s="1"/>
  <c r="M185" i="33"/>
  <c r="AQ185" i="33" s="1"/>
  <c r="BS185" i="33" s="1"/>
  <c r="N185" i="33"/>
  <c r="AR185" i="33" s="1"/>
  <c r="BT185" i="33" s="1"/>
  <c r="M186" i="33"/>
  <c r="AQ186" i="33" s="1"/>
  <c r="BS186" i="33" s="1"/>
  <c r="N186" i="33"/>
  <c r="AR186" i="33" s="1"/>
  <c r="BT186" i="33" s="1"/>
  <c r="M187" i="33"/>
  <c r="AQ187" i="33" s="1"/>
  <c r="BS187" i="33" s="1"/>
  <c r="N187" i="33"/>
  <c r="AR187" i="33" s="1"/>
  <c r="BT187" i="33" s="1"/>
  <c r="AA172" i="33"/>
  <c r="AB172" i="33"/>
  <c r="AA173" i="33"/>
  <c r="AB173" i="33"/>
  <c r="AA174" i="33"/>
  <c r="AB174" i="33"/>
  <c r="AA175" i="33"/>
  <c r="AB175" i="33"/>
  <c r="AA176" i="33"/>
  <c r="AB176" i="33"/>
  <c r="AA177" i="33"/>
  <c r="AB177" i="33"/>
  <c r="AA178" i="33"/>
  <c r="AB178" i="33"/>
  <c r="AA179" i="33"/>
  <c r="AB179" i="33"/>
  <c r="AA180" i="33"/>
  <c r="BE180" i="33" s="1"/>
  <c r="CG180" i="33" s="1"/>
  <c r="AB180" i="33"/>
  <c r="BF180" i="33" s="1"/>
  <c r="CH180" i="33" s="1"/>
  <c r="AA181" i="33"/>
  <c r="BE181" i="33" s="1"/>
  <c r="CG181" i="33" s="1"/>
  <c r="AB181" i="33"/>
  <c r="BF181" i="33" s="1"/>
  <c r="CH181" i="33" s="1"/>
  <c r="AA182" i="33"/>
  <c r="BE182" i="33" s="1"/>
  <c r="CG182" i="33" s="1"/>
  <c r="AB182" i="33"/>
  <c r="BF182" i="33" s="1"/>
  <c r="CH182" i="33" s="1"/>
  <c r="AA183" i="33"/>
  <c r="BE183" i="33" s="1"/>
  <c r="CG183" i="33" s="1"/>
  <c r="AB183" i="33"/>
  <c r="BF183" i="33" s="1"/>
  <c r="CH183" i="33" s="1"/>
  <c r="AA184" i="33"/>
  <c r="BE184" i="33" s="1"/>
  <c r="CG184" i="33" s="1"/>
  <c r="AB184" i="33"/>
  <c r="BF184" i="33" s="1"/>
  <c r="CH184" i="33" s="1"/>
  <c r="AA185" i="33"/>
  <c r="BE185" i="33" s="1"/>
  <c r="CG185" i="33" s="1"/>
  <c r="AB185" i="33"/>
  <c r="BF185" i="33" s="1"/>
  <c r="CH185" i="33" s="1"/>
  <c r="AA186" i="33"/>
  <c r="BE186" i="33" s="1"/>
  <c r="CG186" i="33" s="1"/>
  <c r="AB186" i="33"/>
  <c r="BF186" i="33" s="1"/>
  <c r="CH186" i="33" s="1"/>
  <c r="AA187" i="33"/>
  <c r="BE187" i="33" s="1"/>
  <c r="CG187" i="33" s="1"/>
  <c r="AB187" i="33"/>
  <c r="BF187" i="33" s="1"/>
  <c r="CH187" i="33" s="1"/>
  <c r="M146" i="33"/>
  <c r="AQ146" i="33" s="1"/>
  <c r="BS146" i="33" s="1"/>
  <c r="M149" i="33"/>
  <c r="AQ149" i="33" s="1"/>
  <c r="BS149" i="33" s="1"/>
  <c r="M150" i="33"/>
  <c r="AQ150" i="33" s="1"/>
  <c r="BS150" i="33" s="1"/>
  <c r="M154" i="33"/>
  <c r="AQ154" i="33" s="1"/>
  <c r="BS154" i="33" s="1"/>
  <c r="N125" i="33"/>
  <c r="M126" i="33"/>
  <c r="M127" i="33"/>
  <c r="AQ127" i="33" s="1"/>
  <c r="BS127" i="33" s="1"/>
  <c r="M131" i="33"/>
  <c r="N133" i="33"/>
  <c r="AR133" i="33" s="1"/>
  <c r="BT133" i="33" s="1"/>
  <c r="N134" i="33"/>
  <c r="M135" i="33"/>
  <c r="N137" i="33"/>
  <c r="M139" i="33"/>
  <c r="N139" i="33"/>
  <c r="N142" i="33"/>
  <c r="N143" i="33"/>
  <c r="M144" i="33"/>
  <c r="N146" i="33"/>
  <c r="AR146" i="33" s="1"/>
  <c r="BT146" i="33" s="1"/>
  <c r="M147" i="33"/>
  <c r="AQ147" i="33" s="1"/>
  <c r="BS147" i="33" s="1"/>
  <c r="N147" i="33"/>
  <c r="AR147" i="33" s="1"/>
  <c r="BT147" i="33" s="1"/>
  <c r="N150" i="33"/>
  <c r="AR150" i="33" s="1"/>
  <c r="BT150" i="33" s="1"/>
  <c r="N151" i="33"/>
  <c r="AR151" i="33" s="1"/>
  <c r="BT151" i="33" s="1"/>
  <c r="M152" i="33"/>
  <c r="AQ152" i="33" s="1"/>
  <c r="BS152" i="33" s="1"/>
  <c r="M155" i="33"/>
  <c r="AQ155" i="33" s="1"/>
  <c r="BS155" i="33" s="1"/>
  <c r="N155" i="33"/>
  <c r="AR155" i="33" s="1"/>
  <c r="BT155" i="33" s="1"/>
  <c r="AA124" i="33"/>
  <c r="AB124" i="33"/>
  <c r="AA125" i="33"/>
  <c r="AB125" i="33"/>
  <c r="AA126" i="33"/>
  <c r="AB127" i="33"/>
  <c r="AA128" i="33"/>
  <c r="AB128" i="33"/>
  <c r="AA129" i="33"/>
  <c r="AB129" i="33"/>
  <c r="AB131" i="33"/>
  <c r="AA132" i="33"/>
  <c r="AB132" i="33"/>
  <c r="AA133" i="33"/>
  <c r="AB133" i="33"/>
  <c r="AA134" i="33"/>
  <c r="AB135" i="33"/>
  <c r="AA136" i="33"/>
  <c r="AB136" i="33"/>
  <c r="AA137" i="33"/>
  <c r="AB137" i="33"/>
  <c r="AA139" i="33"/>
  <c r="AB140" i="33"/>
  <c r="AA141" i="33"/>
  <c r="AB141" i="33"/>
  <c r="AA142" i="33"/>
  <c r="AB142" i="33"/>
  <c r="AA143" i="33"/>
  <c r="AB144" i="33"/>
  <c r="AA145" i="33"/>
  <c r="AB145" i="33"/>
  <c r="AA152" i="33"/>
  <c r="BE152" i="33" s="1"/>
  <c r="CG152" i="33" s="1"/>
  <c r="AB153" i="33"/>
  <c r="BF153" i="33" s="1"/>
  <c r="CH153" i="33" s="1"/>
  <c r="N454" i="6" l="1"/>
  <c r="M454" i="6"/>
  <c r="N195" i="6"/>
  <c r="N149" i="33"/>
  <c r="AR149" i="33" s="1"/>
  <c r="BT149" i="33" s="1"/>
  <c r="M148" i="33"/>
  <c r="AQ148" i="33" s="1"/>
  <c r="BS148" i="33" s="1"/>
  <c r="AB143" i="33"/>
  <c r="AB139" i="33"/>
  <c r="AR139" i="33" s="1"/>
  <c r="BT139" i="33" s="1"/>
  <c r="AA135" i="33"/>
  <c r="AQ135" i="33" s="1"/>
  <c r="BS135" i="33" s="1"/>
  <c r="M134" i="33"/>
  <c r="AQ134" i="33" s="1"/>
  <c r="BS134" i="33" s="1"/>
  <c r="AA144" i="33"/>
  <c r="AA140" i="33"/>
  <c r="AB134" i="33"/>
  <c r="AR134" i="33" s="1"/>
  <c r="BT134" i="33" s="1"/>
  <c r="AA127" i="33"/>
  <c r="M151" i="33"/>
  <c r="AQ151" i="33" s="1"/>
  <c r="BS151" i="33" s="1"/>
  <c r="N129" i="33"/>
  <c r="AA131" i="33"/>
  <c r="AQ131" i="33" s="1"/>
  <c r="BS131" i="33" s="1"/>
  <c r="AB126" i="33"/>
  <c r="N154" i="33"/>
  <c r="AR154" i="33" s="1"/>
  <c r="BT154" i="33" s="1"/>
  <c r="M143" i="33"/>
  <c r="AQ143" i="33" s="1"/>
  <c r="BS143" i="33" s="1"/>
  <c r="AB171" i="33"/>
  <c r="AB224" i="33" s="1"/>
  <c r="AA171" i="33"/>
  <c r="N464" i="6"/>
  <c r="M464" i="6"/>
  <c r="M140" i="33"/>
  <c r="N126" i="33"/>
  <c r="CH224" i="33"/>
  <c r="CG224" i="33"/>
  <c r="AR143" i="33"/>
  <c r="BT143" i="33" s="1"/>
  <c r="AB130" i="33"/>
  <c r="AR137" i="33"/>
  <c r="BT137" i="33" s="1"/>
  <c r="AR129" i="33"/>
  <c r="BT129" i="33" s="1"/>
  <c r="AQ126" i="33"/>
  <c r="BS126" i="33" s="1"/>
  <c r="BF224" i="33"/>
  <c r="AR179" i="33"/>
  <c r="BT179" i="33" s="1"/>
  <c r="AR178" i="33"/>
  <c r="BT178" i="33" s="1"/>
  <c r="AR177" i="33"/>
  <c r="BT177" i="33" s="1"/>
  <c r="AR176" i="33"/>
  <c r="BT176" i="33" s="1"/>
  <c r="AR175" i="33"/>
  <c r="BT175" i="33" s="1"/>
  <c r="AR174" i="33"/>
  <c r="BT174" i="33" s="1"/>
  <c r="AR173" i="33"/>
  <c r="BT173" i="33" s="1"/>
  <c r="AR172" i="33"/>
  <c r="BT172" i="33" s="1"/>
  <c r="AR171" i="33"/>
  <c r="BT171" i="33" s="1"/>
  <c r="N224" i="33"/>
  <c r="AA130" i="33"/>
  <c r="AQ144" i="33"/>
  <c r="BS144" i="33" s="1"/>
  <c r="N130" i="33"/>
  <c r="AR130" i="33" s="1"/>
  <c r="BT130" i="33" s="1"/>
  <c r="BE224" i="33"/>
  <c r="AA224" i="33"/>
  <c r="AQ179" i="33"/>
  <c r="BS179" i="33" s="1"/>
  <c r="AQ178" i="33"/>
  <c r="BS178" i="33" s="1"/>
  <c r="AQ177" i="33"/>
  <c r="BS177" i="33" s="1"/>
  <c r="AQ176" i="33"/>
  <c r="BS176" i="33" s="1"/>
  <c r="AQ175" i="33"/>
  <c r="BS175" i="33" s="1"/>
  <c r="AQ174" i="33"/>
  <c r="BS174" i="33" s="1"/>
  <c r="AQ173" i="33"/>
  <c r="BS173" i="33" s="1"/>
  <c r="AQ172" i="33"/>
  <c r="BS172" i="33" s="1"/>
  <c r="AQ171" i="33"/>
  <c r="BS171" i="33" s="1"/>
  <c r="M224" i="33"/>
  <c r="AR142" i="33"/>
  <c r="BT142" i="33" s="1"/>
  <c r="AQ139" i="33"/>
  <c r="BS139" i="33" s="1"/>
  <c r="M130" i="33"/>
  <c r="AQ130" i="33" s="1"/>
  <c r="BS130" i="33" s="1"/>
  <c r="AR125" i="33"/>
  <c r="BT125" i="33" s="1"/>
  <c r="N153" i="33"/>
  <c r="AR153" i="33" s="1"/>
  <c r="BT153" i="33" s="1"/>
  <c r="N145" i="33"/>
  <c r="AR145" i="33" s="1"/>
  <c r="BT145" i="33" s="1"/>
  <c r="M142" i="33"/>
  <c r="AQ142" i="33" s="1"/>
  <c r="BS142" i="33" s="1"/>
  <c r="N141" i="33"/>
  <c r="AR141" i="33" s="1"/>
  <c r="BT141" i="33" s="1"/>
  <c r="M137" i="33"/>
  <c r="AQ137" i="33" s="1"/>
  <c r="BS137" i="33" s="1"/>
  <c r="N136" i="33"/>
  <c r="AR136" i="33" s="1"/>
  <c r="BT136" i="33" s="1"/>
  <c r="M133" i="33"/>
  <c r="AQ133" i="33" s="1"/>
  <c r="BS133" i="33" s="1"/>
  <c r="N132" i="33"/>
  <c r="AR132" i="33" s="1"/>
  <c r="BT132" i="33" s="1"/>
  <c r="M129" i="33"/>
  <c r="AQ129" i="33" s="1"/>
  <c r="BS129" i="33" s="1"/>
  <c r="N128" i="33"/>
  <c r="AR128" i="33" s="1"/>
  <c r="BT128" i="33" s="1"/>
  <c r="M125" i="33"/>
  <c r="AQ125" i="33" s="1"/>
  <c r="BS125" i="33" s="1"/>
  <c r="N124" i="33"/>
  <c r="M153" i="33"/>
  <c r="AQ153" i="33" s="1"/>
  <c r="BS153" i="33" s="1"/>
  <c r="N152" i="33"/>
  <c r="AR152" i="33" s="1"/>
  <c r="BT152" i="33" s="1"/>
  <c r="M145" i="33"/>
  <c r="AQ145" i="33" s="1"/>
  <c r="BS145" i="33" s="1"/>
  <c r="N144" i="33"/>
  <c r="AR144" i="33" s="1"/>
  <c r="BT144" i="33" s="1"/>
  <c r="M141" i="33"/>
  <c r="AQ141" i="33" s="1"/>
  <c r="BS141" i="33" s="1"/>
  <c r="N140" i="33"/>
  <c r="AR140" i="33" s="1"/>
  <c r="BT140" i="33" s="1"/>
  <c r="M136" i="33"/>
  <c r="AQ136" i="33" s="1"/>
  <c r="BS136" i="33" s="1"/>
  <c r="N135" i="33"/>
  <c r="AR135" i="33" s="1"/>
  <c r="BT135" i="33" s="1"/>
  <c r="M132" i="33"/>
  <c r="AQ132" i="33" s="1"/>
  <c r="BS132" i="33" s="1"/>
  <c r="N131" i="33"/>
  <c r="AR131" i="33" s="1"/>
  <c r="BT131" i="33" s="1"/>
  <c r="M128" i="33"/>
  <c r="AQ128" i="33" s="1"/>
  <c r="BS128" i="33" s="1"/>
  <c r="N127" i="33"/>
  <c r="AR127" i="33" s="1"/>
  <c r="BT127" i="33" s="1"/>
  <c r="M124" i="33"/>
  <c r="M452" i="6"/>
  <c r="N452" i="6"/>
  <c r="M195" i="6"/>
  <c r="M462" i="6"/>
  <c r="N462" i="6"/>
  <c r="N299" i="6"/>
  <c r="M299" i="6"/>
  <c r="AA162" i="33"/>
  <c r="BE162" i="33" s="1"/>
  <c r="CG162" i="33" s="1"/>
  <c r="AR126" i="33" l="1"/>
  <c r="BT126" i="33" s="1"/>
  <c r="AQ140" i="33"/>
  <c r="BS140" i="33" s="1"/>
  <c r="N351" i="6"/>
  <c r="M309" i="6"/>
  <c r="N496" i="6"/>
  <c r="N412" i="6" s="1"/>
  <c r="N309" i="6"/>
  <c r="N267" i="6" s="1"/>
  <c r="N341" i="6"/>
  <c r="M341" i="6"/>
  <c r="M257" i="6" s="1"/>
  <c r="M351" i="6"/>
  <c r="M496" i="6"/>
  <c r="M412" i="6" s="1"/>
  <c r="AQ224" i="33"/>
  <c r="BS224" i="33"/>
  <c r="BT224" i="33"/>
  <c r="AB162" i="33"/>
  <c r="BF162" i="33" s="1"/>
  <c r="CH162" i="33" s="1"/>
  <c r="M170" i="33"/>
  <c r="AQ170" i="33" s="1"/>
  <c r="BS170" i="33" s="1"/>
  <c r="N158" i="33"/>
  <c r="M159" i="33"/>
  <c r="N162" i="33"/>
  <c r="AR162" i="33" s="1"/>
  <c r="BT162" i="33" s="1"/>
  <c r="M156" i="33"/>
  <c r="N163" i="33"/>
  <c r="AR163" i="33" s="1"/>
  <c r="BT163" i="33" s="1"/>
  <c r="AB156" i="33"/>
  <c r="AA157" i="33"/>
  <c r="AB160" i="33"/>
  <c r="BF160" i="33" s="1"/>
  <c r="CH160" i="33" s="1"/>
  <c r="AA161" i="33"/>
  <c r="BE161" i="33" s="1"/>
  <c r="CG161" i="33" s="1"/>
  <c r="M165" i="33"/>
  <c r="AQ165" i="33" s="1"/>
  <c r="BS165" i="33" s="1"/>
  <c r="M169" i="33"/>
  <c r="AQ169" i="33" s="1"/>
  <c r="BS169" i="33" s="1"/>
  <c r="AQ124" i="33"/>
  <c r="M222" i="33"/>
  <c r="AA153" i="33"/>
  <c r="BE153" i="33" s="1"/>
  <c r="CG153" i="33" s="1"/>
  <c r="AR224" i="33"/>
  <c r="AB163" i="33"/>
  <c r="BF163" i="33" s="1"/>
  <c r="CH163" i="33" s="1"/>
  <c r="AA165" i="33"/>
  <c r="BE165" i="33" s="1"/>
  <c r="CG165" i="33" s="1"/>
  <c r="AA164" i="33"/>
  <c r="BE164" i="33" s="1"/>
  <c r="CG164" i="33" s="1"/>
  <c r="AB165" i="33"/>
  <c r="BF165" i="33" s="1"/>
  <c r="CH165" i="33" s="1"/>
  <c r="AA163" i="33"/>
  <c r="BE163" i="33" s="1"/>
  <c r="CG163" i="33" s="1"/>
  <c r="AB166" i="33"/>
  <c r="BF166" i="33" s="1"/>
  <c r="CH166" i="33" s="1"/>
  <c r="M166" i="33"/>
  <c r="AQ166" i="33" s="1"/>
  <c r="BS166" i="33" s="1"/>
  <c r="AB158" i="33"/>
  <c r="AA159" i="33"/>
  <c r="AA156" i="33"/>
  <c r="N159" i="33"/>
  <c r="M160" i="33"/>
  <c r="AQ160" i="33" s="1"/>
  <c r="BS160" i="33" s="1"/>
  <c r="M168" i="33"/>
  <c r="AQ168" i="33" s="1"/>
  <c r="BS168" i="33" s="1"/>
  <c r="N164" i="33"/>
  <c r="AR164" i="33" s="1"/>
  <c r="BT164" i="33" s="1"/>
  <c r="AA166" i="33"/>
  <c r="BE166" i="33" s="1"/>
  <c r="CG166" i="33" s="1"/>
  <c r="AB164" i="33"/>
  <c r="BF164" i="33" s="1"/>
  <c r="CH164" i="33" s="1"/>
  <c r="N157" i="33"/>
  <c r="M158" i="33"/>
  <c r="N161" i="33"/>
  <c r="AR161" i="33" s="1"/>
  <c r="BT161" i="33" s="1"/>
  <c r="M162" i="33"/>
  <c r="AQ162" i="33" s="1"/>
  <c r="BS162" i="33" s="1"/>
  <c r="N165" i="33"/>
  <c r="AR165" i="33" s="1"/>
  <c r="BT165" i="33" s="1"/>
  <c r="N169" i="33"/>
  <c r="AR169" i="33" s="1"/>
  <c r="BT169" i="33" s="1"/>
  <c r="M167" i="33"/>
  <c r="AQ167" i="33" s="1"/>
  <c r="BS167" i="33" s="1"/>
  <c r="N170" i="33"/>
  <c r="AR170" i="33" s="1"/>
  <c r="BT170" i="33" s="1"/>
  <c r="AB159" i="33"/>
  <c r="AA160" i="33"/>
  <c r="BE160" i="33" s="1"/>
  <c r="CG160" i="33" s="1"/>
  <c r="N168" i="33"/>
  <c r="AR168" i="33" s="1"/>
  <c r="BT168" i="33" s="1"/>
  <c r="AR124" i="33"/>
  <c r="BT124" i="33" s="1"/>
  <c r="AB157" i="33"/>
  <c r="AA158" i="33"/>
  <c r="AB161" i="33"/>
  <c r="BF161" i="33" s="1"/>
  <c r="CH161" i="33" s="1"/>
  <c r="M163" i="33"/>
  <c r="AQ163" i="33" s="1"/>
  <c r="BS163" i="33" s="1"/>
  <c r="N166" i="33"/>
  <c r="AR166" i="33" s="1"/>
  <c r="BT166" i="33" s="1"/>
  <c r="M164" i="33"/>
  <c r="AQ164" i="33" s="1"/>
  <c r="BS164" i="33" s="1"/>
  <c r="N167" i="33"/>
  <c r="AR167" i="33" s="1"/>
  <c r="BT167" i="33" s="1"/>
  <c r="N156" i="33"/>
  <c r="M157" i="33"/>
  <c r="N160" i="33"/>
  <c r="AR160" i="33" s="1"/>
  <c r="BT160" i="33" s="1"/>
  <c r="M161" i="33"/>
  <c r="AQ161" i="33" s="1"/>
  <c r="BS161" i="33" s="1"/>
  <c r="N148" i="33"/>
  <c r="AR148" i="33" s="1"/>
  <c r="BT148" i="33" s="1"/>
  <c r="AB152" i="33"/>
  <c r="BF152" i="33" s="1"/>
  <c r="CH152" i="33" s="1"/>
  <c r="M297" i="6"/>
  <c r="M463" i="6"/>
  <c r="N453" i="6"/>
  <c r="N297" i="6"/>
  <c r="N463" i="6"/>
  <c r="N257" i="6"/>
  <c r="N693" i="6"/>
  <c r="N738" i="6" s="1"/>
  <c r="M267" i="6" l="1"/>
  <c r="M693" i="6"/>
  <c r="M738" i="6" s="1"/>
  <c r="N506" i="6"/>
  <c r="N298" i="6"/>
  <c r="M308" i="6"/>
  <c r="M453" i="6"/>
  <c r="AQ157" i="33"/>
  <c r="BS157" i="33" s="1"/>
  <c r="AQ222" i="33"/>
  <c r="BS124" i="33"/>
  <c r="BS222" i="33" s="1"/>
  <c r="BT222" i="33"/>
  <c r="AQ158" i="33"/>
  <c r="BS158" i="33" s="1"/>
  <c r="AR159" i="33"/>
  <c r="BT159" i="33" s="1"/>
  <c r="AR158" i="33"/>
  <c r="BT158" i="33" s="1"/>
  <c r="AR156" i="33"/>
  <c r="BT156" i="33" s="1"/>
  <c r="N223" i="33"/>
  <c r="N222" i="33"/>
  <c r="AR157" i="33"/>
  <c r="BT157" i="33" s="1"/>
  <c r="N308" i="6"/>
  <c r="AR222" i="33"/>
  <c r="AQ156" i="33"/>
  <c r="BS156" i="33" s="1"/>
  <c r="M223" i="33"/>
  <c r="AQ159" i="33"/>
  <c r="BS159" i="33" s="1"/>
  <c r="M307" i="6"/>
  <c r="N307" i="6"/>
  <c r="M298" i="6"/>
  <c r="N422" i="6" l="1"/>
  <c r="N703" i="6"/>
  <c r="N748" i="6" s="1"/>
  <c r="M506" i="6"/>
  <c r="BT223" i="33"/>
  <c r="BS223" i="33"/>
  <c r="AQ223" i="33"/>
  <c r="AR223" i="33"/>
  <c r="M122" i="33"/>
  <c r="AQ122" i="33" s="1"/>
  <c r="BS122" i="33" s="1"/>
  <c r="AA122" i="33"/>
  <c r="AB122" i="33"/>
  <c r="AA123" i="33"/>
  <c r="AB123" i="33"/>
  <c r="S114" i="1"/>
  <c r="S86" i="1" s="1"/>
  <c r="R114" i="1"/>
  <c r="R86" i="1" s="1"/>
  <c r="M422" i="6" l="1"/>
  <c r="M703" i="6"/>
  <c r="M748" i="6" s="1"/>
  <c r="N123" i="33"/>
  <c r="AR123" i="33" s="1"/>
  <c r="BT123" i="33" s="1"/>
  <c r="M123" i="33"/>
  <c r="AQ123" i="33" s="1"/>
  <c r="BS123" i="33" s="1"/>
  <c r="N122" i="33"/>
  <c r="AR122" i="33" s="1"/>
  <c r="BT122" i="33" s="1"/>
  <c r="U29" i="33" l="1"/>
  <c r="C29" i="33"/>
  <c r="AG29" i="33" s="1"/>
  <c r="BI29" i="33" s="1"/>
  <c r="V29" i="33"/>
  <c r="S29" i="33"/>
  <c r="D29" i="33"/>
  <c r="AH29" i="33" s="1"/>
  <c r="BJ29" i="33" s="1"/>
  <c r="E29" i="33"/>
  <c r="AI29" i="33" s="1"/>
  <c r="BK29" i="33" s="1"/>
  <c r="F29" i="33"/>
  <c r="AJ29" i="33" s="1"/>
  <c r="BL29" i="33" s="1"/>
  <c r="Q29" i="33"/>
  <c r="H29" i="33"/>
  <c r="AL29" i="33" s="1"/>
  <c r="BN29" i="33" s="1"/>
  <c r="T29" i="33"/>
  <c r="R29" i="33"/>
  <c r="AA146" i="33"/>
  <c r="AB146" i="33"/>
  <c r="G29" i="33" l="1"/>
  <c r="AK29" i="33" s="1"/>
  <c r="BM29" i="33" s="1"/>
  <c r="AA148" i="33"/>
  <c r="BE148" i="33" s="1"/>
  <c r="CG148" i="33" s="1"/>
  <c r="BF146" i="33"/>
  <c r="CH146" i="33" s="1"/>
  <c r="AA147" i="33"/>
  <c r="BE147" i="33" s="1"/>
  <c r="CG147" i="33" s="1"/>
  <c r="BE146" i="33"/>
  <c r="CG146" i="33" s="1"/>
  <c r="AB148" i="33"/>
  <c r="BF148" i="33" s="1"/>
  <c r="CH148" i="33" s="1"/>
  <c r="AB147" i="33"/>
  <c r="BF147" i="33" s="1"/>
  <c r="CH147" i="33" s="1"/>
  <c r="AA149" i="33"/>
  <c r="BE149" i="33" s="1"/>
  <c r="CG149" i="33" s="1"/>
  <c r="AB149" i="33" l="1"/>
  <c r="BF149" i="33" s="1"/>
  <c r="CH149" i="33" s="1"/>
  <c r="AB154" i="33"/>
  <c r="BF154" i="33" s="1"/>
  <c r="CH154" i="33" s="1"/>
  <c r="AB155" i="33"/>
  <c r="BF155" i="33" s="1"/>
  <c r="CH155" i="33" s="1"/>
  <c r="AA154" i="33"/>
  <c r="BE154" i="33" s="1"/>
  <c r="CG154" i="33" s="1"/>
  <c r="AA155" i="33"/>
  <c r="BE155" i="33" l="1"/>
  <c r="CG155" i="33" s="1"/>
  <c r="AA113" i="33" l="1"/>
  <c r="AB113" i="33"/>
  <c r="AB112" i="33" l="1"/>
  <c r="M99" i="33"/>
  <c r="AQ99" i="33" s="1"/>
  <c r="BS99" i="33" s="1"/>
  <c r="AA112" i="33"/>
  <c r="N99" i="33"/>
  <c r="AR99" i="33" s="1"/>
  <c r="BT99" i="33" s="1"/>
  <c r="AA64" i="33"/>
  <c r="AB63" i="33"/>
  <c r="AB47" i="33"/>
  <c r="AA63" i="33"/>
  <c r="AA47" i="33"/>
  <c r="N37" i="33"/>
  <c r="N64" i="33"/>
  <c r="AR64" i="33" s="1"/>
  <c r="BT64" i="33" s="1"/>
  <c r="M37" i="33"/>
  <c r="M64" i="33"/>
  <c r="AQ64" i="33" s="1"/>
  <c r="BS64" i="33" s="1"/>
  <c r="N63" i="33"/>
  <c r="AR63" i="33" s="1"/>
  <c r="BT63" i="33" s="1"/>
  <c r="N47" i="33"/>
  <c r="AR47" i="33" s="1"/>
  <c r="BT47" i="33" s="1"/>
  <c r="AB37" i="33"/>
  <c r="M63" i="33"/>
  <c r="AQ63" i="33" s="1"/>
  <c r="BS63" i="33" s="1"/>
  <c r="M47" i="33"/>
  <c r="AQ47" i="33" s="1"/>
  <c r="BS47" i="33" s="1"/>
  <c r="AB64" i="33"/>
  <c r="AA37" i="33"/>
  <c r="AQ37" i="33" l="1"/>
  <c r="BS37" i="33" s="1"/>
  <c r="AR37" i="33"/>
  <c r="BT37" i="33" s="1"/>
  <c r="V156" i="33" l="1"/>
  <c r="W156" i="33"/>
  <c r="S157" i="33"/>
  <c r="G158" i="33"/>
  <c r="K158" i="33"/>
  <c r="J160" i="33"/>
  <c r="AN160" i="33" s="1"/>
  <c r="BP160" i="33" s="1"/>
  <c r="R164" i="33"/>
  <c r="AV164" i="33" s="1"/>
  <c r="BX164" i="33" s="1"/>
  <c r="J165" i="33"/>
  <c r="AN165" i="33" s="1"/>
  <c r="BP165" i="33" s="1"/>
  <c r="J167" i="33"/>
  <c r="AN167" i="33" s="1"/>
  <c r="BP167" i="33" s="1"/>
  <c r="L167" i="33"/>
  <c r="AP167" i="33" s="1"/>
  <c r="BR167" i="33" s="1"/>
  <c r="J168" i="33"/>
  <c r="AN168" i="33" s="1"/>
  <c r="BP168" i="33" s="1"/>
  <c r="K168" i="33"/>
  <c r="AO168" i="33" s="1"/>
  <c r="BQ168" i="33" s="1"/>
  <c r="H170" i="33"/>
  <c r="AL170" i="33" s="1"/>
  <c r="BN170" i="33" s="1"/>
  <c r="J170" i="33"/>
  <c r="AN170" i="33" s="1"/>
  <c r="BP170" i="33" s="1"/>
  <c r="L170" i="33"/>
  <c r="AP170" i="33" s="1"/>
  <c r="BR170" i="33" s="1"/>
  <c r="L157" i="33"/>
  <c r="Z131" i="33"/>
  <c r="Z140" i="33"/>
  <c r="Z144" i="33"/>
  <c r="Z152" i="33"/>
  <c r="BD152" i="33" s="1"/>
  <c r="CF152" i="33" s="1"/>
  <c r="W187" i="33"/>
  <c r="BA187" i="33" s="1"/>
  <c r="CC187" i="33" s="1"/>
  <c r="W125" i="33"/>
  <c r="W127" i="33"/>
  <c r="W131" i="33"/>
  <c r="W133" i="33"/>
  <c r="W135" i="33"/>
  <c r="W160" i="33"/>
  <c r="BA160" i="33" s="1"/>
  <c r="CC160" i="33" s="1"/>
  <c r="I131" i="33"/>
  <c r="I140" i="33"/>
  <c r="I142" i="33"/>
  <c r="I144" i="33"/>
  <c r="I152" i="33"/>
  <c r="AM152" i="33" s="1"/>
  <c r="BO152" i="33" s="1"/>
  <c r="I159" i="33"/>
  <c r="I168" i="33"/>
  <c r="AM168" i="33" s="1"/>
  <c r="BO168" i="33" s="1"/>
  <c r="I169" i="33"/>
  <c r="AM169" i="33" s="1"/>
  <c r="BO169" i="33" s="1"/>
  <c r="I170" i="33"/>
  <c r="AM170" i="33" s="1"/>
  <c r="BO170" i="33" s="1"/>
  <c r="X173" i="33"/>
  <c r="J171" i="33"/>
  <c r="J172" i="33"/>
  <c r="J174" i="33"/>
  <c r="J176" i="33"/>
  <c r="J178" i="33"/>
  <c r="J180" i="33"/>
  <c r="AN180" i="33" s="1"/>
  <c r="BP180" i="33" s="1"/>
  <c r="J182" i="33"/>
  <c r="AN182" i="33" s="1"/>
  <c r="BP182" i="33" s="1"/>
  <c r="J184" i="33"/>
  <c r="AN184" i="33" s="1"/>
  <c r="BP184" i="33" s="1"/>
  <c r="J186" i="33"/>
  <c r="AN186" i="33" s="1"/>
  <c r="BP186" i="33" s="1"/>
  <c r="Y125" i="33"/>
  <c r="Y130" i="33"/>
  <c r="Y135" i="33"/>
  <c r="Y174" i="33"/>
  <c r="Y182" i="33"/>
  <c r="BC182" i="33" s="1"/>
  <c r="CE182" i="33" s="1"/>
  <c r="K128" i="33"/>
  <c r="K129" i="33"/>
  <c r="K131" i="33"/>
  <c r="K132" i="33"/>
  <c r="K134" i="33"/>
  <c r="K140" i="33"/>
  <c r="K141" i="33"/>
  <c r="K143" i="33"/>
  <c r="K144" i="33"/>
  <c r="K145" i="33"/>
  <c r="K149" i="33"/>
  <c r="AO149" i="33" s="1"/>
  <c r="BQ149" i="33" s="1"/>
  <c r="K150" i="33"/>
  <c r="AO150" i="33" s="1"/>
  <c r="BQ150" i="33" s="1"/>
  <c r="K152" i="33"/>
  <c r="AO152" i="33" s="1"/>
  <c r="BQ152" i="33" s="1"/>
  <c r="K153" i="33"/>
  <c r="AO153" i="33" s="1"/>
  <c r="BQ153" i="33" s="1"/>
  <c r="Z174" i="33"/>
  <c r="Z176" i="33"/>
  <c r="Z178" i="33"/>
  <c r="Z182" i="33"/>
  <c r="BD182" i="33" s="1"/>
  <c r="CF182" i="33" s="1"/>
  <c r="Z124" i="33"/>
  <c r="Z128" i="33"/>
  <c r="Z132" i="33"/>
  <c r="Z134" i="33"/>
  <c r="Z135" i="33"/>
  <c r="Z136" i="33"/>
  <c r="Z139" i="33"/>
  <c r="Z141" i="33"/>
  <c r="Z143" i="33"/>
  <c r="Z145" i="33"/>
  <c r="Z153" i="33"/>
  <c r="BD153" i="33" s="1"/>
  <c r="CF153" i="33" s="1"/>
  <c r="Z180" i="33"/>
  <c r="BD180" i="33" s="1"/>
  <c r="CF180" i="33" s="1"/>
  <c r="Z186" i="33"/>
  <c r="BD186" i="33" s="1"/>
  <c r="CF186" i="33" s="1"/>
  <c r="L126" i="33"/>
  <c r="L130" i="33"/>
  <c r="AP130" i="33" s="1"/>
  <c r="BR130" i="33" s="1"/>
  <c r="L132" i="33"/>
  <c r="L141" i="33"/>
  <c r="L143" i="33"/>
  <c r="L145" i="33"/>
  <c r="L153" i="33"/>
  <c r="AP153" i="33" s="1"/>
  <c r="BR153" i="33" s="1"/>
  <c r="L183" i="33"/>
  <c r="AP183" i="33" s="1"/>
  <c r="BR183" i="33" s="1"/>
  <c r="Q76" i="20"/>
  <c r="Q74" i="20" s="1"/>
  <c r="R76" i="20"/>
  <c r="R154" i="20" s="1"/>
  <c r="R232" i="20" s="1"/>
  <c r="V162" i="33"/>
  <c r="AZ162" i="33" s="1"/>
  <c r="CB162" i="33" s="1"/>
  <c r="W163" i="33"/>
  <c r="BA163" i="33" s="1"/>
  <c r="CC163" i="33" s="1"/>
  <c r="Y163" i="33"/>
  <c r="BC163" i="33" s="1"/>
  <c r="CE163" i="33" s="1"/>
  <c r="Y164" i="33"/>
  <c r="BC164" i="33" s="1"/>
  <c r="CE164" i="33" s="1"/>
  <c r="Z165" i="33"/>
  <c r="BD165" i="33" s="1"/>
  <c r="CF165" i="33" s="1"/>
  <c r="V21" i="33"/>
  <c r="R82" i="20"/>
  <c r="R160" i="20" s="1"/>
  <c r="R238" i="20" s="1"/>
  <c r="B298" i="6"/>
  <c r="B308" i="6" s="1"/>
  <c r="B256" i="6"/>
  <c r="B266" i="6" s="1"/>
  <c r="B194" i="6"/>
  <c r="Q159" i="33"/>
  <c r="U159" i="33"/>
  <c r="C169" i="33"/>
  <c r="AG169" i="33" s="1"/>
  <c r="BI169" i="33" s="1"/>
  <c r="E167" i="33"/>
  <c r="AI167" i="33" s="1"/>
  <c r="BK167" i="33" s="1"/>
  <c r="U164" i="33"/>
  <c r="AY164" i="33" s="1"/>
  <c r="CA164" i="33" s="1"/>
  <c r="Q156" i="33"/>
  <c r="C156" i="33"/>
  <c r="U156" i="33"/>
  <c r="G156" i="33"/>
  <c r="R159" i="33"/>
  <c r="D159" i="33"/>
  <c r="V159" i="33"/>
  <c r="H159" i="33"/>
  <c r="Q160" i="33"/>
  <c r="AU160" i="33" s="1"/>
  <c r="BW160" i="33" s="1"/>
  <c r="T161" i="33"/>
  <c r="AX161" i="33" s="1"/>
  <c r="BZ161" i="33" s="1"/>
  <c r="F161" i="33"/>
  <c r="AJ161" i="33" s="1"/>
  <c r="BL161" i="33" s="1"/>
  <c r="H167" i="33"/>
  <c r="AL167" i="33" s="1"/>
  <c r="BN167" i="33" s="1"/>
  <c r="E168" i="33"/>
  <c r="AI168" i="33" s="1"/>
  <c r="BK168" i="33" s="1"/>
  <c r="F169" i="33"/>
  <c r="AJ169" i="33" s="1"/>
  <c r="BL169" i="33" s="1"/>
  <c r="S170" i="33"/>
  <c r="AW170" i="33" s="1"/>
  <c r="BY170" i="33" s="1"/>
  <c r="E170" i="33"/>
  <c r="AI170" i="33" s="1"/>
  <c r="BK170" i="33" s="1"/>
  <c r="T158" i="33"/>
  <c r="S163" i="33"/>
  <c r="AW163" i="33" s="1"/>
  <c r="BY163" i="33" s="1"/>
  <c r="S167" i="33"/>
  <c r="AW167" i="33" s="1"/>
  <c r="BY167" i="33" s="1"/>
  <c r="Q169" i="33"/>
  <c r="AU169" i="33" s="1"/>
  <c r="BW169" i="33" s="1"/>
  <c r="G159" i="33"/>
  <c r="H162" i="33"/>
  <c r="AL162" i="33" s="1"/>
  <c r="BN162" i="33" s="1"/>
  <c r="S156" i="33"/>
  <c r="S160" i="33"/>
  <c r="AW160" i="33" s="1"/>
  <c r="BY160" i="33" s="1"/>
  <c r="E160" i="33"/>
  <c r="AI160" i="33" s="1"/>
  <c r="BK160" i="33" s="1"/>
  <c r="Q164" i="33"/>
  <c r="AU164" i="33" s="1"/>
  <c r="BW164" i="33" s="1"/>
  <c r="C164" i="33"/>
  <c r="AG164" i="33" s="1"/>
  <c r="BI164" i="33" s="1"/>
  <c r="G168" i="33"/>
  <c r="AK168" i="33" s="1"/>
  <c r="BM168" i="33" s="1"/>
  <c r="F158" i="33"/>
  <c r="E163" i="33"/>
  <c r="AI163" i="33" s="1"/>
  <c r="BK163" i="33" s="1"/>
  <c r="G169" i="33"/>
  <c r="AK169" i="33" s="1"/>
  <c r="BM169" i="33" s="1"/>
  <c r="D163" i="33"/>
  <c r="AH163" i="33" s="1"/>
  <c r="BJ163" i="33" s="1"/>
  <c r="R167" i="33"/>
  <c r="AV167" i="33" s="1"/>
  <c r="BX167" i="33" s="1"/>
  <c r="D167" i="33"/>
  <c r="AH167" i="33" s="1"/>
  <c r="BJ167" i="33" s="1"/>
  <c r="R157" i="33"/>
  <c r="D157" i="33"/>
  <c r="V157" i="33"/>
  <c r="H157" i="33"/>
  <c r="T163" i="33"/>
  <c r="AX163" i="33" s="1"/>
  <c r="BZ163" i="33" s="1"/>
  <c r="F163" i="33"/>
  <c r="AJ163" i="33" s="1"/>
  <c r="BL163" i="33" s="1"/>
  <c r="G164" i="33"/>
  <c r="AK164" i="33" s="1"/>
  <c r="BM164" i="33" s="1"/>
  <c r="R165" i="33"/>
  <c r="AV165" i="33" s="1"/>
  <c r="BX165" i="33" s="1"/>
  <c r="D165" i="33"/>
  <c r="AH165" i="33" s="1"/>
  <c r="BJ165" i="33" s="1"/>
  <c r="V165" i="33"/>
  <c r="AZ165" i="33" s="1"/>
  <c r="CB165" i="33" s="1"/>
  <c r="H165" i="33"/>
  <c r="AL165" i="33" s="1"/>
  <c r="BN165" i="33" s="1"/>
  <c r="F167" i="33"/>
  <c r="AJ167" i="33" s="1"/>
  <c r="BL167" i="33" s="1"/>
  <c r="Q167" i="33"/>
  <c r="AU167" i="33" s="1"/>
  <c r="BW167" i="33" s="1"/>
  <c r="C159" i="33"/>
  <c r="D162" i="33"/>
  <c r="AH162" i="33" s="1"/>
  <c r="BJ162" i="33" s="1"/>
  <c r="G163" i="33"/>
  <c r="AK163" i="33" s="1"/>
  <c r="BM163" i="33" s="1"/>
  <c r="C167" i="33"/>
  <c r="AG167" i="33" s="1"/>
  <c r="BI167" i="33" s="1"/>
  <c r="V158" i="33"/>
  <c r="R162" i="33"/>
  <c r="AV162" i="33" s="1"/>
  <c r="BX162" i="33" s="1"/>
  <c r="T169" i="33"/>
  <c r="AX169" i="33" s="1"/>
  <c r="BZ169" i="33" s="1"/>
  <c r="L224" i="6"/>
  <c r="E24" i="33"/>
  <c r="AI24" i="33" s="1"/>
  <c r="BK24" i="33" s="1"/>
  <c r="S109" i="1"/>
  <c r="S81" i="1" s="1"/>
  <c r="R109" i="1"/>
  <c r="R81" i="1" s="1"/>
  <c r="S110" i="1"/>
  <c r="S82" i="1" s="1"/>
  <c r="R110" i="1"/>
  <c r="R82" i="1" s="1"/>
  <c r="B60" i="1"/>
  <c r="Q60" i="1" s="1"/>
  <c r="B172" i="1"/>
  <c r="B144" i="1"/>
  <c r="Q144" i="1" s="1"/>
  <c r="B116" i="1"/>
  <c r="Q116" i="1" s="1"/>
  <c r="R88" i="1"/>
  <c r="S88" i="1"/>
  <c r="R106" i="1"/>
  <c r="R78" i="1" s="1"/>
  <c r="S106" i="1"/>
  <c r="S78" i="1" s="1"/>
  <c r="B88" i="1"/>
  <c r="Q19" i="33"/>
  <c r="T19" i="33"/>
  <c r="C154" i="33"/>
  <c r="AG154" i="33" s="1"/>
  <c r="BI154" i="33" s="1"/>
  <c r="G154" i="33"/>
  <c r="AK154" i="33" s="1"/>
  <c r="BM154" i="33" s="1"/>
  <c r="R155" i="33"/>
  <c r="AV155" i="33" s="1"/>
  <c r="BX155" i="33" s="1"/>
  <c r="R154" i="33"/>
  <c r="AV154" i="33" s="1"/>
  <c r="BX154" i="33" s="1"/>
  <c r="Q154" i="33"/>
  <c r="AU154" i="33" s="1"/>
  <c r="BW154" i="33" s="1"/>
  <c r="D155" i="33"/>
  <c r="AH155" i="33" s="1"/>
  <c r="BJ155" i="33" s="1"/>
  <c r="E154" i="33"/>
  <c r="AI154" i="33" s="1"/>
  <c r="BK154" i="33" s="1"/>
  <c r="P208" i="20"/>
  <c r="P169" i="20"/>
  <c r="Q122" i="33"/>
  <c r="R122" i="33"/>
  <c r="S122" i="33"/>
  <c r="T122" i="33"/>
  <c r="U122" i="33"/>
  <c r="V122" i="33"/>
  <c r="W122" i="33"/>
  <c r="X122" i="33"/>
  <c r="Y122" i="33"/>
  <c r="Z122" i="33"/>
  <c r="Q123" i="33"/>
  <c r="R123" i="33"/>
  <c r="S123" i="33"/>
  <c r="T123" i="33"/>
  <c r="U123" i="33"/>
  <c r="V123" i="33"/>
  <c r="W123" i="33"/>
  <c r="X123" i="33"/>
  <c r="Y123" i="33"/>
  <c r="Z123" i="33"/>
  <c r="C122" i="33"/>
  <c r="AG122" i="33" s="1"/>
  <c r="E122" i="33"/>
  <c r="AI122" i="33" s="1"/>
  <c r="BK122" i="33" s="1"/>
  <c r="F122" i="33"/>
  <c r="AJ122" i="33" s="1"/>
  <c r="BL122" i="33" s="1"/>
  <c r="G122" i="33"/>
  <c r="AK122" i="33" s="1"/>
  <c r="BM122" i="33" s="1"/>
  <c r="H122" i="33"/>
  <c r="AL122" i="33" s="1"/>
  <c r="BN122" i="33" s="1"/>
  <c r="I122" i="33"/>
  <c r="AM122" i="33" s="1"/>
  <c r="BO122" i="33" s="1"/>
  <c r="J122" i="33"/>
  <c r="AN122" i="33" s="1"/>
  <c r="BP122" i="33" s="1"/>
  <c r="K122" i="33"/>
  <c r="AO122" i="33" s="1"/>
  <c r="BQ122" i="33" s="1"/>
  <c r="C123" i="33"/>
  <c r="AG123" i="33" s="1"/>
  <c r="D123" i="33"/>
  <c r="AH123" i="33" s="1"/>
  <c r="BJ123" i="33" s="1"/>
  <c r="E123" i="33"/>
  <c r="AI123" i="33" s="1"/>
  <c r="BK123" i="33" s="1"/>
  <c r="F123" i="33"/>
  <c r="AJ123" i="33" s="1"/>
  <c r="BL123" i="33" s="1"/>
  <c r="G123" i="33"/>
  <c r="AK123" i="33" s="1"/>
  <c r="BM123" i="33" s="1"/>
  <c r="H123" i="33"/>
  <c r="AL123" i="33" s="1"/>
  <c r="BN123" i="33" s="1"/>
  <c r="I123" i="33"/>
  <c r="AM123" i="33" s="1"/>
  <c r="BO123" i="33" s="1"/>
  <c r="K123" i="33"/>
  <c r="AO123" i="33" s="1"/>
  <c r="BQ123" i="33" s="1"/>
  <c r="Z113" i="33"/>
  <c r="S120" i="1"/>
  <c r="R120" i="1"/>
  <c r="S92" i="1"/>
  <c r="R92" i="1"/>
  <c r="S64" i="1"/>
  <c r="R64" i="1"/>
  <c r="S36" i="1"/>
  <c r="R36" i="1"/>
  <c r="P73" i="22"/>
  <c r="D176" i="33"/>
  <c r="S105" i="1"/>
  <c r="S107" i="1"/>
  <c r="R126" i="33"/>
  <c r="R128" i="33"/>
  <c r="R136" i="33"/>
  <c r="R139" i="33"/>
  <c r="R141" i="33"/>
  <c r="R143" i="33"/>
  <c r="R147" i="33"/>
  <c r="AV147" i="33" s="1"/>
  <c r="BX147" i="33" s="1"/>
  <c r="D126" i="33"/>
  <c r="D129" i="33"/>
  <c r="D131" i="33"/>
  <c r="D133" i="33"/>
  <c r="AH133" i="33" s="1"/>
  <c r="BJ133" i="33" s="1"/>
  <c r="D141" i="33"/>
  <c r="D143" i="33"/>
  <c r="AH143" i="33" s="1"/>
  <c r="BJ143" i="33" s="1"/>
  <c r="D144" i="33"/>
  <c r="D145" i="33"/>
  <c r="D146" i="33"/>
  <c r="AH146" i="33" s="1"/>
  <c r="BJ146" i="33" s="1"/>
  <c r="D148" i="33"/>
  <c r="AH148" i="33" s="1"/>
  <c r="BJ148" i="33" s="1"/>
  <c r="D150" i="33"/>
  <c r="AH150" i="33" s="1"/>
  <c r="BJ150" i="33" s="1"/>
  <c r="D151" i="33"/>
  <c r="AH151" i="33" s="1"/>
  <c r="BJ151" i="33" s="1"/>
  <c r="D152" i="33"/>
  <c r="AH152" i="33" s="1"/>
  <c r="BJ152" i="33" s="1"/>
  <c r="D153" i="33"/>
  <c r="AH153" i="33" s="1"/>
  <c r="BJ153" i="33" s="1"/>
  <c r="S124" i="33"/>
  <c r="S127" i="33"/>
  <c r="S130" i="33"/>
  <c r="S131" i="33"/>
  <c r="S135" i="33"/>
  <c r="S136" i="33"/>
  <c r="S149" i="33"/>
  <c r="AW149" i="33" s="1"/>
  <c r="BY149" i="33" s="1"/>
  <c r="S153" i="33"/>
  <c r="AW153" i="33" s="1"/>
  <c r="BY153" i="33" s="1"/>
  <c r="E127" i="33"/>
  <c r="AI127" i="33" s="1"/>
  <c r="BK127" i="33" s="1"/>
  <c r="E131" i="33"/>
  <c r="E132" i="33"/>
  <c r="E134" i="33"/>
  <c r="E141" i="33"/>
  <c r="E144" i="33"/>
  <c r="E147" i="33"/>
  <c r="AI147" i="33" s="1"/>
  <c r="BK147" i="33" s="1"/>
  <c r="E149" i="33"/>
  <c r="AI149" i="33" s="1"/>
  <c r="BK149" i="33" s="1"/>
  <c r="E150" i="33"/>
  <c r="AI150" i="33" s="1"/>
  <c r="BK150" i="33" s="1"/>
  <c r="E151" i="33"/>
  <c r="AI151" i="33" s="1"/>
  <c r="BK151" i="33" s="1"/>
  <c r="T124" i="33"/>
  <c r="T126" i="33"/>
  <c r="T137" i="33"/>
  <c r="T152" i="33"/>
  <c r="AX152" i="33" s="1"/>
  <c r="BZ152" i="33" s="1"/>
  <c r="F127" i="33"/>
  <c r="AJ127" i="33" s="1"/>
  <c r="BL127" i="33" s="1"/>
  <c r="F132" i="33"/>
  <c r="F134" i="33"/>
  <c r="F140" i="33"/>
  <c r="F143" i="33"/>
  <c r="F144" i="33"/>
  <c r="F147" i="33"/>
  <c r="AJ147" i="33" s="1"/>
  <c r="BL147" i="33" s="1"/>
  <c r="F150" i="33"/>
  <c r="AJ150" i="33" s="1"/>
  <c r="BL150" i="33" s="1"/>
  <c r="F152" i="33"/>
  <c r="AJ152" i="33" s="1"/>
  <c r="BL152" i="33" s="1"/>
  <c r="G140" i="33"/>
  <c r="U130" i="33"/>
  <c r="U131" i="33"/>
  <c r="U137" i="33"/>
  <c r="U153" i="33"/>
  <c r="AY153" i="33" s="1"/>
  <c r="CA153" i="33" s="1"/>
  <c r="G124" i="33"/>
  <c r="G126" i="33"/>
  <c r="G144" i="33"/>
  <c r="V127" i="33"/>
  <c r="V143" i="33"/>
  <c r="H130" i="33"/>
  <c r="AL130" i="33" s="1"/>
  <c r="BN130" i="33" s="1"/>
  <c r="H131" i="33"/>
  <c r="H132" i="33"/>
  <c r="H141" i="33"/>
  <c r="H143" i="33"/>
  <c r="H144" i="33"/>
  <c r="H145" i="33"/>
  <c r="H151" i="33"/>
  <c r="AL151" i="33" s="1"/>
  <c r="BN151" i="33" s="1"/>
  <c r="H153" i="33"/>
  <c r="AL153" i="33" s="1"/>
  <c r="BN153" i="33" s="1"/>
  <c r="Q142" i="33"/>
  <c r="Q135" i="33"/>
  <c r="C137" i="33"/>
  <c r="C140" i="33"/>
  <c r="R113" i="33"/>
  <c r="S37" i="33"/>
  <c r="S113" i="33"/>
  <c r="Y113" i="33"/>
  <c r="X113" i="33"/>
  <c r="W113" i="33"/>
  <c r="V113" i="33"/>
  <c r="U113" i="33"/>
  <c r="T113" i="33"/>
  <c r="Q113" i="33"/>
  <c r="C37" i="33"/>
  <c r="Q112" i="33"/>
  <c r="R105" i="1"/>
  <c r="R77" i="1" s="1"/>
  <c r="R107" i="1"/>
  <c r="R79" i="1" s="1"/>
  <c r="Q171" i="33"/>
  <c r="Q175" i="33"/>
  <c r="C179" i="33"/>
  <c r="Q179" i="33"/>
  <c r="C183" i="33"/>
  <c r="AG183" i="33" s="1"/>
  <c r="BI183" i="33" s="1"/>
  <c r="Q183" i="33"/>
  <c r="AU183" i="33" s="1"/>
  <c r="BW183" i="33" s="1"/>
  <c r="Q185" i="33"/>
  <c r="AU185" i="33" s="1"/>
  <c r="BW185" i="33" s="1"/>
  <c r="Q237" i="20"/>
  <c r="B35" i="1"/>
  <c r="B61" i="1" s="1"/>
  <c r="Q36" i="1"/>
  <c r="R113" i="1"/>
  <c r="R85" i="1" s="1"/>
  <c r="S113" i="1"/>
  <c r="S85" i="1" s="1"/>
  <c r="G37" i="33"/>
  <c r="U37" i="33"/>
  <c r="V112" i="33"/>
  <c r="I37" i="33"/>
  <c r="B93" i="17"/>
  <c r="B527" i="17" s="1"/>
  <c r="B610" i="17" s="1"/>
  <c r="U185" i="33"/>
  <c r="AY185" i="33" s="1"/>
  <c r="CA185" i="33" s="1"/>
  <c r="U187" i="33"/>
  <c r="AY187" i="33" s="1"/>
  <c r="CA187" i="33" s="1"/>
  <c r="D178" i="33"/>
  <c r="D180" i="33"/>
  <c r="AH180" i="33" s="1"/>
  <c r="BJ180" i="33" s="1"/>
  <c r="D182" i="33"/>
  <c r="AH182" i="33" s="1"/>
  <c r="BJ182" i="33" s="1"/>
  <c r="D183" i="33"/>
  <c r="AH183" i="33" s="1"/>
  <c r="BJ183" i="33" s="1"/>
  <c r="D184" i="33"/>
  <c r="AH184" i="33" s="1"/>
  <c r="BJ184" i="33" s="1"/>
  <c r="D186" i="33"/>
  <c r="AH186" i="33" s="1"/>
  <c r="BJ186" i="33" s="1"/>
  <c r="E187" i="33"/>
  <c r="AI187" i="33" s="1"/>
  <c r="BK187" i="33" s="1"/>
  <c r="V171" i="33"/>
  <c r="V176" i="33"/>
  <c r="V182" i="33"/>
  <c r="AZ182" i="33" s="1"/>
  <c r="CB182" i="33" s="1"/>
  <c r="V186" i="33"/>
  <c r="AZ186" i="33" s="1"/>
  <c r="CB186" i="33" s="1"/>
  <c r="P258" i="20"/>
  <c r="P67" i="20"/>
  <c r="P269" i="20"/>
  <c r="P74" i="20"/>
  <c r="P75" i="20"/>
  <c r="P79" i="20"/>
  <c r="P94" i="20"/>
  <c r="P96" i="20"/>
  <c r="P98" i="20"/>
  <c r="P100" i="20"/>
  <c r="P101" i="20"/>
  <c r="P105" i="20"/>
  <c r="P106" i="20"/>
  <c r="P110" i="20"/>
  <c r="P116" i="20"/>
  <c r="P141" i="20"/>
  <c r="P144" i="20"/>
  <c r="P149" i="20"/>
  <c r="P153" i="20"/>
  <c r="P157" i="20"/>
  <c r="P170" i="20"/>
  <c r="P180" i="20"/>
  <c r="P183" i="20"/>
  <c r="P194" i="20"/>
  <c r="P214" i="20"/>
  <c r="P222" i="20"/>
  <c r="P230" i="20"/>
  <c r="R237" i="20"/>
  <c r="R236" i="20"/>
  <c r="Q236" i="20"/>
  <c r="R229" i="20"/>
  <c r="Q229" i="20"/>
  <c r="R228" i="20"/>
  <c r="Q228" i="20"/>
  <c r="R227" i="20"/>
  <c r="Q227" i="20"/>
  <c r="R226" i="20"/>
  <c r="Q226" i="20"/>
  <c r="R225" i="20"/>
  <c r="Q225" i="20"/>
  <c r="R224" i="20"/>
  <c r="Q224" i="20"/>
  <c r="R223" i="20"/>
  <c r="Q223" i="20"/>
  <c r="R221" i="20"/>
  <c r="Q221" i="20"/>
  <c r="R220" i="20"/>
  <c r="Q220" i="20"/>
  <c r="R219" i="20"/>
  <c r="Q219" i="20"/>
  <c r="R218" i="20"/>
  <c r="Q218" i="20"/>
  <c r="R217" i="20"/>
  <c r="Q217" i="20"/>
  <c r="R216" i="20"/>
  <c r="Q216" i="20"/>
  <c r="R215" i="20"/>
  <c r="Q215" i="20"/>
  <c r="R214" i="20"/>
  <c r="Q214" i="20"/>
  <c r="R213" i="20"/>
  <c r="Q213" i="20"/>
  <c r="R212" i="20"/>
  <c r="Q212" i="20"/>
  <c r="R211" i="20"/>
  <c r="Q211" i="20"/>
  <c r="R210" i="20"/>
  <c r="Q210" i="20"/>
  <c r="R209" i="20"/>
  <c r="Q209" i="20"/>
  <c r="R208" i="20"/>
  <c r="Q208" i="20"/>
  <c r="P128" i="20"/>
  <c r="P89" i="20"/>
  <c r="B182" i="22"/>
  <c r="P182" i="22" s="1"/>
  <c r="B147" i="22"/>
  <c r="P147" i="22" s="1"/>
  <c r="B112" i="22"/>
  <c r="P112" i="22" s="1"/>
  <c r="B77" i="22"/>
  <c r="P77" i="22" s="1"/>
  <c r="B42" i="22"/>
  <c r="P42" i="22" s="1"/>
  <c r="P50" i="20"/>
  <c r="B3" i="27"/>
  <c r="B2" i="27"/>
  <c r="B147" i="6"/>
  <c r="B148" i="6"/>
  <c r="B149" i="6"/>
  <c r="B24" i="19"/>
  <c r="B25" i="19"/>
  <c r="B98" i="19" s="1"/>
  <c r="P98" i="19" s="1"/>
  <c r="B26" i="19"/>
  <c r="B99" i="19" s="1"/>
  <c r="P99" i="19" s="1"/>
  <c r="B27" i="19"/>
  <c r="B100" i="19" s="1"/>
  <c r="P100" i="19" s="1"/>
  <c r="B28" i="19"/>
  <c r="B29" i="19"/>
  <c r="B30" i="19"/>
  <c r="B103" i="19" s="1"/>
  <c r="P103" i="19" s="1"/>
  <c r="B31" i="19"/>
  <c r="B104" i="19" s="1"/>
  <c r="P104" i="19" s="1"/>
  <c r="B105" i="19"/>
  <c r="P105" i="19" s="1"/>
  <c r="B106" i="19"/>
  <c r="P106" i="19" s="1"/>
  <c r="P254" i="20"/>
  <c r="B78" i="19"/>
  <c r="B90" i="19" s="1"/>
  <c r="P90" i="19" s="1"/>
  <c r="B64" i="19"/>
  <c r="B76" i="19" s="1"/>
  <c r="B50" i="19"/>
  <c r="B36" i="19"/>
  <c r="B48" i="19" s="1"/>
  <c r="B22" i="19"/>
  <c r="B34" i="19" s="1"/>
  <c r="B437" i="17"/>
  <c r="P437" i="17" s="1"/>
  <c r="B351" i="17"/>
  <c r="B265" i="17"/>
  <c r="B699" i="17" s="1"/>
  <c r="B782" i="17" s="1"/>
  <c r="B179" i="17"/>
  <c r="P179" i="17" s="1"/>
  <c r="B147" i="1"/>
  <c r="Q147" i="1" s="1"/>
  <c r="B119" i="1"/>
  <c r="B315" i="1" s="1"/>
  <c r="B341" i="1" s="1"/>
  <c r="B91" i="1"/>
  <c r="Q91" i="1" s="1"/>
  <c r="B63" i="1"/>
  <c r="B295" i="6"/>
  <c r="B337" i="6" s="1"/>
  <c r="B408" i="6" s="1"/>
  <c r="B418" i="6" s="1"/>
  <c r="B296" i="6"/>
  <c r="B338" i="6" s="1"/>
  <c r="B297" i="6"/>
  <c r="B307" i="6" s="1"/>
  <c r="B299" i="6"/>
  <c r="B341" i="6" s="1"/>
  <c r="B412" i="6" s="1"/>
  <c r="B422" i="6" s="1"/>
  <c r="B300" i="6"/>
  <c r="B342" i="6" s="1"/>
  <c r="B455" i="6" s="1"/>
  <c r="B294" i="6"/>
  <c r="B336" i="6" s="1"/>
  <c r="B407" i="6" s="1"/>
  <c r="B417" i="6" s="1"/>
  <c r="B252" i="6"/>
  <c r="B262" i="6" s="1"/>
  <c r="B253" i="6"/>
  <c r="B263" i="6" s="1"/>
  <c r="B254" i="6"/>
  <c r="B264" i="6" s="1"/>
  <c r="B255" i="6"/>
  <c r="B265" i="6" s="1"/>
  <c r="B257" i="6"/>
  <c r="B267" i="6" s="1"/>
  <c r="B258" i="6"/>
  <c r="B268" i="6" s="1"/>
  <c r="I224" i="6"/>
  <c r="J224" i="6"/>
  <c r="K224" i="6"/>
  <c r="C224" i="6"/>
  <c r="D224" i="6"/>
  <c r="E224" i="6"/>
  <c r="F224" i="6"/>
  <c r="G224" i="6"/>
  <c r="H224" i="6"/>
  <c r="B151" i="6"/>
  <c r="B150" i="6"/>
  <c r="B158" i="6"/>
  <c r="B272" i="6"/>
  <c r="B314" i="6"/>
  <c r="B428" i="6"/>
  <c r="B469" i="6"/>
  <c r="P227" i="20"/>
  <c r="P233" i="20"/>
  <c r="P179" i="20"/>
  <c r="B190" i="6"/>
  <c r="B191" i="6"/>
  <c r="B192" i="6"/>
  <c r="B193" i="6"/>
  <c r="B195" i="6"/>
  <c r="B196" i="6"/>
  <c r="B3" i="17"/>
  <c r="B3" i="19"/>
  <c r="B3" i="22"/>
  <c r="B3" i="1"/>
  <c r="B2" i="17"/>
  <c r="B2" i="19"/>
  <c r="B2" i="22"/>
  <c r="B2" i="1"/>
  <c r="P220" i="22"/>
  <c r="B183" i="22"/>
  <c r="P183" i="22" s="1"/>
  <c r="B148" i="22"/>
  <c r="P148" i="22" s="1"/>
  <c r="B113" i="22"/>
  <c r="P113" i="22" s="1"/>
  <c r="B78" i="22"/>
  <c r="P78" i="22" s="1"/>
  <c r="P43" i="22"/>
  <c r="P250" i="20"/>
  <c r="P207" i="20"/>
  <c r="P168" i="20"/>
  <c r="P130" i="20"/>
  <c r="P129" i="20"/>
  <c r="P90" i="20"/>
  <c r="P51" i="20"/>
  <c r="B162" i="19"/>
  <c r="B161" i="19"/>
  <c r="B87" i="19"/>
  <c r="B160" i="19" s="1"/>
  <c r="B86" i="19"/>
  <c r="B159" i="19" s="1"/>
  <c r="B85" i="19"/>
  <c r="B158" i="19" s="1"/>
  <c r="B84" i="19"/>
  <c r="B157" i="19" s="1"/>
  <c r="B83" i="19"/>
  <c r="B156" i="19" s="1"/>
  <c r="B82" i="19"/>
  <c r="B155" i="19" s="1"/>
  <c r="B81" i="19"/>
  <c r="B154" i="19" s="1"/>
  <c r="B80" i="19"/>
  <c r="B153" i="19" s="1"/>
  <c r="B148" i="19"/>
  <c r="B147" i="19"/>
  <c r="B73" i="19"/>
  <c r="B146" i="19" s="1"/>
  <c r="B72" i="19"/>
  <c r="B145" i="19" s="1"/>
  <c r="B71" i="19"/>
  <c r="B144" i="19" s="1"/>
  <c r="B70" i="19"/>
  <c r="P70" i="19" s="1"/>
  <c r="B69" i="19"/>
  <c r="B142" i="19" s="1"/>
  <c r="B68" i="19"/>
  <c r="B141" i="19" s="1"/>
  <c r="B67" i="19"/>
  <c r="B140" i="19" s="1"/>
  <c r="B66" i="19"/>
  <c r="P66" i="19" s="1"/>
  <c r="B134" i="19"/>
  <c r="B133" i="19"/>
  <c r="B59" i="19"/>
  <c r="B132" i="19" s="1"/>
  <c r="B58" i="19"/>
  <c r="P58" i="19" s="1"/>
  <c r="B57" i="19"/>
  <c r="B130" i="19" s="1"/>
  <c r="B56" i="19"/>
  <c r="P56" i="19" s="1"/>
  <c r="B55" i="19"/>
  <c r="B128" i="19" s="1"/>
  <c r="B54" i="19"/>
  <c r="P54" i="19" s="1"/>
  <c r="B53" i="19"/>
  <c r="B126" i="19" s="1"/>
  <c r="B52" i="19"/>
  <c r="B125" i="19" s="1"/>
  <c r="B120" i="19"/>
  <c r="B119" i="19"/>
  <c r="B45" i="19"/>
  <c r="P45" i="19" s="1"/>
  <c r="B44" i="19"/>
  <c r="B117" i="19" s="1"/>
  <c r="B43" i="19"/>
  <c r="P43" i="19" s="1"/>
  <c r="B42" i="19"/>
  <c r="B118" i="33" s="1"/>
  <c r="B41" i="19"/>
  <c r="B40" i="19"/>
  <c r="B39" i="19"/>
  <c r="P39" i="19" s="1"/>
  <c r="B38" i="19"/>
  <c r="P38" i="19" s="1"/>
  <c r="P96" i="19"/>
  <c r="P89" i="19"/>
  <c r="P88" i="19"/>
  <c r="B79" i="19"/>
  <c r="P79" i="19" s="1"/>
  <c r="P75" i="19"/>
  <c r="P74" i="19"/>
  <c r="B65" i="19"/>
  <c r="P65" i="19" s="1"/>
  <c r="P61" i="19"/>
  <c r="P60" i="19"/>
  <c r="B51" i="19"/>
  <c r="P51" i="19" s="1"/>
  <c r="P47" i="19"/>
  <c r="P46" i="19"/>
  <c r="B37" i="19"/>
  <c r="P37" i="19" s="1"/>
  <c r="P33" i="19"/>
  <c r="P32" i="19"/>
  <c r="P23" i="19"/>
  <c r="P614" i="17"/>
  <c r="B438" i="17"/>
  <c r="P438" i="17" s="1"/>
  <c r="B352" i="17"/>
  <c r="P352" i="17" s="1"/>
  <c r="B266" i="17"/>
  <c r="P266" i="17" s="1"/>
  <c r="B180" i="17"/>
  <c r="P180" i="17" s="1"/>
  <c r="P94" i="17"/>
  <c r="Q232" i="1"/>
  <c r="B87" i="6"/>
  <c r="B77" i="6"/>
  <c r="B64" i="1"/>
  <c r="B92" i="1"/>
  <c r="Q92" i="1" s="1"/>
  <c r="B120" i="1"/>
  <c r="Q120" i="1" s="1"/>
  <c r="B148" i="1"/>
  <c r="Q148" i="1" s="1"/>
  <c r="B2" i="6"/>
  <c r="B3" i="6"/>
  <c r="B3" i="9"/>
  <c r="B2" i="9"/>
  <c r="B48" i="6"/>
  <c r="B47" i="6"/>
  <c r="B91" i="6" s="1"/>
  <c r="B46" i="6"/>
  <c r="B90" i="6" s="1"/>
  <c r="B45" i="6"/>
  <c r="B89" i="6" s="1"/>
  <c r="B44" i="6"/>
  <c r="B27" i="27" s="1"/>
  <c r="B71" i="6"/>
  <c r="B70" i="6"/>
  <c r="B69" i="6"/>
  <c r="B68" i="6"/>
  <c r="B67" i="6"/>
  <c r="B61" i="6"/>
  <c r="B60" i="6"/>
  <c r="B59" i="6"/>
  <c r="B58" i="6"/>
  <c r="B57" i="6"/>
  <c r="P55" i="19"/>
  <c r="P59" i="19"/>
  <c r="Q22" i="33"/>
  <c r="R77" i="20"/>
  <c r="R83" i="20" s="1"/>
  <c r="R161" i="20" s="1"/>
  <c r="R239" i="20" s="1"/>
  <c r="P84" i="19"/>
  <c r="P24" i="19"/>
  <c r="S148" i="33"/>
  <c r="AW148" i="33" s="1"/>
  <c r="BY148" i="33" s="1"/>
  <c r="W149" i="33"/>
  <c r="BA149" i="33" s="1"/>
  <c r="CC149" i="33" s="1"/>
  <c r="P184" i="20"/>
  <c r="V149" i="33"/>
  <c r="AZ149" i="33" s="1"/>
  <c r="CB149" i="33" s="1"/>
  <c r="T149" i="33"/>
  <c r="AX149" i="33" s="1"/>
  <c r="BZ149" i="33" s="1"/>
  <c r="H175" i="33"/>
  <c r="E181" i="33"/>
  <c r="AI181" i="33" s="1"/>
  <c r="BK181" i="33" s="1"/>
  <c r="R181" i="33"/>
  <c r="AV181" i="33" s="1"/>
  <c r="BX181" i="33" s="1"/>
  <c r="E178" i="33"/>
  <c r="C139" i="33"/>
  <c r="C126" i="33"/>
  <c r="Q152" i="33"/>
  <c r="AU152" i="33" s="1"/>
  <c r="BW152" i="33" s="1"/>
  <c r="V130" i="33"/>
  <c r="G151" i="33"/>
  <c r="AK151" i="33" s="1"/>
  <c r="BM151" i="33" s="1"/>
  <c r="V153" i="33"/>
  <c r="AZ153" i="33" s="1"/>
  <c r="CB153" i="33" s="1"/>
  <c r="G133" i="33"/>
  <c r="AK133" i="33" s="1"/>
  <c r="BM133" i="33" s="1"/>
  <c r="U127" i="33"/>
  <c r="T148" i="33"/>
  <c r="AX148" i="33" s="1"/>
  <c r="BZ148" i="33" s="1"/>
  <c r="T128" i="33"/>
  <c r="U136" i="33"/>
  <c r="F146" i="33"/>
  <c r="AJ146" i="33" s="1"/>
  <c r="BL146" i="33" s="1"/>
  <c r="F135" i="33"/>
  <c r="T135" i="33"/>
  <c r="S186" i="33"/>
  <c r="AW186" i="33" s="1"/>
  <c r="BY186" i="33" s="1"/>
  <c r="S185" i="33"/>
  <c r="AW185" i="33" s="1"/>
  <c r="BY185" i="33" s="1"/>
  <c r="S182" i="33"/>
  <c r="AW182" i="33" s="1"/>
  <c r="BY182" i="33" s="1"/>
  <c r="S174" i="33"/>
  <c r="S171" i="33"/>
  <c r="Q125" i="33"/>
  <c r="C125" i="33"/>
  <c r="C149" i="33"/>
  <c r="AG149" i="33" s="1"/>
  <c r="BI149" i="33" s="1"/>
  <c r="C128" i="33"/>
  <c r="Q153" i="33"/>
  <c r="AU153" i="33" s="1"/>
  <c r="BW153" i="33" s="1"/>
  <c r="C124" i="33"/>
  <c r="V142" i="33"/>
  <c r="H133" i="33"/>
  <c r="AL133" i="33" s="1"/>
  <c r="BN133" i="33" s="1"/>
  <c r="V125" i="33"/>
  <c r="H137" i="33"/>
  <c r="H129" i="33"/>
  <c r="T141" i="33"/>
  <c r="U139" i="33"/>
  <c r="E129" i="33"/>
  <c r="E125" i="33"/>
  <c r="B126" i="17"/>
  <c r="B646" i="17" s="1"/>
  <c r="B125" i="17"/>
  <c r="P125" i="17" s="1"/>
  <c r="X63" i="33"/>
  <c r="Y63" i="33"/>
  <c r="I63" i="33"/>
  <c r="AM63" i="33" s="1"/>
  <c r="BO63" i="33" s="1"/>
  <c r="S64" i="33"/>
  <c r="E64" i="33"/>
  <c r="AI64" i="33" s="1"/>
  <c r="BK64" i="33" s="1"/>
  <c r="G63" i="33"/>
  <c r="AK63" i="33" s="1"/>
  <c r="BM63" i="33" s="1"/>
  <c r="S63" i="33"/>
  <c r="C64" i="33"/>
  <c r="AG64" i="33" s="1"/>
  <c r="BI64" i="33" s="1"/>
  <c r="F63" i="33"/>
  <c r="AJ63" i="33" s="1"/>
  <c r="BL63" i="33" s="1"/>
  <c r="R64" i="33"/>
  <c r="G64" i="33"/>
  <c r="AK64" i="33" s="1"/>
  <c r="BM64" i="33" s="1"/>
  <c r="H64" i="33"/>
  <c r="AL64" i="33" s="1"/>
  <c r="BN64" i="33" s="1"/>
  <c r="V47" i="33"/>
  <c r="L63" i="33"/>
  <c r="AP63" i="33" s="1"/>
  <c r="BR63" i="33" s="1"/>
  <c r="X64" i="33"/>
  <c r="I64" i="33"/>
  <c r="AM64" i="33" s="1"/>
  <c r="BO64" i="33" s="1"/>
  <c r="W47" i="33"/>
  <c r="I47" i="33"/>
  <c r="AM47" i="33" s="1"/>
  <c r="BO47" i="33" s="1"/>
  <c r="J47" i="33"/>
  <c r="AN47" i="33" s="1"/>
  <c r="BP47" i="33" s="1"/>
  <c r="X47" i="33"/>
  <c r="Z47" i="33"/>
  <c r="Y47" i="33"/>
  <c r="K47" i="33"/>
  <c r="AO47" i="33" s="1"/>
  <c r="BQ47" i="33" s="1"/>
  <c r="T64" i="33"/>
  <c r="F64" i="33"/>
  <c r="AJ64" i="33" s="1"/>
  <c r="BL64" i="33" s="1"/>
  <c r="B109" i="19" l="1"/>
  <c r="B121" i="19" s="1"/>
  <c r="Q77" i="20"/>
  <c r="Q155" i="20" s="1"/>
  <c r="Q233" i="20" s="1"/>
  <c r="R74" i="20"/>
  <c r="Z148" i="33"/>
  <c r="BD148" i="33" s="1"/>
  <c r="CF148" i="33" s="1"/>
  <c r="AL143" i="33"/>
  <c r="BN143" i="33" s="1"/>
  <c r="U21" i="33"/>
  <c r="T22" i="33"/>
  <c r="P139" i="20"/>
  <c r="R75" i="20"/>
  <c r="R153" i="20" s="1"/>
  <c r="R231" i="20" s="1"/>
  <c r="P72" i="19"/>
  <c r="B304" i="6"/>
  <c r="Q75" i="20"/>
  <c r="Q153" i="20" s="1"/>
  <c r="Q231" i="20" s="1"/>
  <c r="P31" i="19"/>
  <c r="B306" i="6"/>
  <c r="AK159" i="33"/>
  <c r="BM159" i="33" s="1"/>
  <c r="B309" i="6"/>
  <c r="P52" i="19"/>
  <c r="P27" i="19"/>
  <c r="B145" i="22"/>
  <c r="AI131" i="33"/>
  <c r="BK131" i="33" s="1"/>
  <c r="AH126" i="33"/>
  <c r="BJ126" i="33" s="1"/>
  <c r="P80" i="19"/>
  <c r="P68" i="19"/>
  <c r="P237" i="20"/>
  <c r="B340" i="6"/>
  <c r="B453" i="6" s="1"/>
  <c r="P42" i="19"/>
  <c r="P87" i="19"/>
  <c r="Q83" i="20"/>
  <c r="Q161" i="20" s="1"/>
  <c r="Q239" i="20" s="1"/>
  <c r="B310" i="6"/>
  <c r="R22" i="33"/>
  <c r="S79" i="1"/>
  <c r="B82" i="6"/>
  <c r="B92" i="6"/>
  <c r="S77" i="1"/>
  <c r="P83" i="19"/>
  <c r="C30" i="33"/>
  <c r="AG30" i="33" s="1"/>
  <c r="BI30" i="33" s="1"/>
  <c r="Q18" i="33"/>
  <c r="V18" i="33"/>
  <c r="S18" i="33"/>
  <c r="R18" i="33"/>
  <c r="U18" i="33"/>
  <c r="B110" i="22"/>
  <c r="Q64" i="1"/>
  <c r="Q63" i="1"/>
  <c r="E17" i="33"/>
  <c r="AI17" i="33" s="1"/>
  <c r="BK17" i="33" s="1"/>
  <c r="C19" i="33"/>
  <c r="AG19" i="33" s="1"/>
  <c r="BI19" i="33" s="1"/>
  <c r="E10" i="33"/>
  <c r="D21" i="33"/>
  <c r="AH21" i="33" s="1"/>
  <c r="BJ21" i="33" s="1"/>
  <c r="F16" i="33"/>
  <c r="AJ16" i="33" s="1"/>
  <c r="BL16" i="33" s="1"/>
  <c r="G12" i="33"/>
  <c r="AK12" i="33" s="1"/>
  <c r="BM12" i="33" s="1"/>
  <c r="H19" i="33"/>
  <c r="AL19" i="33" s="1"/>
  <c r="BN19" i="33" s="1"/>
  <c r="D656" i="6"/>
  <c r="D663" i="6" s="1"/>
  <c r="R148" i="1"/>
  <c r="R232" i="1"/>
  <c r="Q172" i="1"/>
  <c r="B256" i="1"/>
  <c r="Q256" i="1" s="1"/>
  <c r="Q82" i="20"/>
  <c r="Q160" i="20" s="1"/>
  <c r="Q238" i="20" s="1"/>
  <c r="Q154" i="20"/>
  <c r="Q232" i="20" s="1"/>
  <c r="B343" i="1"/>
  <c r="B369" i="1" s="1"/>
  <c r="P73" i="19"/>
  <c r="B173" i="1"/>
  <c r="P57" i="19"/>
  <c r="P25" i="19"/>
  <c r="S148" i="1"/>
  <c r="S232" i="1"/>
  <c r="P86" i="19"/>
  <c r="P69" i="19"/>
  <c r="P206" i="20"/>
  <c r="P53" i="19"/>
  <c r="P26" i="19"/>
  <c r="B78" i="6"/>
  <c r="I99" i="33"/>
  <c r="AM99" i="33" s="1"/>
  <c r="BO99" i="33" s="1"/>
  <c r="K99" i="33"/>
  <c r="AO99" i="33" s="1"/>
  <c r="BQ99" i="33" s="1"/>
  <c r="U112" i="33"/>
  <c r="R112" i="33"/>
  <c r="Z112" i="33"/>
  <c r="J99" i="33"/>
  <c r="AN99" i="33" s="1"/>
  <c r="BP99" i="33" s="1"/>
  <c r="B80" i="6"/>
  <c r="P82" i="19"/>
  <c r="B305" i="6"/>
  <c r="W112" i="33"/>
  <c r="T112" i="33"/>
  <c r="S112" i="33"/>
  <c r="D99" i="33"/>
  <c r="AH99" i="33" s="1"/>
  <c r="BJ99" i="33" s="1"/>
  <c r="G99" i="33"/>
  <c r="AK99" i="33" s="1"/>
  <c r="BM99" i="33" s="1"/>
  <c r="F99" i="33"/>
  <c r="AJ99" i="33" s="1"/>
  <c r="BL99" i="33" s="1"/>
  <c r="E99" i="33"/>
  <c r="AI99" i="33" s="1"/>
  <c r="BK99" i="33" s="1"/>
  <c r="H99" i="33"/>
  <c r="AL99" i="33" s="1"/>
  <c r="BN99" i="33" s="1"/>
  <c r="L99" i="33"/>
  <c r="AP99" i="33" s="1"/>
  <c r="BR99" i="33" s="1"/>
  <c r="X112" i="33"/>
  <c r="C99" i="33"/>
  <c r="AG99" i="33" s="1"/>
  <c r="BI99" i="33" s="1"/>
  <c r="Y112" i="33"/>
  <c r="B231" i="1"/>
  <c r="Q35" i="1"/>
  <c r="R192" i="33"/>
  <c r="S192" i="33"/>
  <c r="E190" i="33"/>
  <c r="AI190" i="33" s="1"/>
  <c r="BK190" i="33" s="1"/>
  <c r="S191" i="33"/>
  <c r="Q194" i="33"/>
  <c r="C192" i="33"/>
  <c r="AG192" i="33" s="1"/>
  <c r="BI192" i="33" s="1"/>
  <c r="Q27" i="33"/>
  <c r="D192" i="33"/>
  <c r="AH192" i="33" s="1"/>
  <c r="BJ192" i="33" s="1"/>
  <c r="Q191" i="33"/>
  <c r="Q189" i="33"/>
  <c r="D188" i="33"/>
  <c r="AH188" i="33" s="1"/>
  <c r="BJ188" i="33" s="1"/>
  <c r="S194" i="33"/>
  <c r="S189" i="33"/>
  <c r="D191" i="33"/>
  <c r="AH191" i="33" s="1"/>
  <c r="BJ191" i="33" s="1"/>
  <c r="C191" i="33"/>
  <c r="AG191" i="33" s="1"/>
  <c r="BI191" i="33" s="1"/>
  <c r="C189" i="33"/>
  <c r="P64" i="19"/>
  <c r="P22" i="19"/>
  <c r="P78" i="19"/>
  <c r="P36" i="19"/>
  <c r="B287" i="1"/>
  <c r="B313" i="1" s="1"/>
  <c r="B117" i="1"/>
  <c r="Q88" i="1"/>
  <c r="B30" i="33"/>
  <c r="P138" i="33"/>
  <c r="AT138" i="33"/>
  <c r="BH138" i="33"/>
  <c r="BV138" i="33"/>
  <c r="AF138" i="33"/>
  <c r="P135" i="20"/>
  <c r="P59" i="20"/>
  <c r="AP143" i="33"/>
  <c r="BR143" i="33" s="1"/>
  <c r="AL157" i="33"/>
  <c r="BN157" i="33" s="1"/>
  <c r="AJ158" i="33"/>
  <c r="BL158" i="33" s="1"/>
  <c r="AL159" i="33"/>
  <c r="BN159" i="33" s="1"/>
  <c r="AG179" i="33"/>
  <c r="BI179" i="33" s="1"/>
  <c r="AH141" i="33"/>
  <c r="BJ141" i="33" s="1"/>
  <c r="BV185" i="33"/>
  <c r="BH185" i="33"/>
  <c r="BH178" i="33"/>
  <c r="BV178" i="33"/>
  <c r="BH174" i="33"/>
  <c r="BV174" i="33"/>
  <c r="BV127" i="33"/>
  <c r="BH127" i="33"/>
  <c r="BV153" i="33"/>
  <c r="BH153" i="33"/>
  <c r="BV147" i="33"/>
  <c r="BH147" i="33"/>
  <c r="BV142" i="33"/>
  <c r="BH142" i="33"/>
  <c r="BV137" i="33"/>
  <c r="BH137" i="33"/>
  <c r="BV131" i="33"/>
  <c r="BH131" i="33"/>
  <c r="BV184" i="33"/>
  <c r="BH184" i="33"/>
  <c r="AK37" i="33"/>
  <c r="BM37" i="33" s="1"/>
  <c r="BV169" i="33"/>
  <c r="BH169" i="33"/>
  <c r="BV161" i="33"/>
  <c r="BH161" i="33"/>
  <c r="AP145" i="33"/>
  <c r="BR145" i="33" s="1"/>
  <c r="BH182" i="33"/>
  <c r="BV182" i="33"/>
  <c r="BV177" i="33"/>
  <c r="BH177" i="33"/>
  <c r="BV173" i="33"/>
  <c r="BH173" i="33"/>
  <c r="BV126" i="33"/>
  <c r="BH126" i="33"/>
  <c r="BV151" i="33"/>
  <c r="BH151" i="33"/>
  <c r="BV146" i="33"/>
  <c r="BH146" i="33"/>
  <c r="BV141" i="33"/>
  <c r="BH141" i="33"/>
  <c r="BV135" i="33"/>
  <c r="BH135" i="33"/>
  <c r="BV130" i="33"/>
  <c r="BH130" i="33"/>
  <c r="BV183" i="33"/>
  <c r="BH183" i="33"/>
  <c r="BV187" i="33"/>
  <c r="BH187" i="33"/>
  <c r="BI122" i="33"/>
  <c r="BV167" i="33"/>
  <c r="BH167" i="33"/>
  <c r="BV159" i="33"/>
  <c r="BH159" i="33"/>
  <c r="BV181" i="33"/>
  <c r="BH181" i="33"/>
  <c r="BV176" i="33"/>
  <c r="BH176" i="33"/>
  <c r="BV172" i="33"/>
  <c r="BH172" i="33"/>
  <c r="BV125" i="33"/>
  <c r="BH125" i="33"/>
  <c r="BV150" i="33"/>
  <c r="BH150" i="33"/>
  <c r="BV145" i="33"/>
  <c r="BH145" i="33"/>
  <c r="BV139" i="33"/>
  <c r="BH139" i="33"/>
  <c r="BV134" i="33"/>
  <c r="BH134" i="33"/>
  <c r="BV124" i="33"/>
  <c r="BH124" i="33"/>
  <c r="BV165" i="33"/>
  <c r="BH165" i="33"/>
  <c r="BV157" i="33"/>
  <c r="BH157" i="33"/>
  <c r="BV118" i="33"/>
  <c r="BH118" i="33"/>
  <c r="BH186" i="33"/>
  <c r="BV186" i="33"/>
  <c r="BV180" i="33"/>
  <c r="BH180" i="33"/>
  <c r="BV175" i="33"/>
  <c r="BH175" i="33"/>
  <c r="BV171" i="33"/>
  <c r="BH171" i="33"/>
  <c r="BV129" i="33"/>
  <c r="BH129" i="33"/>
  <c r="BV149" i="33"/>
  <c r="BH149" i="33"/>
  <c r="BV143" i="33"/>
  <c r="BH143" i="33"/>
  <c r="BV133" i="33"/>
  <c r="BH133" i="33"/>
  <c r="BV179" i="33"/>
  <c r="BH179" i="33"/>
  <c r="BI123" i="33"/>
  <c r="AH157" i="33"/>
  <c r="BJ157" i="33" s="1"/>
  <c r="BV163" i="33"/>
  <c r="BH163" i="33"/>
  <c r="BH164" i="33"/>
  <c r="BV164" i="33"/>
  <c r="F10" i="33"/>
  <c r="T15" i="33"/>
  <c r="AX15" i="33" s="1"/>
  <c r="BZ15" i="33" s="1"/>
  <c r="S11" i="33"/>
  <c r="S15" i="33"/>
  <c r="AW15" i="33" s="1"/>
  <c r="BY15" i="33" s="1"/>
  <c r="D13" i="33"/>
  <c r="AH13" i="33" s="1"/>
  <c r="BJ13" i="33" s="1"/>
  <c r="E13" i="33"/>
  <c r="AI13" i="33" s="1"/>
  <c r="BK13" i="33" s="1"/>
  <c r="Q11" i="33"/>
  <c r="D10" i="33"/>
  <c r="R10" i="33"/>
  <c r="C12" i="33"/>
  <c r="AG12" i="33" s="1"/>
  <c r="BI12" i="33" s="1"/>
  <c r="F97" i="33"/>
  <c r="AJ97" i="33" s="1"/>
  <c r="BL97" i="33" s="1"/>
  <c r="J64" i="33"/>
  <c r="AN64" i="33" s="1"/>
  <c r="BP64" i="33" s="1"/>
  <c r="U47" i="33"/>
  <c r="K64" i="33"/>
  <c r="AO64" i="33" s="1"/>
  <c r="BQ64" i="33" s="1"/>
  <c r="U64" i="33"/>
  <c r="H63" i="33"/>
  <c r="AL63" i="33" s="1"/>
  <c r="BN63" i="33" s="1"/>
  <c r="Q63" i="33"/>
  <c r="R63" i="33"/>
  <c r="D98" i="33"/>
  <c r="AH98" i="33" s="1"/>
  <c r="BJ98" i="33" s="1"/>
  <c r="G97" i="33"/>
  <c r="AK97" i="33" s="1"/>
  <c r="BM97" i="33" s="1"/>
  <c r="D47" i="33"/>
  <c r="AH47" i="33" s="1"/>
  <c r="BJ47" i="33" s="1"/>
  <c r="S125" i="33"/>
  <c r="E146" i="33"/>
  <c r="AI146" i="33" s="1"/>
  <c r="BK146" i="33" s="1"/>
  <c r="T145" i="33"/>
  <c r="U149" i="33"/>
  <c r="AY149" i="33" s="1"/>
  <c r="CA149" i="33" s="1"/>
  <c r="C133" i="33"/>
  <c r="AG133" i="33" s="1"/>
  <c r="BI133" i="33" s="1"/>
  <c r="C150" i="33"/>
  <c r="AG150" i="33" s="1"/>
  <c r="BI150" i="33" s="1"/>
  <c r="Q149" i="33"/>
  <c r="AU149" i="33" s="1"/>
  <c r="BW149" i="33" s="1"/>
  <c r="T130" i="33"/>
  <c r="F148" i="33"/>
  <c r="AJ148" i="33" s="1"/>
  <c r="BL148" i="33" s="1"/>
  <c r="G148" i="33"/>
  <c r="AK148" i="33" s="1"/>
  <c r="BM148" i="33" s="1"/>
  <c r="C134" i="33"/>
  <c r="C152" i="33"/>
  <c r="AG152" i="33" s="1"/>
  <c r="BI152" i="33" s="1"/>
  <c r="E180" i="33"/>
  <c r="AI180" i="33" s="1"/>
  <c r="BK180" i="33" s="1"/>
  <c r="E186" i="33"/>
  <c r="AI186" i="33" s="1"/>
  <c r="BK186" i="33" s="1"/>
  <c r="R175" i="33"/>
  <c r="R184" i="33"/>
  <c r="AV184" i="33" s="1"/>
  <c r="BX184" i="33" s="1"/>
  <c r="E173" i="33"/>
  <c r="H173" i="33"/>
  <c r="H181" i="33"/>
  <c r="AL181" i="33" s="1"/>
  <c r="BN181" i="33" s="1"/>
  <c r="E171" i="33"/>
  <c r="AI171" i="33" s="1"/>
  <c r="BK171" i="33" s="1"/>
  <c r="U28" i="33"/>
  <c r="T18" i="33"/>
  <c r="AT185" i="33"/>
  <c r="AF185" i="33"/>
  <c r="P185" i="33"/>
  <c r="AT178" i="33"/>
  <c r="AF178" i="33"/>
  <c r="P178" i="33"/>
  <c r="AT174" i="33"/>
  <c r="AF174" i="33"/>
  <c r="P174" i="33"/>
  <c r="AT127" i="33"/>
  <c r="AF127" i="33"/>
  <c r="P127" i="33"/>
  <c r="AT153" i="33"/>
  <c r="AF153" i="33"/>
  <c r="P153" i="33"/>
  <c r="AT147" i="33"/>
  <c r="AF147" i="33"/>
  <c r="P147" i="33"/>
  <c r="AT142" i="33"/>
  <c r="AF142" i="33"/>
  <c r="P142" i="33"/>
  <c r="AT137" i="33"/>
  <c r="AF137" i="33"/>
  <c r="P137" i="33"/>
  <c r="AT131" i="33"/>
  <c r="AF131" i="33"/>
  <c r="P131" i="33"/>
  <c r="AT184" i="33"/>
  <c r="AF184" i="33"/>
  <c r="P184" i="33"/>
  <c r="E193" i="33"/>
  <c r="AI193" i="33" s="1"/>
  <c r="BK193" i="33" s="1"/>
  <c r="H184" i="33"/>
  <c r="AL184" i="33" s="1"/>
  <c r="BN184" i="33" s="1"/>
  <c r="V179" i="33"/>
  <c r="H176" i="33"/>
  <c r="AL176" i="33" s="1"/>
  <c r="BN176" i="33" s="1"/>
  <c r="V174" i="33"/>
  <c r="S187" i="33"/>
  <c r="AW187" i="33" s="1"/>
  <c r="BY187" i="33" s="1"/>
  <c r="R187" i="33"/>
  <c r="AV187" i="33" s="1"/>
  <c r="BX187" i="33" s="1"/>
  <c r="R183" i="33"/>
  <c r="AV183" i="33" s="1"/>
  <c r="BX183" i="33" s="1"/>
  <c r="D181" i="33"/>
  <c r="AH181" i="33" s="1"/>
  <c r="BJ181" i="33" s="1"/>
  <c r="D177" i="33"/>
  <c r="D173" i="33"/>
  <c r="U181" i="33"/>
  <c r="AY181" i="33" s="1"/>
  <c r="CA181" i="33" s="1"/>
  <c r="U177" i="33"/>
  <c r="U173" i="33"/>
  <c r="G185" i="33"/>
  <c r="AK185" i="33" s="1"/>
  <c r="BM185" i="33" s="1"/>
  <c r="G181" i="33"/>
  <c r="AK181" i="33" s="1"/>
  <c r="BM181" i="33" s="1"/>
  <c r="G177" i="33"/>
  <c r="G173" i="33"/>
  <c r="AK173" i="33" s="1"/>
  <c r="BM173" i="33" s="1"/>
  <c r="W37" i="33"/>
  <c r="AM37" i="33" s="1"/>
  <c r="BO37" i="33" s="1"/>
  <c r="Q181" i="33"/>
  <c r="AU181" i="33" s="1"/>
  <c r="BW181" i="33" s="1"/>
  <c r="Q177" i="33"/>
  <c r="Q173" i="33"/>
  <c r="C193" i="33"/>
  <c r="AG193" i="33" s="1"/>
  <c r="BI193" i="33" s="1"/>
  <c r="T187" i="33"/>
  <c r="AX187" i="33" s="1"/>
  <c r="BZ187" i="33" s="1"/>
  <c r="F185" i="33"/>
  <c r="AJ185" i="33" s="1"/>
  <c r="BL185" i="33" s="1"/>
  <c r="T182" i="33"/>
  <c r="AX182" i="33" s="1"/>
  <c r="BZ182" i="33" s="1"/>
  <c r="F180" i="33"/>
  <c r="AJ180" i="33" s="1"/>
  <c r="BL180" i="33" s="1"/>
  <c r="F177" i="33"/>
  <c r="T174" i="33"/>
  <c r="F172" i="33"/>
  <c r="T37" i="33"/>
  <c r="C144" i="33"/>
  <c r="C135" i="33"/>
  <c r="AG135" i="33" s="1"/>
  <c r="BI135" i="33" s="1"/>
  <c r="C130" i="33"/>
  <c r="AG130" i="33" s="1"/>
  <c r="BI130" i="33" s="1"/>
  <c r="Q145" i="33"/>
  <c r="Q139" i="33"/>
  <c r="AG139" i="33" s="1"/>
  <c r="BI139" i="33" s="1"/>
  <c r="Q128" i="33"/>
  <c r="AG128" i="33" s="1"/>
  <c r="BI128" i="33" s="1"/>
  <c r="Q131" i="33"/>
  <c r="H152" i="33"/>
  <c r="AL152" i="33" s="1"/>
  <c r="BN152" i="33" s="1"/>
  <c r="H126" i="33"/>
  <c r="V140" i="33"/>
  <c r="V132" i="33"/>
  <c r="AL132" i="33" s="1"/>
  <c r="BN132" i="33" s="1"/>
  <c r="V126" i="33"/>
  <c r="H135" i="33"/>
  <c r="G150" i="33"/>
  <c r="AK150" i="33" s="1"/>
  <c r="BM150" i="33" s="1"/>
  <c r="G146" i="33"/>
  <c r="AK146" i="33" s="1"/>
  <c r="BM146" i="33" s="1"/>
  <c r="G143" i="33"/>
  <c r="G137" i="33"/>
  <c r="AK137" i="33" s="1"/>
  <c r="BM137" i="33" s="1"/>
  <c r="G134" i="33"/>
  <c r="G128" i="33"/>
  <c r="U152" i="33"/>
  <c r="AY152" i="33" s="1"/>
  <c r="CA152" i="33" s="1"/>
  <c r="U124" i="33"/>
  <c r="G131" i="33"/>
  <c r="AK131" i="33" s="1"/>
  <c r="BM131" i="33" s="1"/>
  <c r="F141" i="33"/>
  <c r="AJ141" i="33" s="1"/>
  <c r="BL141" i="33" s="1"/>
  <c r="F130" i="33"/>
  <c r="AJ130" i="33" s="1"/>
  <c r="BL130" i="33" s="1"/>
  <c r="F125" i="33"/>
  <c r="T144" i="33"/>
  <c r="T131" i="33"/>
  <c r="E152" i="33"/>
  <c r="AI152" i="33" s="1"/>
  <c r="BK152" i="33" s="1"/>
  <c r="S141" i="33"/>
  <c r="R149" i="33"/>
  <c r="AV149" i="33" s="1"/>
  <c r="BX149" i="33" s="1"/>
  <c r="R144" i="33"/>
  <c r="R140" i="33"/>
  <c r="R135" i="33"/>
  <c r="R131" i="33"/>
  <c r="R127" i="33"/>
  <c r="S22" i="33"/>
  <c r="T177" i="33"/>
  <c r="T185" i="33"/>
  <c r="AX185" i="33" s="1"/>
  <c r="BZ185" i="33" s="1"/>
  <c r="L37" i="33"/>
  <c r="F155" i="33"/>
  <c r="AJ155" i="33" s="1"/>
  <c r="BL155" i="33" s="1"/>
  <c r="G155" i="33"/>
  <c r="AK155" i="33" s="1"/>
  <c r="BM155" i="33" s="1"/>
  <c r="H155" i="33"/>
  <c r="AL155" i="33" s="1"/>
  <c r="BN155" i="33" s="1"/>
  <c r="E155" i="33"/>
  <c r="AI155" i="33" s="1"/>
  <c r="BK155" i="33" s="1"/>
  <c r="D30" i="33"/>
  <c r="AH30" i="33" s="1"/>
  <c r="BJ30" i="33" s="1"/>
  <c r="S19" i="33"/>
  <c r="F30" i="33"/>
  <c r="AJ30" i="33" s="1"/>
  <c r="BL30" i="33" s="1"/>
  <c r="F27" i="33"/>
  <c r="AJ27" i="33" s="1"/>
  <c r="BL27" i="33" s="1"/>
  <c r="T166" i="33"/>
  <c r="AX166" i="33" s="1"/>
  <c r="BZ166" i="33" s="1"/>
  <c r="R166" i="33"/>
  <c r="AV166" i="33" s="1"/>
  <c r="BX166" i="33" s="1"/>
  <c r="AG156" i="33"/>
  <c r="BI156" i="33" s="1"/>
  <c r="F166" i="33"/>
  <c r="AJ166" i="33" s="1"/>
  <c r="BL166" i="33" s="1"/>
  <c r="AT165" i="33"/>
  <c r="AF165" i="33"/>
  <c r="P165" i="33"/>
  <c r="AT157" i="33"/>
  <c r="AF157" i="33"/>
  <c r="P157" i="33"/>
  <c r="X184" i="33"/>
  <c r="BB184" i="33" s="1"/>
  <c r="CD184" i="33" s="1"/>
  <c r="L175" i="33"/>
  <c r="Z183" i="33"/>
  <c r="BD183" i="33" s="1"/>
  <c r="CF183" i="33" s="1"/>
  <c r="Z126" i="33"/>
  <c r="AP126" i="33" s="1"/>
  <c r="BR126" i="33" s="1"/>
  <c r="L186" i="33"/>
  <c r="AP186" i="33" s="1"/>
  <c r="BR186" i="33" s="1"/>
  <c r="L180" i="33"/>
  <c r="AP180" i="33" s="1"/>
  <c r="BR180" i="33" s="1"/>
  <c r="K186" i="33"/>
  <c r="AO186" i="33" s="1"/>
  <c r="BQ186" i="33" s="1"/>
  <c r="K183" i="33"/>
  <c r="AO183" i="33" s="1"/>
  <c r="BQ183" i="33" s="1"/>
  <c r="K171" i="33"/>
  <c r="K154" i="33"/>
  <c r="AO154" i="33" s="1"/>
  <c r="BQ154" i="33" s="1"/>
  <c r="K148" i="33"/>
  <c r="AO148" i="33" s="1"/>
  <c r="BQ148" i="33" s="1"/>
  <c r="K146" i="33"/>
  <c r="AO146" i="33" s="1"/>
  <c r="BQ146" i="33" s="1"/>
  <c r="K142" i="33"/>
  <c r="K137" i="33"/>
  <c r="K135" i="33"/>
  <c r="AO135" i="33" s="1"/>
  <c r="BQ135" i="33" s="1"/>
  <c r="K133" i="33"/>
  <c r="AO133" i="33" s="1"/>
  <c r="BQ133" i="33" s="1"/>
  <c r="K126" i="33"/>
  <c r="K124" i="33"/>
  <c r="Y183" i="33"/>
  <c r="BC183" i="33" s="1"/>
  <c r="CE183" i="33" s="1"/>
  <c r="Y179" i="33"/>
  <c r="Y145" i="33"/>
  <c r="Y141" i="33"/>
  <c r="Y136" i="33"/>
  <c r="Y132" i="33"/>
  <c r="AO132" i="33" s="1"/>
  <c r="BQ132" i="33" s="1"/>
  <c r="Y128" i="33"/>
  <c r="AO128" i="33" s="1"/>
  <c r="BQ128" i="33" s="1"/>
  <c r="J181" i="33"/>
  <c r="AN181" i="33" s="1"/>
  <c r="BP181" i="33" s="1"/>
  <c r="X137" i="33"/>
  <c r="X124" i="33"/>
  <c r="I154" i="33"/>
  <c r="AM154" i="33" s="1"/>
  <c r="BO154" i="33" s="1"/>
  <c r="I150" i="33"/>
  <c r="AM150" i="33" s="1"/>
  <c r="BO150" i="33" s="1"/>
  <c r="I146" i="33"/>
  <c r="AM146" i="33" s="1"/>
  <c r="BO146" i="33" s="1"/>
  <c r="I137" i="33"/>
  <c r="I133" i="33"/>
  <c r="AM133" i="33" s="1"/>
  <c r="BO133" i="33" s="1"/>
  <c r="I129" i="33"/>
  <c r="I125" i="33"/>
  <c r="AM125" i="33" s="1"/>
  <c r="BO125" i="33" s="1"/>
  <c r="W181" i="33"/>
  <c r="BA181" i="33" s="1"/>
  <c r="CC181" i="33" s="1"/>
  <c r="W177" i="33"/>
  <c r="W173" i="33"/>
  <c r="W144" i="33"/>
  <c r="AM144" i="33" s="1"/>
  <c r="BO144" i="33" s="1"/>
  <c r="W137" i="33"/>
  <c r="W132" i="33"/>
  <c r="F9" i="33"/>
  <c r="T12" i="33"/>
  <c r="AX12" i="33" s="1"/>
  <c r="BZ12" i="33" s="1"/>
  <c r="U12" i="33"/>
  <c r="AY12" i="33" s="1"/>
  <c r="CA12" i="33" s="1"/>
  <c r="T10" i="33"/>
  <c r="T16" i="33"/>
  <c r="AX16" i="33" s="1"/>
  <c r="BZ16" i="33" s="1"/>
  <c r="D15" i="33"/>
  <c r="AH15" i="33" s="1"/>
  <c r="BJ15" i="33" s="1"/>
  <c r="Q10" i="33"/>
  <c r="Q17" i="33"/>
  <c r="AU17" i="33" s="1"/>
  <c r="BW17" i="33" s="1"/>
  <c r="E8" i="33"/>
  <c r="F17" i="33"/>
  <c r="AJ17" i="33" s="1"/>
  <c r="BL17" i="33" s="1"/>
  <c r="E11" i="33"/>
  <c r="S17" i="33"/>
  <c r="AW17" i="33" s="1"/>
  <c r="BY17" i="33" s="1"/>
  <c r="E12" i="33"/>
  <c r="AI12" i="33" s="1"/>
  <c r="BK12" i="33" s="1"/>
  <c r="C10" i="33"/>
  <c r="Q15" i="33"/>
  <c r="AU15" i="33" s="1"/>
  <c r="BW15" i="33" s="1"/>
  <c r="S9" i="33"/>
  <c r="E15" i="33"/>
  <c r="AI15" i="33" s="1"/>
  <c r="BK15" i="33" s="1"/>
  <c r="Q8" i="33"/>
  <c r="D11" i="33"/>
  <c r="S13" i="33"/>
  <c r="AW13" i="33" s="1"/>
  <c r="BY13" i="33" s="1"/>
  <c r="S16" i="33"/>
  <c r="AW16" i="33" s="1"/>
  <c r="BY16" i="33" s="1"/>
  <c r="Q14" i="33"/>
  <c r="AU14" i="33" s="1"/>
  <c r="BW14" i="33" s="1"/>
  <c r="D14" i="33"/>
  <c r="AH14" i="33" s="1"/>
  <c r="BJ14" i="33" s="1"/>
  <c r="D16" i="33"/>
  <c r="AH16" i="33" s="1"/>
  <c r="BJ16" i="33" s="1"/>
  <c r="C11" i="33"/>
  <c r="R17" i="33"/>
  <c r="AV17" i="33" s="1"/>
  <c r="BX17" i="33" s="1"/>
  <c r="G47" i="33"/>
  <c r="AK47" i="33" s="1"/>
  <c r="BM47" i="33" s="1"/>
  <c r="E98" i="33"/>
  <c r="AI98" i="33" s="1"/>
  <c r="BK98" i="33" s="1"/>
  <c r="E97" i="33"/>
  <c r="AI97" i="33" s="1"/>
  <c r="BK97" i="33" s="1"/>
  <c r="D97" i="33"/>
  <c r="AH97" i="33" s="1"/>
  <c r="BJ97" i="33" s="1"/>
  <c r="C63" i="33"/>
  <c r="AG63" i="33" s="1"/>
  <c r="BI63" i="33" s="1"/>
  <c r="D64" i="33"/>
  <c r="AH64" i="33" s="1"/>
  <c r="U63" i="33"/>
  <c r="D96" i="33"/>
  <c r="AH96" i="33" s="1"/>
  <c r="BJ96" i="33" s="1"/>
  <c r="Q47" i="33"/>
  <c r="C97" i="33"/>
  <c r="AG97" i="33" s="1"/>
  <c r="BI97" i="33" s="1"/>
  <c r="E142" i="33"/>
  <c r="E137" i="33"/>
  <c r="S133" i="33"/>
  <c r="U134" i="33"/>
  <c r="V133" i="33"/>
  <c r="H142" i="33"/>
  <c r="AL142" i="33" s="1"/>
  <c r="BN142" i="33" s="1"/>
  <c r="Q136" i="33"/>
  <c r="C136" i="33"/>
  <c r="C153" i="33"/>
  <c r="AG153" i="33" s="1"/>
  <c r="BI153" i="33" s="1"/>
  <c r="S172" i="33"/>
  <c r="S176" i="33"/>
  <c r="S178" i="33"/>
  <c r="AI178" i="33" s="1"/>
  <c r="BK178" i="33" s="1"/>
  <c r="S180" i="33"/>
  <c r="AW180" i="33" s="1"/>
  <c r="BY180" i="33" s="1"/>
  <c r="S184" i="33"/>
  <c r="AW184" i="33" s="1"/>
  <c r="BY184" i="33" s="1"/>
  <c r="R194" i="33"/>
  <c r="U129" i="33"/>
  <c r="F139" i="33"/>
  <c r="G127" i="33"/>
  <c r="AK127" i="33" s="1"/>
  <c r="BM127" i="33" s="1"/>
  <c r="U148" i="33"/>
  <c r="AY148" i="33" s="1"/>
  <c r="CA148" i="33" s="1"/>
  <c r="V141" i="33"/>
  <c r="AL141" i="33" s="1"/>
  <c r="BN141" i="33" s="1"/>
  <c r="V135" i="33"/>
  <c r="Q144" i="33"/>
  <c r="R182" i="33"/>
  <c r="AV182" i="33" s="1"/>
  <c r="BX182" i="33" s="1"/>
  <c r="E172" i="33"/>
  <c r="E174" i="33"/>
  <c r="AI174" i="33" s="1"/>
  <c r="BK174" i="33" s="1"/>
  <c r="R178" i="33"/>
  <c r="AH178" i="33" s="1"/>
  <c r="BJ178" i="33" s="1"/>
  <c r="E177" i="33"/>
  <c r="E185" i="33"/>
  <c r="AI185" i="33" s="1"/>
  <c r="BK185" i="33" s="1"/>
  <c r="H183" i="33"/>
  <c r="AL183" i="33" s="1"/>
  <c r="BN183" i="33" s="1"/>
  <c r="R180" i="33"/>
  <c r="AV180" i="33" s="1"/>
  <c r="BX180" i="33" s="1"/>
  <c r="T28" i="33"/>
  <c r="AT182" i="33"/>
  <c r="AF182" i="33"/>
  <c r="P182" i="33"/>
  <c r="AT177" i="33"/>
  <c r="AF177" i="33"/>
  <c r="P177" i="33"/>
  <c r="AT173" i="33"/>
  <c r="AF173" i="33"/>
  <c r="P173" i="33"/>
  <c r="AT126" i="33"/>
  <c r="AF126" i="33"/>
  <c r="P126" i="33"/>
  <c r="AT151" i="33"/>
  <c r="AF151" i="33"/>
  <c r="P151" i="33"/>
  <c r="AT146" i="33"/>
  <c r="AF146" i="33"/>
  <c r="P146" i="33"/>
  <c r="AT141" i="33"/>
  <c r="AF141" i="33"/>
  <c r="P141" i="33"/>
  <c r="AT135" i="33"/>
  <c r="AF135" i="33"/>
  <c r="P135" i="33"/>
  <c r="AT130" i="33"/>
  <c r="AF130" i="33"/>
  <c r="P130" i="33"/>
  <c r="AT183" i="33"/>
  <c r="AF183" i="33"/>
  <c r="P183" i="33"/>
  <c r="AT187" i="33"/>
  <c r="AF187" i="33"/>
  <c r="P187" i="33"/>
  <c r="E191" i="33"/>
  <c r="V185" i="33"/>
  <c r="AZ185" i="33" s="1"/>
  <c r="CB185" i="33" s="1"/>
  <c r="H182" i="33"/>
  <c r="AL182" i="33" s="1"/>
  <c r="BN182" i="33" s="1"/>
  <c r="V180" i="33"/>
  <c r="AZ180" i="33" s="1"/>
  <c r="CB180" i="33" s="1"/>
  <c r="V177" i="33"/>
  <c r="H174" i="33"/>
  <c r="V172" i="33"/>
  <c r="D187" i="33"/>
  <c r="AH187" i="33" s="1"/>
  <c r="BJ187" i="33" s="1"/>
  <c r="D185" i="33"/>
  <c r="AH185" i="33" s="1"/>
  <c r="BJ185" i="33" s="1"/>
  <c r="R179" i="33"/>
  <c r="R171" i="33"/>
  <c r="U184" i="33"/>
  <c r="AY184" i="33" s="1"/>
  <c r="CA184" i="33" s="1"/>
  <c r="U180" i="33"/>
  <c r="AY180" i="33" s="1"/>
  <c r="CA180" i="33" s="1"/>
  <c r="U176" i="33"/>
  <c r="U172" i="33"/>
  <c r="G184" i="33"/>
  <c r="AK184" i="33" s="1"/>
  <c r="BM184" i="33" s="1"/>
  <c r="G180" i="33"/>
  <c r="AK180" i="33" s="1"/>
  <c r="BM180" i="33" s="1"/>
  <c r="G176" i="33"/>
  <c r="G172" i="33"/>
  <c r="AK172" i="33" s="1"/>
  <c r="BM172" i="33" s="1"/>
  <c r="V37" i="33"/>
  <c r="C185" i="33"/>
  <c r="AG185" i="33" s="1"/>
  <c r="BI185" i="33" s="1"/>
  <c r="C181" i="33"/>
  <c r="AG181" i="33" s="1"/>
  <c r="BI181" i="33" s="1"/>
  <c r="C177" i="33"/>
  <c r="C175" i="33"/>
  <c r="AG175" i="33" s="1"/>
  <c r="BI175" i="33" s="1"/>
  <c r="C173" i="33"/>
  <c r="AG173" i="33" s="1"/>
  <c r="BI173" i="33" s="1"/>
  <c r="C171" i="33"/>
  <c r="AG171" i="33" s="1"/>
  <c r="BI171" i="33" s="1"/>
  <c r="C190" i="33"/>
  <c r="AG190" i="33" s="1"/>
  <c r="BI190" i="33" s="1"/>
  <c r="F187" i="33"/>
  <c r="AJ187" i="33" s="1"/>
  <c r="BL187" i="33" s="1"/>
  <c r="T184" i="33"/>
  <c r="AX184" i="33" s="1"/>
  <c r="BZ184" i="33" s="1"/>
  <c r="F182" i="33"/>
  <c r="AJ182" i="33" s="1"/>
  <c r="BL182" i="33" s="1"/>
  <c r="F179" i="33"/>
  <c r="T176" i="33"/>
  <c r="F174" i="33"/>
  <c r="F171" i="33"/>
  <c r="F37" i="33"/>
  <c r="R37" i="33"/>
  <c r="C151" i="33"/>
  <c r="AG151" i="33" s="1"/>
  <c r="BI151" i="33" s="1"/>
  <c r="C147" i="33"/>
  <c r="AG147" i="33" s="1"/>
  <c r="BI147" i="33" s="1"/>
  <c r="C141" i="33"/>
  <c r="Q143" i="33"/>
  <c r="Q127" i="33"/>
  <c r="Q133" i="33"/>
  <c r="H148" i="33"/>
  <c r="AL148" i="33" s="1"/>
  <c r="BN148" i="33" s="1"/>
  <c r="H136" i="33"/>
  <c r="H128" i="33"/>
  <c r="V145" i="33"/>
  <c r="AL145" i="33" s="1"/>
  <c r="BN145" i="33" s="1"/>
  <c r="V139" i="33"/>
  <c r="V131" i="33"/>
  <c r="AL131" i="33" s="1"/>
  <c r="BN131" i="33" s="1"/>
  <c r="G153" i="33"/>
  <c r="AK153" i="33" s="1"/>
  <c r="BM153" i="33" s="1"/>
  <c r="G145" i="33"/>
  <c r="G136" i="33"/>
  <c r="AK136" i="33" s="1"/>
  <c r="BM136" i="33" s="1"/>
  <c r="G125" i="33"/>
  <c r="U144" i="33"/>
  <c r="U135" i="33"/>
  <c r="U142" i="33"/>
  <c r="F137" i="33"/>
  <c r="AJ137" i="33" s="1"/>
  <c r="BL137" i="33" s="1"/>
  <c r="F129" i="33"/>
  <c r="T143" i="33"/>
  <c r="AJ143" i="33" s="1"/>
  <c r="BL143" i="33" s="1"/>
  <c r="T134" i="33"/>
  <c r="AJ134" i="33" s="1"/>
  <c r="BL134" i="33" s="1"/>
  <c r="T129" i="33"/>
  <c r="AI141" i="33"/>
  <c r="BK141" i="33" s="1"/>
  <c r="E139" i="33"/>
  <c r="E135" i="33"/>
  <c r="AI135" i="33" s="1"/>
  <c r="BK135" i="33" s="1"/>
  <c r="E130" i="33"/>
  <c r="AI130" i="33" s="1"/>
  <c r="BK130" i="33" s="1"/>
  <c r="E124" i="33"/>
  <c r="S145" i="33"/>
  <c r="S140" i="33"/>
  <c r="S134" i="33"/>
  <c r="S128" i="33"/>
  <c r="D149" i="33"/>
  <c r="AH149" i="33" s="1"/>
  <c r="BJ149" i="33" s="1"/>
  <c r="D147" i="33"/>
  <c r="AH147" i="33" s="1"/>
  <c r="BJ147" i="33" s="1"/>
  <c r="D139" i="33"/>
  <c r="AH139" i="33" s="1"/>
  <c r="BJ139" i="33" s="1"/>
  <c r="D136" i="33"/>
  <c r="AH136" i="33" s="1"/>
  <c r="BJ136" i="33" s="1"/>
  <c r="D134" i="33"/>
  <c r="D132" i="33"/>
  <c r="D130" i="33"/>
  <c r="AH130" i="33" s="1"/>
  <c r="BJ130" i="33" s="1"/>
  <c r="D128" i="33"/>
  <c r="AH128" i="33" s="1"/>
  <c r="BJ128" i="33" s="1"/>
  <c r="D124" i="33"/>
  <c r="R148" i="33"/>
  <c r="AV148" i="33" s="1"/>
  <c r="BX148" i="33" s="1"/>
  <c r="R134" i="33"/>
  <c r="R130" i="33"/>
  <c r="D174" i="33"/>
  <c r="F192" i="33"/>
  <c r="AJ192" i="33" s="1"/>
  <c r="BL192" i="33" s="1"/>
  <c r="S154" i="33"/>
  <c r="AW154" i="33" s="1"/>
  <c r="BY154" i="33" s="1"/>
  <c r="D154" i="33"/>
  <c r="AH154" i="33" s="1"/>
  <c r="BJ154" i="33" s="1"/>
  <c r="R30" i="33"/>
  <c r="D28" i="33"/>
  <c r="AH28" i="33" s="1"/>
  <c r="BJ28" i="33" s="1"/>
  <c r="C24" i="33"/>
  <c r="AG24" i="33" s="1"/>
  <c r="BI24" i="33" s="1"/>
  <c r="C20" i="33"/>
  <c r="AG20" i="33" s="1"/>
  <c r="BI20" i="33" s="1"/>
  <c r="C22" i="33"/>
  <c r="AG22" i="33" s="1"/>
  <c r="BI22" i="33" s="1"/>
  <c r="Q30" i="33"/>
  <c r="Q168" i="33"/>
  <c r="AU168" i="33" s="1"/>
  <c r="BW168" i="33" s="1"/>
  <c r="S168" i="33"/>
  <c r="AW168" i="33" s="1"/>
  <c r="BY168" i="33" s="1"/>
  <c r="AT163" i="33"/>
  <c r="AF163" i="33"/>
  <c r="P163" i="33"/>
  <c r="W184" i="33"/>
  <c r="BA184" i="33" s="1"/>
  <c r="CC184" i="33" s="1"/>
  <c r="W185" i="33"/>
  <c r="BA185" i="33" s="1"/>
  <c r="CC185" i="33" s="1"/>
  <c r="L181" i="33"/>
  <c r="AP181" i="33" s="1"/>
  <c r="BR181" i="33" s="1"/>
  <c r="L173" i="33"/>
  <c r="L155" i="33"/>
  <c r="AP155" i="33" s="1"/>
  <c r="BR155" i="33" s="1"/>
  <c r="L151" i="33"/>
  <c r="AP151" i="33" s="1"/>
  <c r="BR151" i="33" s="1"/>
  <c r="L147" i="33"/>
  <c r="AP147" i="33" s="1"/>
  <c r="BR147" i="33" s="1"/>
  <c r="L139" i="33"/>
  <c r="AP139" i="33" s="1"/>
  <c r="BR139" i="33" s="1"/>
  <c r="L134" i="33"/>
  <c r="AP134" i="33" s="1"/>
  <c r="BR134" i="33" s="1"/>
  <c r="L184" i="33"/>
  <c r="AP184" i="33" s="1"/>
  <c r="BR184" i="33" s="1"/>
  <c r="Z179" i="33"/>
  <c r="K180" i="33"/>
  <c r="AO180" i="33" s="1"/>
  <c r="BQ180" i="33" s="1"/>
  <c r="K178" i="33"/>
  <c r="K175" i="33"/>
  <c r="Y178" i="33"/>
  <c r="Y173" i="33"/>
  <c r="Y144" i="33"/>
  <c r="AO144" i="33" s="1"/>
  <c r="BQ144" i="33" s="1"/>
  <c r="Y140" i="33"/>
  <c r="AO140" i="33" s="1"/>
  <c r="BQ140" i="33" s="1"/>
  <c r="Y131" i="33"/>
  <c r="AO131" i="33" s="1"/>
  <c r="BQ131" i="33" s="1"/>
  <c r="Y126" i="33"/>
  <c r="J185" i="33"/>
  <c r="AN185" i="33" s="1"/>
  <c r="BP185" i="33" s="1"/>
  <c r="J125" i="33"/>
  <c r="X133" i="33"/>
  <c r="I187" i="33"/>
  <c r="AM187" i="33" s="1"/>
  <c r="BO187" i="33" s="1"/>
  <c r="I185" i="33"/>
  <c r="AM185" i="33" s="1"/>
  <c r="BO185" i="33" s="1"/>
  <c r="I183" i="33"/>
  <c r="AM183" i="33" s="1"/>
  <c r="BO183" i="33" s="1"/>
  <c r="I181" i="33"/>
  <c r="AM181" i="33" s="1"/>
  <c r="BO181" i="33" s="1"/>
  <c r="I179" i="33"/>
  <c r="I177" i="33"/>
  <c r="AM177" i="33" s="1"/>
  <c r="BO177" i="33" s="1"/>
  <c r="I175" i="33"/>
  <c r="I173" i="33"/>
  <c r="I171" i="33"/>
  <c r="W186" i="33"/>
  <c r="BA186" i="33" s="1"/>
  <c r="CC186" i="33" s="1"/>
  <c r="W180" i="33"/>
  <c r="BA180" i="33" s="1"/>
  <c r="CC180" i="33" s="1"/>
  <c r="W176" i="33"/>
  <c r="W172" i="33"/>
  <c r="W153" i="33"/>
  <c r="BA153" i="33" s="1"/>
  <c r="CC153" i="33" s="1"/>
  <c r="W142" i="33"/>
  <c r="AM142" i="33" s="1"/>
  <c r="BO142" i="33" s="1"/>
  <c r="W136" i="33"/>
  <c r="Y127" i="33"/>
  <c r="X128" i="33"/>
  <c r="F8" i="33"/>
  <c r="E9" i="33"/>
  <c r="E16" i="33"/>
  <c r="AI16" i="33" s="1"/>
  <c r="BK16" i="33" s="1"/>
  <c r="R16" i="33"/>
  <c r="AV16" i="33" s="1"/>
  <c r="BX16" i="33" s="1"/>
  <c r="T9" i="33"/>
  <c r="F13" i="33"/>
  <c r="AJ13" i="33" s="1"/>
  <c r="BL13" i="33" s="1"/>
  <c r="T11" i="33"/>
  <c r="T8" i="33"/>
  <c r="T17" i="33"/>
  <c r="AX17" i="33" s="1"/>
  <c r="BZ17" i="33" s="1"/>
  <c r="T13" i="33"/>
  <c r="AX13" i="33" s="1"/>
  <c r="BZ13" i="33" s="1"/>
  <c r="F12" i="33"/>
  <c r="AJ12" i="33" s="1"/>
  <c r="BL12" i="33" s="1"/>
  <c r="F14" i="33"/>
  <c r="AJ14" i="33" s="1"/>
  <c r="BL14" i="33" s="1"/>
  <c r="F11" i="33"/>
  <c r="F15" i="33"/>
  <c r="AJ15" i="33" s="1"/>
  <c r="BL15" i="33" s="1"/>
  <c r="S14" i="33"/>
  <c r="AW14" i="33" s="1"/>
  <c r="BY14" i="33" s="1"/>
  <c r="C17" i="33"/>
  <c r="AG17" i="33" s="1"/>
  <c r="BI17" i="33" s="1"/>
  <c r="R12" i="33"/>
  <c r="AV12" i="33" s="1"/>
  <c r="BX12" i="33" s="1"/>
  <c r="C16" i="33"/>
  <c r="AG16" i="33" s="1"/>
  <c r="BI16" i="33" s="1"/>
  <c r="S10" i="33"/>
  <c r="AI10" i="33" s="1"/>
  <c r="BK10" i="33" s="1"/>
  <c r="D9" i="33"/>
  <c r="C9" i="33"/>
  <c r="R11" i="33"/>
  <c r="S8" i="33"/>
  <c r="Q13" i="33"/>
  <c r="AU13" i="33" s="1"/>
  <c r="BW13" i="33" s="1"/>
  <c r="C14" i="33"/>
  <c r="AG14" i="33" s="1"/>
  <c r="BI14" i="33" s="1"/>
  <c r="R14" i="33"/>
  <c r="AV14" i="33" s="1"/>
  <c r="BX14" i="33" s="1"/>
  <c r="D8" i="33"/>
  <c r="Q12" i="33"/>
  <c r="AU12" i="33" s="1"/>
  <c r="BW12" i="33" s="1"/>
  <c r="F98" i="33"/>
  <c r="AJ98" i="33" s="1"/>
  <c r="BL98" i="33" s="1"/>
  <c r="L47" i="33"/>
  <c r="AP47" i="33" s="1"/>
  <c r="BR47" i="33" s="1"/>
  <c r="W64" i="33"/>
  <c r="Z63" i="33"/>
  <c r="V64" i="33"/>
  <c r="Y64" i="33"/>
  <c r="E96" i="33"/>
  <c r="AI96" i="33" s="1"/>
  <c r="BK96" i="33" s="1"/>
  <c r="T63" i="33"/>
  <c r="Q64" i="33"/>
  <c r="D63" i="33"/>
  <c r="AH63" i="33" s="1"/>
  <c r="BJ63" i="33" s="1"/>
  <c r="J63" i="33"/>
  <c r="AN63" i="33" s="1"/>
  <c r="BP63" i="33" s="1"/>
  <c r="C98" i="33"/>
  <c r="AG98" i="33" s="1"/>
  <c r="BI98" i="33" s="1"/>
  <c r="C47" i="33"/>
  <c r="AG47" i="33" s="1"/>
  <c r="BI47" i="33" s="1"/>
  <c r="R47" i="33"/>
  <c r="Z64" i="33"/>
  <c r="AI125" i="33"/>
  <c r="BK125" i="33" s="1"/>
  <c r="T136" i="33"/>
  <c r="H150" i="33"/>
  <c r="AL150" i="33" s="1"/>
  <c r="BN150" i="33" s="1"/>
  <c r="V137" i="33"/>
  <c r="AL137" i="33" s="1"/>
  <c r="BN137" i="33" s="1"/>
  <c r="H146" i="33"/>
  <c r="AL146" i="33" s="1"/>
  <c r="BN146" i="33" s="1"/>
  <c r="H125" i="33"/>
  <c r="AL125" i="33" s="1"/>
  <c r="BN125" i="33" s="1"/>
  <c r="G149" i="33"/>
  <c r="AK149" i="33" s="1"/>
  <c r="BM149" i="33" s="1"/>
  <c r="AG124" i="33"/>
  <c r="BI124" i="33" s="1"/>
  <c r="C129" i="33"/>
  <c r="C146" i="33"/>
  <c r="AG146" i="33" s="1"/>
  <c r="BI146" i="33" s="1"/>
  <c r="AG125" i="33"/>
  <c r="BI125" i="33" s="1"/>
  <c r="AJ135" i="33"/>
  <c r="BL135" i="33" s="1"/>
  <c r="G129" i="33"/>
  <c r="C143" i="33"/>
  <c r="R173" i="33"/>
  <c r="E176" i="33"/>
  <c r="E184" i="33"/>
  <c r="AI184" i="33" s="1"/>
  <c r="BK184" i="33" s="1"/>
  <c r="R172" i="33"/>
  <c r="H177" i="33"/>
  <c r="AL177" i="33" s="1"/>
  <c r="BN177" i="33" s="1"/>
  <c r="H185" i="33"/>
  <c r="AL185" i="33" s="1"/>
  <c r="BN185" i="33" s="1"/>
  <c r="R176" i="33"/>
  <c r="AH176" i="33" s="1"/>
  <c r="BJ176" i="33" s="1"/>
  <c r="V148" i="33"/>
  <c r="AZ148" i="33" s="1"/>
  <c r="CB148" i="33" s="1"/>
  <c r="T27" i="33"/>
  <c r="AT181" i="33"/>
  <c r="AF181" i="33"/>
  <c r="P181" i="33"/>
  <c r="AT176" i="33"/>
  <c r="AF176" i="33"/>
  <c r="P176" i="33"/>
  <c r="AT172" i="33"/>
  <c r="AF172" i="33"/>
  <c r="P172" i="33"/>
  <c r="AT125" i="33"/>
  <c r="AF125" i="33"/>
  <c r="P125" i="33"/>
  <c r="AT150" i="33"/>
  <c r="AF150" i="33"/>
  <c r="P150" i="33"/>
  <c r="AT145" i="33"/>
  <c r="AF145" i="33"/>
  <c r="P145" i="33"/>
  <c r="AT139" i="33"/>
  <c r="AF139" i="33"/>
  <c r="P139" i="33"/>
  <c r="AT134" i="33"/>
  <c r="AF134" i="33"/>
  <c r="P134" i="33"/>
  <c r="R193" i="33"/>
  <c r="D194" i="33"/>
  <c r="AH194" i="33" s="1"/>
  <c r="BJ194" i="33" s="1"/>
  <c r="V187" i="33"/>
  <c r="AZ187" i="33" s="1"/>
  <c r="CB187" i="33" s="1"/>
  <c r="V183" i="33"/>
  <c r="AZ183" i="33" s="1"/>
  <c r="CB183" i="33" s="1"/>
  <c r="H180" i="33"/>
  <c r="AL180" i="33" s="1"/>
  <c r="BN180" i="33" s="1"/>
  <c r="V178" i="33"/>
  <c r="V175" i="33"/>
  <c r="AL175" i="33" s="1"/>
  <c r="BN175" i="33" s="1"/>
  <c r="H172" i="33"/>
  <c r="AL172" i="33" s="1"/>
  <c r="BN172" i="33" s="1"/>
  <c r="E183" i="33"/>
  <c r="AI183" i="33" s="1"/>
  <c r="BK183" i="33" s="1"/>
  <c r="D179" i="33"/>
  <c r="D175" i="33"/>
  <c r="D171" i="33"/>
  <c r="U183" i="33"/>
  <c r="AY183" i="33" s="1"/>
  <c r="CA183" i="33" s="1"/>
  <c r="U179" i="33"/>
  <c r="U175" i="33"/>
  <c r="U171" i="33"/>
  <c r="G187" i="33"/>
  <c r="AK187" i="33" s="1"/>
  <c r="BM187" i="33" s="1"/>
  <c r="G183" i="33"/>
  <c r="AK183" i="33" s="1"/>
  <c r="BM183" i="33" s="1"/>
  <c r="G179" i="33"/>
  <c r="G175" i="33"/>
  <c r="G171" i="33"/>
  <c r="X37" i="33"/>
  <c r="H37" i="33"/>
  <c r="Q186" i="33"/>
  <c r="AU186" i="33" s="1"/>
  <c r="BW186" i="33" s="1"/>
  <c r="Q184" i="33"/>
  <c r="AU184" i="33" s="1"/>
  <c r="BW184" i="33" s="1"/>
  <c r="Q182" i="33"/>
  <c r="AU182" i="33" s="1"/>
  <c r="BW182" i="33" s="1"/>
  <c r="Q180" i="33"/>
  <c r="AU180" i="33" s="1"/>
  <c r="BW180" i="33" s="1"/>
  <c r="Q178" i="33"/>
  <c r="Q176" i="33"/>
  <c r="Q174" i="33"/>
  <c r="Q172" i="33"/>
  <c r="C194" i="33"/>
  <c r="AG194" i="33" s="1"/>
  <c r="BI194" i="33" s="1"/>
  <c r="Y37" i="33"/>
  <c r="T186" i="33"/>
  <c r="AX186" i="33" s="1"/>
  <c r="BZ186" i="33" s="1"/>
  <c r="F184" i="33"/>
  <c r="AJ184" i="33" s="1"/>
  <c r="BL184" i="33" s="1"/>
  <c r="F181" i="33"/>
  <c r="AJ181" i="33" s="1"/>
  <c r="BL181" i="33" s="1"/>
  <c r="T178" i="33"/>
  <c r="F176" i="33"/>
  <c r="F173" i="33"/>
  <c r="D37" i="33"/>
  <c r="Q148" i="33"/>
  <c r="AU148" i="33" s="1"/>
  <c r="BW148" i="33" s="1"/>
  <c r="Q141" i="33"/>
  <c r="Q134" i="33"/>
  <c r="Q126" i="33"/>
  <c r="AG126" i="33" s="1"/>
  <c r="BI126" i="33" s="1"/>
  <c r="Q129" i="33"/>
  <c r="H147" i="33"/>
  <c r="AL147" i="33" s="1"/>
  <c r="BN147" i="33" s="1"/>
  <c r="H140" i="33"/>
  <c r="AL140" i="33" s="1"/>
  <c r="BN140" i="33" s="1"/>
  <c r="H127" i="33"/>
  <c r="AL127" i="33" s="1"/>
  <c r="BN127" i="33" s="1"/>
  <c r="V144" i="33"/>
  <c r="AL144" i="33" s="1"/>
  <c r="BN144" i="33" s="1"/>
  <c r="V136" i="33"/>
  <c r="V128" i="33"/>
  <c r="V152" i="33"/>
  <c r="AZ152" i="33" s="1"/>
  <c r="CB152" i="33" s="1"/>
  <c r="G147" i="33"/>
  <c r="AK147" i="33" s="1"/>
  <c r="BM147" i="33" s="1"/>
  <c r="G139" i="33"/>
  <c r="AK139" i="33" s="1"/>
  <c r="BM139" i="33" s="1"/>
  <c r="G130" i="33"/>
  <c r="AK130" i="33" s="1"/>
  <c r="BM130" i="33" s="1"/>
  <c r="AK124" i="33"/>
  <c r="BM124" i="33" s="1"/>
  <c r="U141" i="33"/>
  <c r="U133" i="33"/>
  <c r="U128" i="33"/>
  <c r="F136" i="33"/>
  <c r="F133" i="33"/>
  <c r="AJ133" i="33" s="1"/>
  <c r="BL133" i="33" s="1"/>
  <c r="F131" i="33"/>
  <c r="F124" i="33"/>
  <c r="T140" i="33"/>
  <c r="AJ140" i="33" s="1"/>
  <c r="BL140" i="33" s="1"/>
  <c r="T133" i="33"/>
  <c r="T127" i="33"/>
  <c r="F145" i="33"/>
  <c r="E153" i="33"/>
  <c r="AI153" i="33" s="1"/>
  <c r="BK153" i="33" s="1"/>
  <c r="S144" i="33"/>
  <c r="AI144" i="33" s="1"/>
  <c r="BK144" i="33" s="1"/>
  <c r="S139" i="33"/>
  <c r="S132" i="33"/>
  <c r="AI132" i="33" s="1"/>
  <c r="BK132" i="33" s="1"/>
  <c r="R153" i="33"/>
  <c r="AV153" i="33" s="1"/>
  <c r="BX153" i="33" s="1"/>
  <c r="R142" i="33"/>
  <c r="R137" i="33"/>
  <c r="R133" i="33"/>
  <c r="R129" i="33"/>
  <c r="AH129" i="33" s="1"/>
  <c r="BJ129" i="33" s="1"/>
  <c r="R125" i="33"/>
  <c r="R20" i="33"/>
  <c r="R189" i="33"/>
  <c r="Z37" i="33"/>
  <c r="H154" i="33"/>
  <c r="AL154" i="33" s="1"/>
  <c r="BN154" i="33" s="1"/>
  <c r="Q155" i="33"/>
  <c r="AU155" i="33" s="1"/>
  <c r="BW155" i="33" s="1"/>
  <c r="D27" i="33"/>
  <c r="AH27" i="33" s="1"/>
  <c r="BJ27" i="33" s="1"/>
  <c r="E25" i="33"/>
  <c r="AI25" i="33" s="1"/>
  <c r="BK25" i="33" s="1"/>
  <c r="R28" i="33"/>
  <c r="C27" i="33"/>
  <c r="AG27" i="33" s="1"/>
  <c r="BI27" i="33" s="1"/>
  <c r="C21" i="33"/>
  <c r="AG21" i="33" s="1"/>
  <c r="BI21" i="33" s="1"/>
  <c r="E21" i="33"/>
  <c r="AI21" i="33" s="1"/>
  <c r="BK21" i="33" s="1"/>
  <c r="AG159" i="33"/>
  <c r="BI159" i="33" s="1"/>
  <c r="C168" i="33"/>
  <c r="AG168" i="33" s="1"/>
  <c r="BI168" i="33" s="1"/>
  <c r="AH159" i="33"/>
  <c r="BJ159" i="33" s="1"/>
  <c r="AK156" i="33"/>
  <c r="BM156" i="33" s="1"/>
  <c r="AT169" i="33"/>
  <c r="AF169" i="33"/>
  <c r="P169" i="33"/>
  <c r="AT161" i="33"/>
  <c r="AF161" i="33"/>
  <c r="P161" i="33"/>
  <c r="Z185" i="33"/>
  <c r="BD185" i="33" s="1"/>
  <c r="CF185" i="33" s="1"/>
  <c r="L187" i="33"/>
  <c r="AP187" i="33" s="1"/>
  <c r="BR187" i="33" s="1"/>
  <c r="L179" i="33"/>
  <c r="L171" i="33"/>
  <c r="Z187" i="33"/>
  <c r="BD187" i="33" s="1"/>
  <c r="CF187" i="33" s="1"/>
  <c r="Z175" i="33"/>
  <c r="Z130" i="33"/>
  <c r="Z173" i="33"/>
  <c r="K187" i="33"/>
  <c r="AO187" i="33" s="1"/>
  <c r="BQ187" i="33" s="1"/>
  <c r="K185" i="33"/>
  <c r="AO185" i="33" s="1"/>
  <c r="BQ185" i="33" s="1"/>
  <c r="K182" i="33"/>
  <c r="AO182" i="33" s="1"/>
  <c r="BQ182" i="33" s="1"/>
  <c r="K172" i="33"/>
  <c r="K155" i="33"/>
  <c r="AO155" i="33" s="1"/>
  <c r="BQ155" i="33" s="1"/>
  <c r="K151" i="33"/>
  <c r="AO151" i="33" s="1"/>
  <c r="BQ151" i="33" s="1"/>
  <c r="K147" i="33"/>
  <c r="AO147" i="33" s="1"/>
  <c r="BQ147" i="33" s="1"/>
  <c r="AO145" i="33"/>
  <c r="BQ145" i="33" s="1"/>
  <c r="AO141" i="33"/>
  <c r="BQ141" i="33" s="1"/>
  <c r="K139" i="33"/>
  <c r="K136" i="33"/>
  <c r="K130" i="33"/>
  <c r="AO130" i="33" s="1"/>
  <c r="BQ130" i="33" s="1"/>
  <c r="K125" i="33"/>
  <c r="AO125" i="33" s="1"/>
  <c r="BQ125" i="33" s="1"/>
  <c r="Y187" i="33"/>
  <c r="BC187" i="33" s="1"/>
  <c r="CE187" i="33" s="1"/>
  <c r="Y181" i="33"/>
  <c r="BC181" i="33" s="1"/>
  <c r="CE181" i="33" s="1"/>
  <c r="Y177" i="33"/>
  <c r="Y172" i="33"/>
  <c r="Y153" i="33"/>
  <c r="BC153" i="33" s="1"/>
  <c r="CE153" i="33" s="1"/>
  <c r="Y143" i="33"/>
  <c r="AO143" i="33" s="1"/>
  <c r="BQ143" i="33" s="1"/>
  <c r="Y139" i="33"/>
  <c r="Y134" i="33"/>
  <c r="AO134" i="33" s="1"/>
  <c r="BQ134" i="33" s="1"/>
  <c r="X176" i="33"/>
  <c r="AN176" i="33" s="1"/>
  <c r="BP176" i="33" s="1"/>
  <c r="X145" i="33"/>
  <c r="X129" i="33"/>
  <c r="I148" i="33"/>
  <c r="AM148" i="33" s="1"/>
  <c r="BO148" i="33" s="1"/>
  <c r="I135" i="33"/>
  <c r="AM135" i="33" s="1"/>
  <c r="BO135" i="33" s="1"/>
  <c r="AM131" i="33"/>
  <c r="BO131" i="33" s="1"/>
  <c r="I127" i="33"/>
  <c r="AM127" i="33" s="1"/>
  <c r="BO127" i="33" s="1"/>
  <c r="W183" i="33"/>
  <c r="BA183" i="33" s="1"/>
  <c r="CC183" i="33" s="1"/>
  <c r="W179" i="33"/>
  <c r="W175" i="33"/>
  <c r="W171" i="33"/>
  <c r="W152" i="33"/>
  <c r="BA152" i="33" s="1"/>
  <c r="CC152" i="33" s="1"/>
  <c r="W141" i="33"/>
  <c r="W129" i="33"/>
  <c r="W124" i="33"/>
  <c r="T14" i="33"/>
  <c r="AX14" i="33" s="1"/>
  <c r="BZ14" i="33" s="1"/>
  <c r="R15" i="33"/>
  <c r="AV15" i="33" s="1"/>
  <c r="BX15" i="33" s="1"/>
  <c r="E14" i="33"/>
  <c r="AI14" i="33" s="1"/>
  <c r="BK14" i="33" s="1"/>
  <c r="S12" i="33"/>
  <c r="AW12" i="33" s="1"/>
  <c r="BY12" i="33" s="1"/>
  <c r="C15" i="33"/>
  <c r="AG15" i="33" s="1"/>
  <c r="BI15" i="33" s="1"/>
  <c r="D12" i="33"/>
  <c r="AH12" i="33" s="1"/>
  <c r="BJ12" i="33" s="1"/>
  <c r="Q16" i="33"/>
  <c r="AU16" i="33" s="1"/>
  <c r="BW16" i="33" s="1"/>
  <c r="R13" i="33"/>
  <c r="AV13" i="33" s="1"/>
  <c r="BX13" i="33" s="1"/>
  <c r="R9" i="33"/>
  <c r="Q9" i="33"/>
  <c r="C13" i="33"/>
  <c r="AG13" i="33" s="1"/>
  <c r="BI13" i="33" s="1"/>
  <c r="R8" i="33"/>
  <c r="D17" i="33"/>
  <c r="AH17" i="33" s="1"/>
  <c r="BJ17" i="33" s="1"/>
  <c r="F96" i="33"/>
  <c r="AJ96" i="33" s="1"/>
  <c r="BL96" i="33" s="1"/>
  <c r="H47" i="33"/>
  <c r="AL47" i="33" s="1"/>
  <c r="BN47" i="33" s="1"/>
  <c r="V63" i="33"/>
  <c r="C96" i="33"/>
  <c r="AG96" i="33" s="1"/>
  <c r="BI96" i="33" s="1"/>
  <c r="G98" i="33"/>
  <c r="AK98" i="33" s="1"/>
  <c r="BM98" i="33" s="1"/>
  <c r="G96" i="33"/>
  <c r="AK96" i="33" s="1"/>
  <c r="BM96" i="33" s="1"/>
  <c r="E63" i="33"/>
  <c r="AI63" i="33" s="1"/>
  <c r="BK63" i="33" s="1"/>
  <c r="W63" i="33"/>
  <c r="K63" i="33"/>
  <c r="AO63" i="33" s="1"/>
  <c r="BQ63" i="33" s="1"/>
  <c r="L64" i="33"/>
  <c r="AP64" i="33" s="1"/>
  <c r="BR64" i="33" s="1"/>
  <c r="S142" i="33"/>
  <c r="S137" i="33"/>
  <c r="E133" i="33"/>
  <c r="AI133" i="33" s="1"/>
  <c r="BK133" i="33" s="1"/>
  <c r="S129" i="33"/>
  <c r="AI129" i="33" s="1"/>
  <c r="BK129" i="33" s="1"/>
  <c r="U125" i="33"/>
  <c r="T153" i="33"/>
  <c r="AX153" i="33" s="1"/>
  <c r="BZ153" i="33" s="1"/>
  <c r="U143" i="33"/>
  <c r="V129" i="33"/>
  <c r="AL129" i="33" s="1"/>
  <c r="BN129" i="33" s="1"/>
  <c r="Q132" i="33"/>
  <c r="C132" i="33"/>
  <c r="S173" i="33"/>
  <c r="S175" i="33"/>
  <c r="S177" i="33"/>
  <c r="S179" i="33"/>
  <c r="S181" i="33"/>
  <c r="AW181" i="33" s="1"/>
  <c r="BY181" i="33" s="1"/>
  <c r="S183" i="33"/>
  <c r="AW183" i="33" s="1"/>
  <c r="BY183" i="33" s="1"/>
  <c r="T125" i="33"/>
  <c r="U145" i="33"/>
  <c r="V124" i="33"/>
  <c r="G142" i="33"/>
  <c r="AK142" i="33" s="1"/>
  <c r="BM142" i="33" s="1"/>
  <c r="C131" i="33"/>
  <c r="C145" i="33"/>
  <c r="AG145" i="33" s="1"/>
  <c r="BI145" i="33" s="1"/>
  <c r="R185" i="33"/>
  <c r="AV185" i="33" s="1"/>
  <c r="BX185" i="33" s="1"/>
  <c r="E182" i="33"/>
  <c r="AI182" i="33" s="1"/>
  <c r="BK182" i="33" s="1"/>
  <c r="H171" i="33"/>
  <c r="AL171" i="33" s="1"/>
  <c r="BN171" i="33" s="1"/>
  <c r="H179" i="33"/>
  <c r="R177" i="33"/>
  <c r="E179" i="33"/>
  <c r="S20" i="33"/>
  <c r="AT186" i="33"/>
  <c r="AF186" i="33"/>
  <c r="P186" i="33"/>
  <c r="AT180" i="33"/>
  <c r="AF180" i="33"/>
  <c r="P180" i="33"/>
  <c r="AT175" i="33"/>
  <c r="AF175" i="33"/>
  <c r="P175" i="33"/>
  <c r="AT171" i="33"/>
  <c r="AF171" i="33"/>
  <c r="P171" i="33"/>
  <c r="AT129" i="33"/>
  <c r="AF129" i="33"/>
  <c r="P129" i="33"/>
  <c r="AT149" i="33"/>
  <c r="AF149" i="33"/>
  <c r="P149" i="33"/>
  <c r="AT143" i="33"/>
  <c r="AF143" i="33"/>
  <c r="P143" i="33"/>
  <c r="AT133" i="33"/>
  <c r="AF133" i="33"/>
  <c r="P133" i="33"/>
  <c r="AT179" i="33"/>
  <c r="AF179" i="33"/>
  <c r="P179" i="33"/>
  <c r="E194" i="33"/>
  <c r="AI194" i="33" s="1"/>
  <c r="BK194" i="33" s="1"/>
  <c r="R190" i="33"/>
  <c r="H187" i="33"/>
  <c r="AL187" i="33" s="1"/>
  <c r="BN187" i="33" s="1"/>
  <c r="H186" i="33"/>
  <c r="AL186" i="33" s="1"/>
  <c r="BN186" i="33" s="1"/>
  <c r="V184" i="33"/>
  <c r="AZ184" i="33" s="1"/>
  <c r="CB184" i="33" s="1"/>
  <c r="V181" i="33"/>
  <c r="AZ181" i="33" s="1"/>
  <c r="CB181" i="33" s="1"/>
  <c r="H178" i="33"/>
  <c r="V173" i="33"/>
  <c r="E175" i="33"/>
  <c r="R186" i="33"/>
  <c r="AV186" i="33" s="1"/>
  <c r="BX186" i="33" s="1"/>
  <c r="U186" i="33"/>
  <c r="AY186" i="33" s="1"/>
  <c r="CA186" i="33" s="1"/>
  <c r="U182" i="33"/>
  <c r="AY182" i="33" s="1"/>
  <c r="CA182" i="33" s="1"/>
  <c r="U178" i="33"/>
  <c r="U174" i="33"/>
  <c r="G186" i="33"/>
  <c r="AK186" i="33" s="1"/>
  <c r="BM186" i="33" s="1"/>
  <c r="G182" i="33"/>
  <c r="AK182" i="33" s="1"/>
  <c r="BM182" i="33" s="1"/>
  <c r="G178" i="33"/>
  <c r="G174" i="33"/>
  <c r="J37" i="33"/>
  <c r="C186" i="33"/>
  <c r="AG186" i="33" s="1"/>
  <c r="BI186" i="33" s="1"/>
  <c r="C184" i="33"/>
  <c r="AG184" i="33" s="1"/>
  <c r="BI184" i="33" s="1"/>
  <c r="C182" i="33"/>
  <c r="AG182" i="33" s="1"/>
  <c r="BI182" i="33" s="1"/>
  <c r="C180" i="33"/>
  <c r="AG180" i="33" s="1"/>
  <c r="BI180" i="33" s="1"/>
  <c r="C178" i="33"/>
  <c r="C176" i="33"/>
  <c r="C174" i="33"/>
  <c r="C172" i="33"/>
  <c r="Q193" i="33"/>
  <c r="AG189" i="33"/>
  <c r="BI189" i="33" s="1"/>
  <c r="Q37" i="33"/>
  <c r="AG37" i="33" s="1"/>
  <c r="K37" i="33"/>
  <c r="F186" i="33"/>
  <c r="AJ186" i="33" s="1"/>
  <c r="BL186" i="33" s="1"/>
  <c r="F183" i="33"/>
  <c r="AJ183" i="33" s="1"/>
  <c r="BL183" i="33" s="1"/>
  <c r="T180" i="33"/>
  <c r="AX180" i="33" s="1"/>
  <c r="BZ180" i="33" s="1"/>
  <c r="F178" i="33"/>
  <c r="F175" i="33"/>
  <c r="T172" i="33"/>
  <c r="F199" i="33"/>
  <c r="AJ199" i="33" s="1"/>
  <c r="BL199" i="33" s="1"/>
  <c r="E37" i="33"/>
  <c r="AI37" i="33" s="1"/>
  <c r="BK37" i="33" s="1"/>
  <c r="C148" i="33"/>
  <c r="AG148" i="33" s="1"/>
  <c r="BI148" i="33" s="1"/>
  <c r="C142" i="33"/>
  <c r="AG142" i="33" s="1"/>
  <c r="BI142" i="33" s="1"/>
  <c r="C127" i="33"/>
  <c r="AG127" i="33" s="1"/>
  <c r="BI127" i="33" s="1"/>
  <c r="Q147" i="33"/>
  <c r="AU147" i="33" s="1"/>
  <c r="BW147" i="33" s="1"/>
  <c r="Q140" i="33"/>
  <c r="AG140" i="33" s="1"/>
  <c r="BI140" i="33" s="1"/>
  <c r="Q130" i="33"/>
  <c r="Q124" i="33"/>
  <c r="Q137" i="33"/>
  <c r="AG137" i="33" s="1"/>
  <c r="BI137" i="33" s="1"/>
  <c r="H149" i="33"/>
  <c r="AL149" i="33" s="1"/>
  <c r="BN149" i="33" s="1"/>
  <c r="H139" i="33"/>
  <c r="H134" i="33"/>
  <c r="V134" i="33"/>
  <c r="H124" i="33"/>
  <c r="G152" i="33"/>
  <c r="AK152" i="33" s="1"/>
  <c r="BM152" i="33" s="1"/>
  <c r="AK144" i="33"/>
  <c r="BM144" i="33" s="1"/>
  <c r="G141" i="33"/>
  <c r="G135" i="33"/>
  <c r="AK135" i="33" s="1"/>
  <c r="BM135" i="33" s="1"/>
  <c r="G132" i="33"/>
  <c r="U140" i="33"/>
  <c r="AK140" i="33" s="1"/>
  <c r="BM140" i="33" s="1"/>
  <c r="U132" i="33"/>
  <c r="U126" i="33"/>
  <c r="AK126" i="33" s="1"/>
  <c r="BM126" i="33" s="1"/>
  <c r="F153" i="33"/>
  <c r="AJ153" i="33" s="1"/>
  <c r="BL153" i="33" s="1"/>
  <c r="F151" i="33"/>
  <c r="AJ151" i="33" s="1"/>
  <c r="BL151" i="33" s="1"/>
  <c r="F149" i="33"/>
  <c r="AJ149" i="33" s="1"/>
  <c r="BL149" i="33" s="1"/>
  <c r="AJ144" i="33"/>
  <c r="BL144" i="33" s="1"/>
  <c r="F142" i="33"/>
  <c r="F128" i="33"/>
  <c r="AJ128" i="33" s="1"/>
  <c r="BL128" i="33" s="1"/>
  <c r="F126" i="33"/>
  <c r="AJ126" i="33" s="1"/>
  <c r="BL126" i="33" s="1"/>
  <c r="T139" i="33"/>
  <c r="T132" i="33"/>
  <c r="AJ132" i="33" s="1"/>
  <c r="BL132" i="33" s="1"/>
  <c r="T142" i="33"/>
  <c r="E148" i="33"/>
  <c r="AI148" i="33" s="1"/>
  <c r="BK148" i="33" s="1"/>
  <c r="E145" i="33"/>
  <c r="E143" i="33"/>
  <c r="E140" i="33"/>
  <c r="E136" i="33"/>
  <c r="AI136" i="33" s="1"/>
  <c r="BK136" i="33" s="1"/>
  <c r="AI134" i="33"/>
  <c r="BK134" i="33" s="1"/>
  <c r="E128" i="33"/>
  <c r="AI128" i="33" s="1"/>
  <c r="BK128" i="33" s="1"/>
  <c r="E126" i="33"/>
  <c r="S152" i="33"/>
  <c r="AW152" i="33" s="1"/>
  <c r="BY152" i="33" s="1"/>
  <c r="S143" i="33"/>
  <c r="S126" i="33"/>
  <c r="AH144" i="33"/>
  <c r="BJ144" i="33" s="1"/>
  <c r="D142" i="33"/>
  <c r="D140" i="33"/>
  <c r="D137" i="33"/>
  <c r="D135" i="33"/>
  <c r="AH131" i="33"/>
  <c r="BJ131" i="33" s="1"/>
  <c r="D127" i="33"/>
  <c r="AH127" i="33" s="1"/>
  <c r="BJ127" i="33" s="1"/>
  <c r="D125" i="33"/>
  <c r="R152" i="33"/>
  <c r="AV152" i="33" s="1"/>
  <c r="BX152" i="33" s="1"/>
  <c r="R145" i="33"/>
  <c r="AH145" i="33" s="1"/>
  <c r="BJ145" i="33" s="1"/>
  <c r="R132" i="33"/>
  <c r="R124" i="33"/>
  <c r="D172" i="33"/>
  <c r="E188" i="33"/>
  <c r="AI188" i="33" s="1"/>
  <c r="BK188" i="33" s="1"/>
  <c r="C155" i="33"/>
  <c r="AG155" i="33" s="1"/>
  <c r="BI155" i="33" s="1"/>
  <c r="F154" i="33"/>
  <c r="AJ154" i="33" s="1"/>
  <c r="BL154" i="33" s="1"/>
  <c r="AT124" i="33"/>
  <c r="AF124" i="33"/>
  <c r="P124" i="33"/>
  <c r="R27" i="33"/>
  <c r="E19" i="33"/>
  <c r="AI19" i="33" s="1"/>
  <c r="BK19" i="33" s="1"/>
  <c r="Q24" i="33"/>
  <c r="F18" i="33"/>
  <c r="AJ18" i="33" s="1"/>
  <c r="BL18" i="33" s="1"/>
  <c r="S21" i="33"/>
  <c r="E20" i="33"/>
  <c r="AI20" i="33" s="1"/>
  <c r="BK20" i="33" s="1"/>
  <c r="R19" i="33"/>
  <c r="D18" i="33"/>
  <c r="AH18" i="33" s="1"/>
  <c r="BJ18" i="33" s="1"/>
  <c r="AT167" i="33"/>
  <c r="AF167" i="33"/>
  <c r="P167" i="33"/>
  <c r="AT159" i="33"/>
  <c r="AF159" i="33"/>
  <c r="P159" i="33"/>
  <c r="Y185" i="33"/>
  <c r="BC185" i="33" s="1"/>
  <c r="CE185" i="33" s="1"/>
  <c r="L185" i="33"/>
  <c r="AP185" i="33" s="1"/>
  <c r="BR185" i="33" s="1"/>
  <c r="L177" i="33"/>
  <c r="L149" i="33"/>
  <c r="AP149" i="33" s="1"/>
  <c r="BR149" i="33" s="1"/>
  <c r="AP141" i="33"/>
  <c r="BR141" i="33" s="1"/>
  <c r="L136" i="33"/>
  <c r="AP136" i="33" s="1"/>
  <c r="BR136" i="33" s="1"/>
  <c r="AP132" i="33"/>
  <c r="BR132" i="33" s="1"/>
  <c r="L128" i="33"/>
  <c r="AP128" i="33" s="1"/>
  <c r="BR128" i="33" s="1"/>
  <c r="L124" i="33"/>
  <c r="Z171" i="33"/>
  <c r="Z181" i="33"/>
  <c r="BD181" i="33" s="1"/>
  <c r="CF181" i="33" s="1"/>
  <c r="Z177" i="33"/>
  <c r="L172" i="33"/>
  <c r="K179" i="33"/>
  <c r="K177" i="33"/>
  <c r="K174" i="33"/>
  <c r="AO174" i="33" s="1"/>
  <c r="BQ174" i="33" s="1"/>
  <c r="Y186" i="33"/>
  <c r="BC186" i="33" s="1"/>
  <c r="CE186" i="33" s="1"/>
  <c r="Y180" i="33"/>
  <c r="BC180" i="33" s="1"/>
  <c r="CE180" i="33" s="1"/>
  <c r="Y175" i="33"/>
  <c r="Y171" i="33"/>
  <c r="Y152" i="33"/>
  <c r="BC152" i="33" s="1"/>
  <c r="CE152" i="33" s="1"/>
  <c r="Y142" i="33"/>
  <c r="Y137" i="33"/>
  <c r="Y133" i="33"/>
  <c r="Y129" i="33"/>
  <c r="AO129" i="33" s="1"/>
  <c r="BQ129" i="33" s="1"/>
  <c r="Y124" i="33"/>
  <c r="J177" i="33"/>
  <c r="X174" i="33"/>
  <c r="AN174" i="33" s="1"/>
  <c r="BP174" i="33" s="1"/>
  <c r="X142" i="33"/>
  <c r="X125" i="33"/>
  <c r="I186" i="33"/>
  <c r="AM186" i="33" s="1"/>
  <c r="BO186" i="33" s="1"/>
  <c r="I184" i="33"/>
  <c r="AM184" i="33" s="1"/>
  <c r="BO184" i="33" s="1"/>
  <c r="I182" i="33"/>
  <c r="AM182" i="33" s="1"/>
  <c r="BO182" i="33" s="1"/>
  <c r="I180" i="33"/>
  <c r="AM180" i="33" s="1"/>
  <c r="BO180" i="33" s="1"/>
  <c r="I178" i="33"/>
  <c r="I176" i="33"/>
  <c r="I174" i="33"/>
  <c r="I172" i="33"/>
  <c r="W182" i="33"/>
  <c r="BA182" i="33" s="1"/>
  <c r="CC182" i="33" s="1"/>
  <c r="W178" i="33"/>
  <c r="W174" i="33"/>
  <c r="W145" i="33"/>
  <c r="W140" i="33"/>
  <c r="AM140" i="33" s="1"/>
  <c r="BO140" i="33" s="1"/>
  <c r="W128" i="33"/>
  <c r="AT164" i="33"/>
  <c r="AF164" i="33"/>
  <c r="P164" i="33"/>
  <c r="P81" i="19"/>
  <c r="P67" i="19"/>
  <c r="B95" i="19"/>
  <c r="B107" i="19" s="1"/>
  <c r="B151" i="19"/>
  <c r="B163" i="19" s="1"/>
  <c r="P85" i="19"/>
  <c r="P30" i="19"/>
  <c r="P71" i="19"/>
  <c r="B115" i="19"/>
  <c r="B127" i="19"/>
  <c r="B114" i="19"/>
  <c r="B117" i="33"/>
  <c r="B131" i="19"/>
  <c r="B111" i="19"/>
  <c r="B114" i="33"/>
  <c r="P44" i="19"/>
  <c r="B120" i="33"/>
  <c r="J123" i="33"/>
  <c r="AN123" i="33" s="1"/>
  <c r="BP123" i="33" s="1"/>
  <c r="L122" i="33"/>
  <c r="AP122" i="33" s="1"/>
  <c r="BR122" i="33" s="1"/>
  <c r="D122" i="33"/>
  <c r="AH122" i="33" s="1"/>
  <c r="BJ122" i="33" s="1"/>
  <c r="B112" i="19"/>
  <c r="B115" i="33"/>
  <c r="P118" i="33"/>
  <c r="AF118" i="33"/>
  <c r="AT118" i="33"/>
  <c r="B118" i="19"/>
  <c r="B121" i="33"/>
  <c r="P40" i="19"/>
  <c r="B116" i="33"/>
  <c r="B116" i="19"/>
  <c r="B119" i="33"/>
  <c r="L123" i="33"/>
  <c r="AP123" i="33" s="1"/>
  <c r="BR123" i="33" s="1"/>
  <c r="P251" i="20"/>
  <c r="B520" i="17"/>
  <c r="B871" i="17"/>
  <c r="B954" i="17" s="1"/>
  <c r="B613" i="17"/>
  <c r="B696" i="17" s="1"/>
  <c r="P93" i="17"/>
  <c r="B176" i="17"/>
  <c r="B211" i="17"/>
  <c r="B63" i="33" s="1"/>
  <c r="Y160" i="33"/>
  <c r="BC160" i="33" s="1"/>
  <c r="CE160" i="33" s="1"/>
  <c r="B465" i="6"/>
  <c r="B610" i="6" s="1"/>
  <c r="B652" i="6" s="1"/>
  <c r="B497" i="6"/>
  <c r="B694" i="6" s="1"/>
  <c r="B739" i="6" s="1"/>
  <c r="B113" i="19"/>
  <c r="B102" i="19"/>
  <c r="P102" i="19" s="1"/>
  <c r="R155" i="20"/>
  <c r="R233" i="20" s="1"/>
  <c r="B129" i="19"/>
  <c r="B139" i="19"/>
  <c r="B339" i="6"/>
  <c r="B410" i="6" s="1"/>
  <c r="B420" i="6" s="1"/>
  <c r="B143" i="19"/>
  <c r="B351" i="6"/>
  <c r="B454" i="6"/>
  <c r="B450" i="6"/>
  <c r="B492" i="6" s="1"/>
  <c r="B502" i="6" s="1"/>
  <c r="B347" i="6"/>
  <c r="Q119" i="1"/>
  <c r="B145" i="1"/>
  <c r="P351" i="17"/>
  <c r="B434" i="17"/>
  <c r="B785" i="17"/>
  <c r="B868" i="17" s="1"/>
  <c r="P50" i="19"/>
  <c r="B62" i="19"/>
  <c r="B123" i="19"/>
  <c r="B135" i="19" s="1"/>
  <c r="B731" i="17"/>
  <c r="P469" i="17"/>
  <c r="B449" i="6"/>
  <c r="B491" i="6" s="1"/>
  <c r="B501" i="6" s="1"/>
  <c r="B346" i="6"/>
  <c r="B97" i="19"/>
  <c r="P97" i="19" s="1"/>
  <c r="B352" i="6"/>
  <c r="B413" i="6"/>
  <c r="B423" i="6" s="1"/>
  <c r="B101" i="19"/>
  <c r="P101" i="19" s="1"/>
  <c r="P28" i="19"/>
  <c r="B348" i="6"/>
  <c r="B409" i="6"/>
  <c r="B419" i="6" s="1"/>
  <c r="B451" i="6"/>
  <c r="P167" i="20"/>
  <c r="P221" i="20"/>
  <c r="P195" i="20"/>
  <c r="P174" i="20"/>
  <c r="P159" i="20"/>
  <c r="P148" i="20"/>
  <c r="P108" i="20"/>
  <c r="P265" i="20"/>
  <c r="P66" i="20"/>
  <c r="P61" i="20"/>
  <c r="P55" i="20"/>
  <c r="Q20" i="33"/>
  <c r="B88" i="6"/>
  <c r="P41" i="19"/>
  <c r="P29" i="19"/>
  <c r="B137" i="19"/>
  <c r="B149" i="19" s="1"/>
  <c r="B350" i="6"/>
  <c r="B411" i="6"/>
  <c r="B421" i="6" s="1"/>
  <c r="Z157" i="33"/>
  <c r="AP157" i="33" s="1"/>
  <c r="BR157" i="33" s="1"/>
  <c r="X155" i="33"/>
  <c r="BB155" i="33" s="1"/>
  <c r="CD155" i="33" s="1"/>
  <c r="V155" i="33"/>
  <c r="AZ155" i="33" s="1"/>
  <c r="CB155" i="33" s="1"/>
  <c r="P265" i="17"/>
  <c r="B348" i="17"/>
  <c r="B79" i="6"/>
  <c r="B81" i="6"/>
  <c r="B259" i="1"/>
  <c r="B285" i="1" s="1"/>
  <c r="B89" i="1"/>
  <c r="B262" i="17"/>
  <c r="P278" i="20"/>
  <c r="B495" i="6"/>
  <c r="B463" i="6"/>
  <c r="B608" i="6" s="1"/>
  <c r="B650" i="6" s="1"/>
  <c r="U162" i="33"/>
  <c r="AY162" i="33" s="1"/>
  <c r="CA162" i="33" s="1"/>
  <c r="P188" i="20"/>
  <c r="P131" i="20"/>
  <c r="P65" i="20"/>
  <c r="P136" i="20"/>
  <c r="D161" i="33"/>
  <c r="AH161" i="33" s="1"/>
  <c r="BJ161" i="33" s="1"/>
  <c r="G160" i="33"/>
  <c r="AK160" i="33" s="1"/>
  <c r="BM160" i="33" s="1"/>
  <c r="H161" i="33"/>
  <c r="AL161" i="33" s="1"/>
  <c r="BN161" i="33" s="1"/>
  <c r="W159" i="33"/>
  <c r="P54" i="20"/>
  <c r="P112" i="20"/>
  <c r="P264" i="20"/>
  <c r="U163" i="33"/>
  <c r="AY163" i="33" s="1"/>
  <c r="CA163" i="33" s="1"/>
  <c r="R161" i="33"/>
  <c r="AV161" i="33" s="1"/>
  <c r="BX161" i="33" s="1"/>
  <c r="U160" i="33"/>
  <c r="AY160" i="33" s="1"/>
  <c r="CA160" i="33" s="1"/>
  <c r="V161" i="33"/>
  <c r="AZ161" i="33" s="1"/>
  <c r="CB161" i="33" s="1"/>
  <c r="E164" i="33"/>
  <c r="AI164" i="33" s="1"/>
  <c r="BK164" i="33" s="1"/>
  <c r="D166" i="33"/>
  <c r="AH166" i="33" s="1"/>
  <c r="BJ166" i="33" s="1"/>
  <c r="D158" i="33"/>
  <c r="V166" i="33"/>
  <c r="AZ166" i="33" s="1"/>
  <c r="CB166" i="33" s="1"/>
  <c r="S159" i="33"/>
  <c r="T165" i="33"/>
  <c r="AX165" i="33" s="1"/>
  <c r="BZ165" i="33" s="1"/>
  <c r="F157" i="33"/>
  <c r="R158" i="33"/>
  <c r="P70" i="20"/>
  <c r="H166" i="33"/>
  <c r="AL166" i="33" s="1"/>
  <c r="BN166" i="33" s="1"/>
  <c r="H158" i="33"/>
  <c r="E156" i="33"/>
  <c r="S164" i="33"/>
  <c r="AW164" i="33" s="1"/>
  <c r="BY164" i="33" s="1"/>
  <c r="C160" i="33"/>
  <c r="AG160" i="33" s="1"/>
  <c r="BI160" i="33" s="1"/>
  <c r="E159" i="33"/>
  <c r="F162" i="33"/>
  <c r="AJ162" i="33" s="1"/>
  <c r="BL162" i="33" s="1"/>
  <c r="K160" i="33"/>
  <c r="AO160" i="33" s="1"/>
  <c r="BQ160" i="33" s="1"/>
  <c r="I163" i="33"/>
  <c r="AM163" i="33" s="1"/>
  <c r="BO163" i="33" s="1"/>
  <c r="L161" i="33"/>
  <c r="AP161" i="33" s="1"/>
  <c r="BR161" i="33" s="1"/>
  <c r="Y156" i="33"/>
  <c r="J158" i="33"/>
  <c r="Z161" i="33"/>
  <c r="BD161" i="33" s="1"/>
  <c r="CF161" i="33" s="1"/>
  <c r="Y159" i="33"/>
  <c r="P213" i="20"/>
  <c r="P218" i="20"/>
  <c r="P229" i="20"/>
  <c r="X161" i="33"/>
  <c r="BB161" i="33" s="1"/>
  <c r="CD161" i="33" s="1"/>
  <c r="V163" i="33"/>
  <c r="AZ163" i="33" s="1"/>
  <c r="CB163" i="33" s="1"/>
  <c r="H163" i="33"/>
  <c r="AL163" i="33" s="1"/>
  <c r="BN163" i="33" s="1"/>
  <c r="R163" i="33"/>
  <c r="AV163" i="33" s="1"/>
  <c r="BX163" i="33" s="1"/>
  <c r="T159" i="33"/>
  <c r="F159" i="33"/>
  <c r="Z159" i="33"/>
  <c r="J166" i="33"/>
  <c r="AN166" i="33" s="1"/>
  <c r="BP166" i="33" s="1"/>
  <c r="K164" i="33"/>
  <c r="AO164" i="33" s="1"/>
  <c r="BQ164" i="33" s="1"/>
  <c r="B324" i="22"/>
  <c r="B357" i="22" s="1"/>
  <c r="B254" i="22"/>
  <c r="B287" i="22" s="1"/>
  <c r="B180" i="22"/>
  <c r="W165" i="33"/>
  <c r="BA165" i="33" s="1"/>
  <c r="CC165" i="33" s="1"/>
  <c r="X164" i="33"/>
  <c r="BB164" i="33" s="1"/>
  <c r="CD164" i="33" s="1"/>
  <c r="Z147" i="33"/>
  <c r="BD147" i="33" s="1"/>
  <c r="CF147" i="33" s="1"/>
  <c r="Q152" i="20"/>
  <c r="X146" i="33"/>
  <c r="BB146" i="33" s="1"/>
  <c r="CD146" i="33" s="1"/>
  <c r="X154" i="33"/>
  <c r="BB154" i="33" s="1"/>
  <c r="CD154" i="33" s="1"/>
  <c r="R152" i="20"/>
  <c r="U155" i="33"/>
  <c r="AY155" i="33" s="1"/>
  <c r="CA155" i="33" s="1"/>
  <c r="C25" i="33"/>
  <c r="AG25" i="33" s="1"/>
  <c r="BI25" i="33" s="1"/>
  <c r="F24" i="33"/>
  <c r="AJ24" i="33" s="1"/>
  <c r="BL24" i="33" s="1"/>
  <c r="V19" i="33"/>
  <c r="AI145" i="33" l="1"/>
  <c r="BK145" i="33" s="1"/>
  <c r="AO136" i="33"/>
  <c r="BQ136" i="33" s="1"/>
  <c r="B312" i="1"/>
  <c r="B749" i="6"/>
  <c r="B704" i="6"/>
  <c r="AJ145" i="33"/>
  <c r="BL145" i="33" s="1"/>
  <c r="B340" i="1"/>
  <c r="B368" i="1"/>
  <c r="B284" i="1"/>
  <c r="Y149" i="33"/>
  <c r="BC149" i="33" s="1"/>
  <c r="CE149" i="33" s="1"/>
  <c r="B688" i="6"/>
  <c r="Y148" i="33"/>
  <c r="BC148" i="33" s="1"/>
  <c r="CE148" i="33" s="1"/>
  <c r="AH135" i="33"/>
  <c r="BJ135" i="33" s="1"/>
  <c r="AL139" i="33"/>
  <c r="BN139" i="33" s="1"/>
  <c r="AI140" i="33"/>
  <c r="BK140" i="33" s="1"/>
  <c r="I299" i="6"/>
  <c r="O299" i="6" s="1"/>
  <c r="B507" i="6"/>
  <c r="AK129" i="33"/>
  <c r="BM129" i="33" s="1"/>
  <c r="B689" i="6"/>
  <c r="B459" i="6"/>
  <c r="B604" i="6" s="1"/>
  <c r="AH140" i="33"/>
  <c r="BJ140" i="33" s="1"/>
  <c r="AK177" i="33"/>
  <c r="BM177" i="33" s="1"/>
  <c r="AK176" i="33"/>
  <c r="BM176" i="33" s="1"/>
  <c r="B349" i="6"/>
  <c r="AJ131" i="33"/>
  <c r="BL131" i="33" s="1"/>
  <c r="AJ174" i="33"/>
  <c r="BL174" i="33" s="1"/>
  <c r="W148" i="33"/>
  <c r="BA148" i="33" s="1"/>
  <c r="CC148" i="33" s="1"/>
  <c r="AL179" i="33"/>
  <c r="BN179" i="33" s="1"/>
  <c r="AG131" i="33"/>
  <c r="BI131" i="33" s="1"/>
  <c r="AJ11" i="33"/>
  <c r="BL11" i="33" s="1"/>
  <c r="AO177" i="33"/>
  <c r="BQ177" i="33" s="1"/>
  <c r="AH172" i="33"/>
  <c r="BJ172" i="33" s="1"/>
  <c r="AJ178" i="33"/>
  <c r="BL178" i="33" s="1"/>
  <c r="AH37" i="33"/>
  <c r="BJ37" i="33" s="1"/>
  <c r="AJ176" i="33"/>
  <c r="BL176" i="33" s="1"/>
  <c r="AI176" i="33"/>
  <c r="BK176" i="33" s="1"/>
  <c r="AG177" i="33"/>
  <c r="BI177" i="33" s="1"/>
  <c r="AH179" i="33"/>
  <c r="BJ179" i="33" s="1"/>
  <c r="AL174" i="33"/>
  <c r="BN174" i="33" s="1"/>
  <c r="I21" i="33"/>
  <c r="AM21" i="33" s="1"/>
  <c r="BO21" i="33" s="1"/>
  <c r="D541" i="6"/>
  <c r="B452" i="6"/>
  <c r="B460" i="6"/>
  <c r="B605" i="6" s="1"/>
  <c r="B647" i="6" s="1"/>
  <c r="G30" i="33"/>
  <c r="AK30" i="33" s="1"/>
  <c r="BM30" i="33" s="1"/>
  <c r="D50" i="6"/>
  <c r="B567" i="6"/>
  <c r="B577" i="6" s="1"/>
  <c r="B563" i="6"/>
  <c r="B573" i="6" s="1"/>
  <c r="H21" i="33"/>
  <c r="AL21" i="33" s="1"/>
  <c r="BN21" i="33" s="1"/>
  <c r="F21" i="33"/>
  <c r="AJ21" i="33" s="1"/>
  <c r="BL21" i="33" s="1"/>
  <c r="B424" i="1"/>
  <c r="B396" i="1"/>
  <c r="S24" i="33"/>
  <c r="H341" i="6"/>
  <c r="T24" i="33"/>
  <c r="AJ136" i="33"/>
  <c r="BL136" i="33" s="1"/>
  <c r="S25" i="33"/>
  <c r="S188" i="33"/>
  <c r="AM172" i="33"/>
  <c r="BO172" i="33" s="1"/>
  <c r="AO179" i="33"/>
  <c r="BQ179" i="33" s="1"/>
  <c r="AL178" i="33"/>
  <c r="BN178" i="33" s="1"/>
  <c r="AM173" i="33"/>
  <c r="BO173" i="33" s="1"/>
  <c r="AH137" i="33"/>
  <c r="BJ137" i="33" s="1"/>
  <c r="AG174" i="33"/>
  <c r="BI174" i="33" s="1"/>
  <c r="AG178" i="33"/>
  <c r="BI178" i="33" s="1"/>
  <c r="BH30" i="33"/>
  <c r="P30" i="33"/>
  <c r="AT30" i="33"/>
  <c r="AF30" i="33"/>
  <c r="BV30" i="33"/>
  <c r="AG11" i="33"/>
  <c r="BI11" i="33" s="1"/>
  <c r="AI9" i="33"/>
  <c r="BK9" i="33" s="1"/>
  <c r="AI11" i="33"/>
  <c r="BK11" i="33" s="1"/>
  <c r="AH125" i="33"/>
  <c r="BJ125" i="33" s="1"/>
  <c r="AH142" i="33"/>
  <c r="BJ142" i="33" s="1"/>
  <c r="AG143" i="33"/>
  <c r="BI143" i="33" s="1"/>
  <c r="AK141" i="33"/>
  <c r="BM141" i="33" s="1"/>
  <c r="AG172" i="33"/>
  <c r="BI172" i="33" s="1"/>
  <c r="AG176" i="33"/>
  <c r="BI176" i="33" s="1"/>
  <c r="AH10" i="33"/>
  <c r="BJ10" i="33" s="1"/>
  <c r="AO37" i="33"/>
  <c r="BQ37" i="33" s="1"/>
  <c r="AL37" i="33"/>
  <c r="BN37" i="33" s="1"/>
  <c r="AN37" i="33"/>
  <c r="BP37" i="33" s="1"/>
  <c r="AP179" i="33"/>
  <c r="BR179" i="33" s="1"/>
  <c r="AH175" i="33"/>
  <c r="BJ175" i="33" s="1"/>
  <c r="AM176" i="33"/>
  <c r="BO176" i="33" s="1"/>
  <c r="AJ37" i="33"/>
  <c r="BL37" i="33" s="1"/>
  <c r="U224" i="33"/>
  <c r="AK175" i="33"/>
  <c r="BM175" i="33" s="1"/>
  <c r="AO172" i="33"/>
  <c r="BQ172" i="33" s="1"/>
  <c r="BV119" i="33"/>
  <c r="BH119" i="33"/>
  <c r="BV121" i="33"/>
  <c r="BH121" i="33"/>
  <c r="AI126" i="33"/>
  <c r="BK126" i="33" s="1"/>
  <c r="BW219" i="33"/>
  <c r="CA224" i="33"/>
  <c r="CB224" i="33"/>
  <c r="BX224" i="33"/>
  <c r="BJ64" i="33"/>
  <c r="BZ219" i="33"/>
  <c r="BV115" i="33"/>
  <c r="BH115" i="33"/>
  <c r="BH120" i="33"/>
  <c r="BV120" i="33"/>
  <c r="AK132" i="33"/>
  <c r="BM132" i="33" s="1"/>
  <c r="AK178" i="33"/>
  <c r="BM178" i="33" s="1"/>
  <c r="AK171" i="33"/>
  <c r="BM171" i="33" s="1"/>
  <c r="AK179" i="33"/>
  <c r="BM179" i="33" s="1"/>
  <c r="CC224" i="33"/>
  <c r="BH116" i="33"/>
  <c r="BV116" i="33"/>
  <c r="BV117" i="33"/>
  <c r="BH117" i="33"/>
  <c r="BY219" i="33"/>
  <c r="P63" i="33"/>
  <c r="AF63" i="33" s="1"/>
  <c r="BH63" i="33"/>
  <c r="BV63" i="33"/>
  <c r="BV114" i="33"/>
  <c r="BH114" i="33"/>
  <c r="S224" i="33"/>
  <c r="BX219" i="33"/>
  <c r="BY224" i="33"/>
  <c r="J161" i="33"/>
  <c r="AN161" i="33" s="1"/>
  <c r="BP161" i="33" s="1"/>
  <c r="L165" i="33"/>
  <c r="AP165" i="33" s="1"/>
  <c r="BR165" i="33" s="1"/>
  <c r="S200" i="33"/>
  <c r="K163" i="33"/>
  <c r="AO163" i="33" s="1"/>
  <c r="BQ163" i="33" s="1"/>
  <c r="AI159" i="33"/>
  <c r="BK159" i="33" s="1"/>
  <c r="AI156" i="33"/>
  <c r="BK156" i="33" s="1"/>
  <c r="F165" i="33"/>
  <c r="AJ165" i="33" s="1"/>
  <c r="BL165" i="33" s="1"/>
  <c r="S155" i="33"/>
  <c r="AW155" i="33" s="1"/>
  <c r="BY155" i="33" s="1"/>
  <c r="AL124" i="33"/>
  <c r="BN124" i="33" s="1"/>
  <c r="H222" i="33"/>
  <c r="AL134" i="33"/>
  <c r="BN134" i="33" s="1"/>
  <c r="AI175" i="33"/>
  <c r="BK175" i="33" s="1"/>
  <c r="AO139" i="33"/>
  <c r="BQ139" i="33" s="1"/>
  <c r="H224" i="33"/>
  <c r="AU219" i="33"/>
  <c r="AH9" i="33"/>
  <c r="BJ9" i="33" s="1"/>
  <c r="BA224" i="33"/>
  <c r="AM171" i="33"/>
  <c r="BO171" i="33" s="1"/>
  <c r="AM175" i="33"/>
  <c r="BO175" i="33" s="1"/>
  <c r="AM179" i="33"/>
  <c r="BO179" i="33" s="1"/>
  <c r="AH132" i="33"/>
  <c r="BJ132" i="33" s="1"/>
  <c r="AI139" i="33"/>
  <c r="BK139" i="33" s="1"/>
  <c r="AG141" i="33"/>
  <c r="BI141" i="33" s="1"/>
  <c r="AI191" i="33"/>
  <c r="BK191" i="33" s="1"/>
  <c r="AI137" i="33"/>
  <c r="BK137" i="33" s="1"/>
  <c r="AG10" i="33"/>
  <c r="BI10" i="33" s="1"/>
  <c r="AM129" i="33"/>
  <c r="BO129" i="33" s="1"/>
  <c r="AM137" i="33"/>
  <c r="BO137" i="33" s="1"/>
  <c r="AO142" i="33"/>
  <c r="BQ142" i="33" s="1"/>
  <c r="AP175" i="33"/>
  <c r="BR175" i="33" s="1"/>
  <c r="AJ172" i="33"/>
  <c r="BL172" i="33" s="1"/>
  <c r="AJ177" i="33"/>
  <c r="BL177" i="33" s="1"/>
  <c r="AH177" i="33"/>
  <c r="BJ177" i="33" s="1"/>
  <c r="E22" i="33"/>
  <c r="AI22" i="33" s="1"/>
  <c r="BK22" i="33" s="1"/>
  <c r="Q25" i="33"/>
  <c r="H30" i="33"/>
  <c r="AL30" i="33" s="1"/>
  <c r="BN30" i="33" s="1"/>
  <c r="T199" i="33"/>
  <c r="X159" i="33"/>
  <c r="T157" i="33"/>
  <c r="AJ157" i="33" s="1"/>
  <c r="BL157" i="33" s="1"/>
  <c r="T162" i="33"/>
  <c r="AX162" i="33" s="1"/>
  <c r="BZ162" i="33" s="1"/>
  <c r="W164" i="33"/>
  <c r="BA164" i="33" s="1"/>
  <c r="CC164" i="33" s="1"/>
  <c r="AG129" i="33"/>
  <c r="BI129" i="33" s="1"/>
  <c r="AV219" i="33"/>
  <c r="AO178" i="33"/>
  <c r="BQ178" i="33" s="1"/>
  <c r="AI124" i="33"/>
  <c r="BK124" i="33" s="1"/>
  <c r="E222" i="33"/>
  <c r="AK125" i="33"/>
  <c r="BM125" i="33" s="1"/>
  <c r="AK145" i="33"/>
  <c r="BM145" i="33" s="1"/>
  <c r="AL136" i="33"/>
  <c r="BN136" i="33" s="1"/>
  <c r="AI177" i="33"/>
  <c r="BK177" i="33" s="1"/>
  <c r="AX219" i="33"/>
  <c r="I224" i="33"/>
  <c r="AO126" i="33"/>
  <c r="BQ126" i="33" s="1"/>
  <c r="AO137" i="33"/>
  <c r="BQ137" i="33" s="1"/>
  <c r="AJ125" i="33"/>
  <c r="BL125" i="33" s="1"/>
  <c r="AK134" i="33"/>
  <c r="BM134" i="33" s="1"/>
  <c r="AK143" i="33"/>
  <c r="BM143" i="33" s="1"/>
  <c r="AL173" i="33"/>
  <c r="BN173" i="33" s="1"/>
  <c r="G18" i="33"/>
  <c r="AK18" i="33" s="1"/>
  <c r="BM18" i="33" s="1"/>
  <c r="T147" i="33"/>
  <c r="AX147" i="33" s="1"/>
  <c r="BZ147" i="33" s="1"/>
  <c r="D189" i="33"/>
  <c r="AH189" i="33" s="1"/>
  <c r="BJ189" i="33" s="1"/>
  <c r="S193" i="33"/>
  <c r="T192" i="33"/>
  <c r="R191" i="33"/>
  <c r="K156" i="33"/>
  <c r="AO156" i="33" s="1"/>
  <c r="BQ156" i="33" s="1"/>
  <c r="AJ159" i="33"/>
  <c r="BL159" i="33" s="1"/>
  <c r="R200" i="33"/>
  <c r="K159" i="33"/>
  <c r="AO159" i="33" s="1"/>
  <c r="BQ159" i="33" s="1"/>
  <c r="C163" i="33"/>
  <c r="AG163" i="33" s="1"/>
  <c r="BI163" i="33" s="1"/>
  <c r="AL158" i="33"/>
  <c r="BN158" i="33" s="1"/>
  <c r="Q163" i="33"/>
  <c r="AU163" i="33" s="1"/>
  <c r="BW163" i="33" s="1"/>
  <c r="AM174" i="33"/>
  <c r="BO174" i="33" s="1"/>
  <c r="AM178" i="33"/>
  <c r="BO178" i="33" s="1"/>
  <c r="AI143" i="33"/>
  <c r="BK143" i="33" s="1"/>
  <c r="AJ142" i="33"/>
  <c r="BL142" i="33" s="1"/>
  <c r="AW219" i="33"/>
  <c r="G222" i="33"/>
  <c r="D224" i="33"/>
  <c r="AH171" i="33"/>
  <c r="BJ171" i="33" s="1"/>
  <c r="AH8" i="33"/>
  <c r="BJ8" i="33" s="1"/>
  <c r="AG9" i="33"/>
  <c r="BI9" i="33" s="1"/>
  <c r="AN125" i="33"/>
  <c r="BP125" i="33" s="1"/>
  <c r="AH124" i="33"/>
  <c r="BJ124" i="33" s="1"/>
  <c r="D222" i="33"/>
  <c r="AH134" i="33"/>
  <c r="BJ134" i="33" s="1"/>
  <c r="AJ129" i="33"/>
  <c r="BL129" i="33" s="1"/>
  <c r="F224" i="33"/>
  <c r="AY224" i="33"/>
  <c r="V224" i="33"/>
  <c r="AZ224" i="33"/>
  <c r="AV224" i="33"/>
  <c r="AJ139" i="33"/>
  <c r="BL139" i="33" s="1"/>
  <c r="AW224" i="33"/>
  <c r="AG136" i="33"/>
  <c r="BI136" i="33" s="1"/>
  <c r="AI142" i="33"/>
  <c r="BK142" i="33" s="1"/>
  <c r="AH11" i="33"/>
  <c r="BJ11" i="33" s="1"/>
  <c r="AI8" i="33"/>
  <c r="BK8" i="33" s="1"/>
  <c r="AP37" i="33"/>
  <c r="AG144" i="33"/>
  <c r="BI144" i="33" s="1"/>
  <c r="AH173" i="33"/>
  <c r="BJ173" i="33" s="1"/>
  <c r="AJ10" i="33"/>
  <c r="BL10" i="33" s="1"/>
  <c r="H18" i="33"/>
  <c r="AL18" i="33" s="1"/>
  <c r="BN18" i="33" s="1"/>
  <c r="F22" i="33"/>
  <c r="AJ22" i="33" s="1"/>
  <c r="BL22" i="33" s="1"/>
  <c r="Y147" i="33"/>
  <c r="BC147" i="33" s="1"/>
  <c r="CE147" i="33" s="1"/>
  <c r="Y162" i="33"/>
  <c r="BC162" i="33" s="1"/>
  <c r="CE162" i="33" s="1"/>
  <c r="D193" i="33"/>
  <c r="AH193" i="33" s="1"/>
  <c r="BJ193" i="33" s="1"/>
  <c r="Q200" i="33"/>
  <c r="J162" i="33"/>
  <c r="AN162" i="33" s="1"/>
  <c r="BP162" i="33" s="1"/>
  <c r="AH158" i="33"/>
  <c r="BJ158" i="33" s="1"/>
  <c r="AP124" i="33"/>
  <c r="BR124" i="33" s="1"/>
  <c r="AP177" i="33"/>
  <c r="BR177" i="33" s="1"/>
  <c r="AK174" i="33"/>
  <c r="BM174" i="33" s="1"/>
  <c r="AI179" i="33"/>
  <c r="BK179" i="33" s="1"/>
  <c r="AG132" i="33"/>
  <c r="BI132" i="33" s="1"/>
  <c r="AM159" i="33"/>
  <c r="BO159" i="33" s="1"/>
  <c r="AP171" i="33"/>
  <c r="BR171" i="33" s="1"/>
  <c r="AJ124" i="33"/>
  <c r="F222" i="33"/>
  <c r="C222" i="33"/>
  <c r="AJ8" i="33"/>
  <c r="BL8" i="33" s="1"/>
  <c r="AO175" i="33"/>
  <c r="BQ175" i="33" s="1"/>
  <c r="AP173" i="33"/>
  <c r="BR173" i="33" s="1"/>
  <c r="AL128" i="33"/>
  <c r="BN128" i="33" s="1"/>
  <c r="E224" i="33"/>
  <c r="AI172" i="33"/>
  <c r="BK172" i="33" s="1"/>
  <c r="AJ9" i="33"/>
  <c r="BL9" i="33" s="1"/>
  <c r="AO124" i="33"/>
  <c r="BQ124" i="33" s="1"/>
  <c r="AO171" i="33"/>
  <c r="BQ171" i="33" s="1"/>
  <c r="AK128" i="33"/>
  <c r="BM128" i="33" s="1"/>
  <c r="AL135" i="33"/>
  <c r="BN135" i="33" s="1"/>
  <c r="AL126" i="33"/>
  <c r="BN126" i="33" s="1"/>
  <c r="AI173" i="33"/>
  <c r="BK173" i="33" s="1"/>
  <c r="AG134" i="33"/>
  <c r="BI134" i="33" s="1"/>
  <c r="P114" i="33"/>
  <c r="AT114" i="33"/>
  <c r="AF114" i="33"/>
  <c r="P117" i="33"/>
  <c r="AF117" i="33"/>
  <c r="AT117" i="33"/>
  <c r="AT119" i="33"/>
  <c r="AF119" i="33"/>
  <c r="P119" i="33"/>
  <c r="P121" i="33"/>
  <c r="AT121" i="33"/>
  <c r="AF121" i="33"/>
  <c r="AT115" i="33"/>
  <c r="AF115" i="33"/>
  <c r="P115" i="33"/>
  <c r="P120" i="33"/>
  <c r="AF120" i="33"/>
  <c r="AT120" i="33"/>
  <c r="P116" i="33"/>
  <c r="AF116" i="33"/>
  <c r="AT116" i="33"/>
  <c r="U146" i="33"/>
  <c r="AY146" i="33" s="1"/>
  <c r="CA146" i="33" s="1"/>
  <c r="E454" i="6"/>
  <c r="B464" i="6"/>
  <c r="B609" i="6" s="1"/>
  <c r="B651" i="6" s="1"/>
  <c r="B496" i="6"/>
  <c r="T154" i="33"/>
  <c r="AX154" i="33" s="1"/>
  <c r="BZ154" i="33" s="1"/>
  <c r="B461" i="6"/>
  <c r="B606" i="6" s="1"/>
  <c r="B648" i="6" s="1"/>
  <c r="B493" i="6"/>
  <c r="B462" i="6"/>
  <c r="B607" i="6" s="1"/>
  <c r="B649" i="6" s="1"/>
  <c r="B494" i="6"/>
  <c r="W21" i="33"/>
  <c r="B692" i="6"/>
  <c r="B505" i="6"/>
  <c r="B734" i="6"/>
  <c r="B744" i="6"/>
  <c r="B699" i="6"/>
  <c r="I30" i="33"/>
  <c r="AM30" i="33" s="1"/>
  <c r="BO30" i="33" s="1"/>
  <c r="V30" i="33"/>
  <c r="V147" i="33"/>
  <c r="AZ147" i="33" s="1"/>
  <c r="CB147" i="33" s="1"/>
  <c r="B733" i="6"/>
  <c r="B743" i="6"/>
  <c r="B698" i="6"/>
  <c r="F299" i="6"/>
  <c r="H454" i="6"/>
  <c r="W154" i="33"/>
  <c r="BA154" i="33" s="1"/>
  <c r="CC154" i="33" s="1"/>
  <c r="U154" i="33"/>
  <c r="AY154" i="33" s="1"/>
  <c r="CA154" i="33" s="1"/>
  <c r="W146" i="33"/>
  <c r="BA146" i="33" s="1"/>
  <c r="CC146" i="33" s="1"/>
  <c r="Z149" i="33"/>
  <c r="BD149" i="33" s="1"/>
  <c r="CF149" i="33" s="1"/>
  <c r="V154" i="33"/>
  <c r="AZ154" i="33" s="1"/>
  <c r="CB154" i="33" s="1"/>
  <c r="S147" i="33"/>
  <c r="AW147" i="33" s="1"/>
  <c r="BY147" i="33" s="1"/>
  <c r="R230" i="20"/>
  <c r="R146" i="33"/>
  <c r="AV146" i="33" s="1"/>
  <c r="BX146" i="33" s="1"/>
  <c r="T146" i="33"/>
  <c r="AX146" i="33" s="1"/>
  <c r="BZ146" i="33" s="1"/>
  <c r="Y146" i="33"/>
  <c r="BC146" i="33" s="1"/>
  <c r="CE146" i="33" s="1"/>
  <c r="Y154" i="33"/>
  <c r="BC154" i="33" s="1"/>
  <c r="CE154" i="33" s="1"/>
  <c r="U147" i="33"/>
  <c r="AY147" i="33" s="1"/>
  <c r="CA147" i="33" s="1"/>
  <c r="Q230" i="20"/>
  <c r="B562" i="6" l="1"/>
  <c r="B572" i="6" s="1"/>
  <c r="B564" i="6"/>
  <c r="B574" i="6" s="1"/>
  <c r="J21" i="33"/>
  <c r="AN21" i="33" s="1"/>
  <c r="BP21" i="33" s="1"/>
  <c r="B646" i="6"/>
  <c r="B656" i="6" s="1"/>
  <c r="B614" i="6"/>
  <c r="E84" i="6"/>
  <c r="D84" i="6"/>
  <c r="B566" i="6"/>
  <c r="B576" i="6" s="1"/>
  <c r="B565" i="6"/>
  <c r="B575" i="6" s="1"/>
  <c r="B568" i="6"/>
  <c r="B578" i="6" s="1"/>
  <c r="B661" i="6"/>
  <c r="B619" i="6"/>
  <c r="B657" i="6"/>
  <c r="B615" i="6"/>
  <c r="B658" i="6"/>
  <c r="B616" i="6"/>
  <c r="AT63" i="33"/>
  <c r="BJ222" i="33"/>
  <c r="BM222" i="33"/>
  <c r="BK224" i="33"/>
  <c r="BI222" i="33"/>
  <c r="BN222" i="33"/>
  <c r="BK222" i="33"/>
  <c r="AJ222" i="33"/>
  <c r="BL124" i="33"/>
  <c r="BL222" i="33" s="1"/>
  <c r="BR37" i="33"/>
  <c r="BN224" i="33"/>
  <c r="AK222" i="33"/>
  <c r="AI224" i="33"/>
  <c r="AH222" i="33"/>
  <c r="S146" i="33"/>
  <c r="T200" i="33"/>
  <c r="V28" i="33"/>
  <c r="V146" i="33"/>
  <c r="AI222" i="33"/>
  <c r="AL224" i="33"/>
  <c r="Q146" i="33"/>
  <c r="Z155" i="33"/>
  <c r="BD155" i="33" s="1"/>
  <c r="CF155" i="33" s="1"/>
  <c r="AG222" i="33"/>
  <c r="AL222" i="33"/>
  <c r="B690" i="6"/>
  <c r="B503" i="6"/>
  <c r="B506" i="6"/>
  <c r="B693" i="6"/>
  <c r="Y155" i="33"/>
  <c r="BC155" i="33" s="1"/>
  <c r="CE155" i="33" s="1"/>
  <c r="B691" i="6"/>
  <c r="B504" i="6"/>
  <c r="W30" i="33"/>
  <c r="X21" i="33"/>
  <c r="J30" i="33"/>
  <c r="AN30" i="33" s="1"/>
  <c r="BP30" i="33" s="1"/>
  <c r="B702" i="6"/>
  <c r="B737" i="6"/>
  <c r="B747" i="6"/>
  <c r="K21" i="33" l="1"/>
  <c r="AO21" i="33" s="1"/>
  <c r="BQ21" i="33" s="1"/>
  <c r="B659" i="6"/>
  <c r="B617" i="6"/>
  <c r="B662" i="6"/>
  <c r="B620" i="6"/>
  <c r="B660" i="6"/>
  <c r="B618" i="6"/>
  <c r="T155" i="33"/>
  <c r="AX155" i="33" s="1"/>
  <c r="BZ155" i="33" s="1"/>
  <c r="AU146" i="33"/>
  <c r="BW146" i="33" s="1"/>
  <c r="AZ146" i="33"/>
  <c r="CB146" i="33" s="1"/>
  <c r="AW146" i="33"/>
  <c r="BY146" i="33" s="1"/>
  <c r="B738" i="6"/>
  <c r="B703" i="6"/>
  <c r="B748" i="6"/>
  <c r="B736" i="6"/>
  <c r="B701" i="6"/>
  <c r="B746" i="6"/>
  <c r="B700" i="6"/>
  <c r="B735" i="6"/>
  <c r="B745" i="6"/>
  <c r="K30" i="33"/>
  <c r="AO30" i="33" s="1"/>
  <c r="BQ30" i="33" s="1"/>
  <c r="P211" i="17"/>
  <c r="B645" i="17"/>
  <c r="B383" i="17"/>
  <c r="B469" i="17"/>
  <c r="P645" i="17"/>
  <c r="P297" i="17"/>
  <c r="B297" i="17"/>
  <c r="B559" i="17"/>
  <c r="B817" i="17"/>
  <c r="P383" i="17"/>
  <c r="B903" i="17"/>
  <c r="P133" i="20"/>
  <c r="P114" i="20"/>
  <c r="P93" i="20"/>
  <c r="P272" i="20"/>
  <c r="P73" i="20"/>
  <c r="P53" i="20"/>
  <c r="P104" i="20"/>
  <c r="P198" i="20"/>
  <c r="P187" i="20"/>
  <c r="P172" i="20"/>
  <c r="P152" i="20"/>
  <c r="P137" i="20"/>
  <c r="P231" i="20"/>
  <c r="P217" i="20"/>
  <c r="P211" i="20"/>
  <c r="P52" i="20"/>
  <c r="P160" i="20"/>
  <c r="P120" i="20"/>
  <c r="P109" i="20"/>
  <c r="P277" i="20"/>
  <c r="P78" i="20"/>
  <c r="P268" i="20"/>
  <c r="P69" i="20"/>
  <c r="P257" i="20"/>
  <c r="P58" i="20"/>
  <c r="F168" i="33"/>
  <c r="AJ168" i="33" s="1"/>
  <c r="BL168" i="33" s="1"/>
  <c r="G166" i="33"/>
  <c r="AK166" i="33" s="1"/>
  <c r="BM166" i="33" s="1"/>
  <c r="Q166" i="33"/>
  <c r="AU166" i="33" s="1"/>
  <c r="BW166" i="33" s="1"/>
  <c r="Z164" i="33"/>
  <c r="BD164" i="33" s="1"/>
  <c r="CF164" i="33" s="1"/>
  <c r="D164" i="33"/>
  <c r="AH164" i="33" s="1"/>
  <c r="BJ164" i="33" s="1"/>
  <c r="W161" i="33"/>
  <c r="BA161" i="33" s="1"/>
  <c r="CC161" i="33" s="1"/>
  <c r="E161" i="33"/>
  <c r="AI161" i="33" s="1"/>
  <c r="BK161" i="33" s="1"/>
  <c r="L160" i="33"/>
  <c r="AP160" i="33" s="1"/>
  <c r="BR160" i="33" s="1"/>
  <c r="Z160" i="33"/>
  <c r="BD160" i="33" s="1"/>
  <c r="CF160" i="33" s="1"/>
  <c r="H160" i="33"/>
  <c r="AL160" i="33" s="1"/>
  <c r="BN160" i="33" s="1"/>
  <c r="D160" i="33"/>
  <c r="AH160" i="33" s="1"/>
  <c r="BJ160" i="33" s="1"/>
  <c r="Y158" i="33"/>
  <c r="AO158" i="33" s="1"/>
  <c r="BQ158" i="33" s="1"/>
  <c r="C158" i="33"/>
  <c r="L156" i="33"/>
  <c r="D156" i="33"/>
  <c r="P235" i="20"/>
  <c r="P219" i="20"/>
  <c r="P274" i="20"/>
  <c r="P260" i="20"/>
  <c r="D170" i="33"/>
  <c r="AH170" i="33" s="1"/>
  <c r="BJ170" i="33" s="1"/>
  <c r="L125" i="33"/>
  <c r="P190" i="20"/>
  <c r="P225" i="20"/>
  <c r="F170" i="33"/>
  <c r="AJ170" i="33" s="1"/>
  <c r="BL170" i="33" s="1"/>
  <c r="H168" i="33"/>
  <c r="AL168" i="33" s="1"/>
  <c r="BN168" i="33" s="1"/>
  <c r="G167" i="33"/>
  <c r="AK167" i="33" s="1"/>
  <c r="BM167" i="33" s="1"/>
  <c r="G157" i="33"/>
  <c r="C157" i="33"/>
  <c r="Q157" i="33"/>
  <c r="T156" i="33"/>
  <c r="B732" i="17"/>
  <c r="B470" i="17"/>
  <c r="P470" i="17"/>
  <c r="P646" i="17"/>
  <c r="B212" i="17"/>
  <c r="B64" i="33" s="1"/>
  <c r="P384" i="17"/>
  <c r="P212" i="17"/>
  <c r="B560" i="17"/>
  <c r="B904" i="17"/>
  <c r="P298" i="17"/>
  <c r="P126" i="17"/>
  <c r="B384" i="17"/>
  <c r="B298" i="17"/>
  <c r="B818" i="17"/>
  <c r="P234" i="20"/>
  <c r="P215" i="20"/>
  <c r="P210" i="20"/>
  <c r="P191" i="20"/>
  <c r="P186" i="20"/>
  <c r="P176" i="20"/>
  <c r="P156" i="20"/>
  <c r="P145" i="20"/>
  <c r="P132" i="20"/>
  <c r="P118" i="20"/>
  <c r="P113" i="20"/>
  <c r="P102" i="20"/>
  <c r="P97" i="20"/>
  <c r="P92" i="20"/>
  <c r="P270" i="20"/>
  <c r="P71" i="20"/>
  <c r="P261" i="20"/>
  <c r="P62" i="20"/>
  <c r="P57" i="20"/>
  <c r="P256" i="20"/>
  <c r="F452" i="6"/>
  <c r="P282" i="20"/>
  <c r="P83" i="20"/>
  <c r="E297" i="6"/>
  <c r="G297" i="6"/>
  <c r="P223" i="20"/>
  <c r="Z154" i="33"/>
  <c r="BD154" i="33" s="1"/>
  <c r="CF154" i="33" s="1"/>
  <c r="J153" i="33"/>
  <c r="AN153" i="33" s="1"/>
  <c r="BP153" i="33" s="1"/>
  <c r="L152" i="33"/>
  <c r="AP152" i="33" s="1"/>
  <c r="BR152" i="33" s="1"/>
  <c r="X149" i="33"/>
  <c r="BB149" i="33" s="1"/>
  <c r="CD149" i="33" s="1"/>
  <c r="X147" i="33"/>
  <c r="BB147" i="33" s="1"/>
  <c r="CD147" i="33" s="1"/>
  <c r="J145" i="33"/>
  <c r="AN145" i="33" s="1"/>
  <c r="BP145" i="33" s="1"/>
  <c r="J143" i="33"/>
  <c r="Z142" i="33"/>
  <c r="J141" i="33"/>
  <c r="L140" i="33"/>
  <c r="AP140" i="33" s="1"/>
  <c r="BR140" i="33" s="1"/>
  <c r="Z133" i="33"/>
  <c r="J132" i="33"/>
  <c r="L131" i="33"/>
  <c r="AP131" i="33" s="1"/>
  <c r="BR131" i="33" s="1"/>
  <c r="X130" i="33"/>
  <c r="J130" i="33"/>
  <c r="AN130" i="33" s="1"/>
  <c r="BP130" i="33" s="1"/>
  <c r="Z125" i="33"/>
  <c r="J124" i="33"/>
  <c r="P158" i="20"/>
  <c r="P232" i="20"/>
  <c r="P262" i="20"/>
  <c r="D452" i="6"/>
  <c r="P91" i="20"/>
  <c r="P226" i="20"/>
  <c r="P209" i="20"/>
  <c r="P143" i="20"/>
  <c r="P117" i="20"/>
  <c r="P77" i="20"/>
  <c r="P276" i="20"/>
  <c r="D297" i="6"/>
  <c r="P122" i="20"/>
  <c r="P155" i="20"/>
  <c r="P178" i="20"/>
  <c r="P182" i="20"/>
  <c r="P171" i="20"/>
  <c r="P147" i="20"/>
  <c r="P280" i="20"/>
  <c r="P81" i="20"/>
  <c r="P196" i="20"/>
  <c r="C170" i="33"/>
  <c r="AG170" i="33" s="1"/>
  <c r="BI170" i="33" s="1"/>
  <c r="P63" i="20"/>
  <c r="P266" i="20"/>
  <c r="P192" i="20"/>
  <c r="P175" i="20"/>
  <c r="P151" i="20"/>
  <c r="P140" i="20"/>
  <c r="P273" i="20"/>
  <c r="P121" i="20"/>
  <c r="I162" i="33"/>
  <c r="AM162" i="33" s="1"/>
  <c r="BO162" i="33" s="1"/>
  <c r="I158" i="33"/>
  <c r="Z166" i="33"/>
  <c r="BD166" i="33" s="1"/>
  <c r="CF166" i="33" s="1"/>
  <c r="I164" i="33"/>
  <c r="AM164" i="33" s="1"/>
  <c r="BO164" i="33" s="1"/>
  <c r="I160" i="33"/>
  <c r="AM160" i="33" s="1"/>
  <c r="BO160" i="33" s="1"/>
  <c r="Z158" i="33"/>
  <c r="I156" i="33"/>
  <c r="I143" i="33"/>
  <c r="W130" i="33"/>
  <c r="K127" i="33"/>
  <c r="W126" i="33"/>
  <c r="I124" i="33"/>
  <c r="Z163" i="33"/>
  <c r="BD163" i="33" s="1"/>
  <c r="CF163" i="33" s="1"/>
  <c r="G351" i="6"/>
  <c r="D309" i="6"/>
  <c r="Z184" i="33"/>
  <c r="BD184" i="33" s="1"/>
  <c r="K173" i="33"/>
  <c r="Y176" i="33"/>
  <c r="T183" i="33"/>
  <c r="AX183" i="33" s="1"/>
  <c r="BZ183" i="33" s="1"/>
  <c r="T179" i="33"/>
  <c r="AJ179" i="33" s="1"/>
  <c r="BL179" i="33" s="1"/>
  <c r="T175" i="33"/>
  <c r="AJ175" i="33" s="1"/>
  <c r="BL175" i="33" s="1"/>
  <c r="T171" i="33"/>
  <c r="I309" i="6"/>
  <c r="O309" i="6" s="1"/>
  <c r="B75" i="22"/>
  <c r="B219" i="22"/>
  <c r="B359" i="22"/>
  <c r="B392" i="22" s="1"/>
  <c r="B289" i="22"/>
  <c r="B322" i="22" s="1"/>
  <c r="B215" i="22"/>
  <c r="P215" i="22" s="1"/>
  <c r="E116" i="27"/>
  <c r="D116" i="27"/>
  <c r="E452" i="6"/>
  <c r="C297" i="6"/>
  <c r="P253" i="20"/>
  <c r="E464" i="6"/>
  <c r="F309" i="6"/>
  <c r="H464" i="6"/>
  <c r="F297" i="6"/>
  <c r="C452" i="6"/>
  <c r="H452" i="6"/>
  <c r="H351" i="6"/>
  <c r="H297" i="6"/>
  <c r="G452" i="6"/>
  <c r="H309" i="6"/>
  <c r="P238" i="20"/>
  <c r="U19" i="33"/>
  <c r="T21" i="33"/>
  <c r="Q21" i="33"/>
  <c r="T25" i="33"/>
  <c r="U30" i="33"/>
  <c r="D24" i="33"/>
  <c r="AH24" i="33" s="1"/>
  <c r="BJ24" i="33" s="1"/>
  <c r="R24" i="33"/>
  <c r="R21" i="33"/>
  <c r="X186" i="33"/>
  <c r="BB186" i="33" s="1"/>
  <c r="CD186" i="33" s="1"/>
  <c r="X181" i="33"/>
  <c r="BB181" i="33" s="1"/>
  <c r="CD181" i="33" s="1"/>
  <c r="X177" i="33"/>
  <c r="AN177" i="33" s="1"/>
  <c r="BP177" i="33" s="1"/>
  <c r="X185" i="33"/>
  <c r="BB185" i="33" s="1"/>
  <c r="CD185" i="33" s="1"/>
  <c r="X182" i="33"/>
  <c r="BB182" i="33" s="1"/>
  <c r="CD182" i="33" s="1"/>
  <c r="X179" i="33"/>
  <c r="X175" i="33"/>
  <c r="X127" i="33"/>
  <c r="J127" i="33"/>
  <c r="AN127" i="33" s="1"/>
  <c r="BP127" i="33" s="1"/>
  <c r="Y166" i="33"/>
  <c r="BC166" i="33" s="1"/>
  <c r="CE166" i="33" s="1"/>
  <c r="X166" i="33"/>
  <c r="BB166" i="33" s="1"/>
  <c r="CD166" i="33" s="1"/>
  <c r="X162" i="33"/>
  <c r="BB162" i="33" s="1"/>
  <c r="CD162" i="33" s="1"/>
  <c r="C116" i="27"/>
  <c r="C780" i="6" l="1"/>
  <c r="D780" i="6"/>
  <c r="F453" i="6"/>
  <c r="L297" i="6"/>
  <c r="D462" i="6"/>
  <c r="L21" i="33"/>
  <c r="AP21" i="33" s="1"/>
  <c r="BR21" i="33" s="1"/>
  <c r="D19" i="33"/>
  <c r="AH19" i="33" s="1"/>
  <c r="BJ19" i="33" s="1"/>
  <c r="G19" i="33"/>
  <c r="AK19" i="33" s="1"/>
  <c r="BM19" i="33" s="1"/>
  <c r="C18" i="33"/>
  <c r="AG18" i="33" s="1"/>
  <c r="BI18" i="33" s="1"/>
  <c r="F28" i="33"/>
  <c r="AJ28" i="33" s="1"/>
  <c r="BL28" i="33" s="1"/>
  <c r="G28" i="33"/>
  <c r="AK28" i="33" s="1"/>
  <c r="BM28" i="33" s="1"/>
  <c r="E646" i="6"/>
  <c r="E653" i="6" s="1"/>
  <c r="Q187" i="33"/>
  <c r="AU187" i="33" s="1"/>
  <c r="BW187" i="33" s="1"/>
  <c r="BW224" i="33" s="1"/>
  <c r="S27" i="33"/>
  <c r="BV155" i="33"/>
  <c r="BH155" i="33"/>
  <c r="BH132" i="33"/>
  <c r="BV132" i="33"/>
  <c r="BV158" i="33"/>
  <c r="BH158" i="33"/>
  <c r="BV170" i="33"/>
  <c r="BH170" i="33"/>
  <c r="BV156" i="33"/>
  <c r="BH156" i="33"/>
  <c r="BV136" i="33"/>
  <c r="BH136" i="33"/>
  <c r="P64" i="33"/>
  <c r="AF64" i="33" s="1"/>
  <c r="BH64" i="33"/>
  <c r="BV64" i="33"/>
  <c r="BH168" i="33"/>
  <c r="BV168" i="33"/>
  <c r="BD224" i="33"/>
  <c r="CF184" i="33"/>
  <c r="CF224" i="33" s="1"/>
  <c r="BH148" i="33"/>
  <c r="BV148" i="33"/>
  <c r="BH128" i="33"/>
  <c r="BV128" i="33"/>
  <c r="BH140" i="33"/>
  <c r="BV140" i="33"/>
  <c r="BV166" i="33"/>
  <c r="BH166" i="33"/>
  <c r="BV154" i="33"/>
  <c r="BH154" i="33"/>
  <c r="BH144" i="33"/>
  <c r="BV144" i="33"/>
  <c r="BH152" i="33"/>
  <c r="BV152" i="33"/>
  <c r="BV162" i="33"/>
  <c r="BH162" i="33"/>
  <c r="BH160" i="33"/>
  <c r="BV160" i="33"/>
  <c r="X158" i="33"/>
  <c r="AN158" i="33" s="1"/>
  <c r="BP158" i="33" s="1"/>
  <c r="T30" i="33"/>
  <c r="E18" i="33"/>
  <c r="E27" i="33"/>
  <c r="AI27" i="33" s="1"/>
  <c r="BK27" i="33" s="1"/>
  <c r="F25" i="33"/>
  <c r="AJ25" i="33" s="1"/>
  <c r="BL25" i="33" s="1"/>
  <c r="D22" i="33"/>
  <c r="AH22" i="33" s="1"/>
  <c r="BJ22" i="33" s="1"/>
  <c r="E28" i="33"/>
  <c r="AI28" i="33" s="1"/>
  <c r="BK28" i="33" s="1"/>
  <c r="H28" i="33"/>
  <c r="AL28" i="33" s="1"/>
  <c r="BN28" i="33" s="1"/>
  <c r="AT154" i="33"/>
  <c r="AF154" i="33"/>
  <c r="P154" i="33"/>
  <c r="Q192" i="33"/>
  <c r="S190" i="33"/>
  <c r="S225" i="33" s="1"/>
  <c r="X187" i="33"/>
  <c r="BB187" i="33" s="1"/>
  <c r="CD187" i="33" s="1"/>
  <c r="J187" i="33"/>
  <c r="AN187" i="33" s="1"/>
  <c r="BP187" i="33" s="1"/>
  <c r="Z172" i="33"/>
  <c r="C187" i="33"/>
  <c r="AG187" i="33" s="1"/>
  <c r="BI187" i="33" s="1"/>
  <c r="J173" i="33"/>
  <c r="AN173" i="33" s="1"/>
  <c r="BP173" i="33" s="1"/>
  <c r="Y184" i="33"/>
  <c r="BC184" i="33" s="1"/>
  <c r="CE184" i="33" s="1"/>
  <c r="CE224" i="33" s="1"/>
  <c r="L174" i="33"/>
  <c r="I126" i="33"/>
  <c r="AM126" i="33" s="1"/>
  <c r="BO126" i="33" s="1"/>
  <c r="I139" i="33"/>
  <c r="I141" i="33"/>
  <c r="AM141" i="33" s="1"/>
  <c r="BO141" i="33" s="1"/>
  <c r="W147" i="33"/>
  <c r="BA147" i="33" s="1"/>
  <c r="CC147" i="33" s="1"/>
  <c r="W155" i="33"/>
  <c r="BA155" i="33" s="1"/>
  <c r="CC155" i="33" s="1"/>
  <c r="X157" i="33"/>
  <c r="L159" i="33"/>
  <c r="AP159" i="33" s="1"/>
  <c r="BR159" i="33" s="1"/>
  <c r="L162" i="33"/>
  <c r="AP162" i="33" s="1"/>
  <c r="BR162" i="33" s="1"/>
  <c r="X163" i="33"/>
  <c r="BB163" i="33" s="1"/>
  <c r="CD163" i="33" s="1"/>
  <c r="X165" i="33"/>
  <c r="BB165" i="33" s="1"/>
  <c r="CD165" i="33" s="1"/>
  <c r="K165" i="33"/>
  <c r="AO165" i="33" s="1"/>
  <c r="BQ165" i="33" s="1"/>
  <c r="W158" i="33"/>
  <c r="AM158" i="33" s="1"/>
  <c r="BO158" i="33" s="1"/>
  <c r="Y161" i="33"/>
  <c r="BC161" i="33" s="1"/>
  <c r="CE161" i="33" s="1"/>
  <c r="W166" i="33"/>
  <c r="BA166" i="33" s="1"/>
  <c r="CC166" i="33" s="1"/>
  <c r="J131" i="33"/>
  <c r="J133" i="33"/>
  <c r="AN133" i="33" s="1"/>
  <c r="BP133" i="33" s="1"/>
  <c r="X135" i="33"/>
  <c r="J148" i="33"/>
  <c r="AN148" i="33" s="1"/>
  <c r="BP148" i="33" s="1"/>
  <c r="J150" i="33"/>
  <c r="AN150" i="33" s="1"/>
  <c r="BP150" i="33" s="1"/>
  <c r="AT144" i="33"/>
  <c r="AF144" i="33"/>
  <c r="P144" i="33"/>
  <c r="AT152" i="33"/>
  <c r="AF152" i="33"/>
  <c r="P152" i="33"/>
  <c r="L133" i="33"/>
  <c r="AP133" i="33" s="1"/>
  <c r="BR133" i="33" s="1"/>
  <c r="J139" i="33"/>
  <c r="L146" i="33"/>
  <c r="AP146" i="33" s="1"/>
  <c r="BR146" i="33" s="1"/>
  <c r="L154" i="33"/>
  <c r="AP154" i="33" s="1"/>
  <c r="BR154" i="33" s="1"/>
  <c r="C188" i="33"/>
  <c r="R188" i="33"/>
  <c r="R225" i="33" s="1"/>
  <c r="AT162" i="33"/>
  <c r="AF162" i="33"/>
  <c r="P162" i="33"/>
  <c r="U157" i="33"/>
  <c r="AK157" i="33" s="1"/>
  <c r="BM157" i="33" s="1"/>
  <c r="E158" i="33"/>
  <c r="G161" i="33"/>
  <c r="AK161" i="33" s="1"/>
  <c r="BM161" i="33" s="1"/>
  <c r="L169" i="33"/>
  <c r="AP169" i="33" s="1"/>
  <c r="BR169" i="33" s="1"/>
  <c r="X139" i="33"/>
  <c r="R170" i="33"/>
  <c r="AV170" i="33" s="1"/>
  <c r="BX170" i="33" s="1"/>
  <c r="AT160" i="33"/>
  <c r="AF160" i="33"/>
  <c r="P160" i="33"/>
  <c r="R156" i="33"/>
  <c r="AH156" i="33" s="1"/>
  <c r="BJ156" i="33" s="1"/>
  <c r="Z156" i="33"/>
  <c r="AP156" i="33" s="1"/>
  <c r="BR156" i="33" s="1"/>
  <c r="V160" i="33"/>
  <c r="S161" i="33"/>
  <c r="AW161" i="33" s="1"/>
  <c r="BY161" i="33" s="1"/>
  <c r="I161" i="33"/>
  <c r="AM161" i="33" s="1"/>
  <c r="BO161" i="33" s="1"/>
  <c r="G162" i="33"/>
  <c r="AK162" i="33" s="1"/>
  <c r="BM162" i="33" s="1"/>
  <c r="V164" i="33"/>
  <c r="AZ164" i="33" s="1"/>
  <c r="CB164" i="33" s="1"/>
  <c r="L164" i="33"/>
  <c r="AP164" i="33" s="1"/>
  <c r="BR164" i="33" s="1"/>
  <c r="E165" i="33"/>
  <c r="AI165" i="33" s="1"/>
  <c r="BK165" i="33" s="1"/>
  <c r="C166" i="33"/>
  <c r="AG166" i="33" s="1"/>
  <c r="BI166" i="33" s="1"/>
  <c r="K166" i="33"/>
  <c r="AO166" i="33" s="1"/>
  <c r="BQ166" i="33" s="1"/>
  <c r="S150" i="33"/>
  <c r="AW150" i="33" s="1"/>
  <c r="BY150" i="33" s="1"/>
  <c r="Q28" i="33"/>
  <c r="Q219" i="33" s="1"/>
  <c r="D20" i="33"/>
  <c r="AH20" i="33" s="1"/>
  <c r="BJ20" i="33" s="1"/>
  <c r="G21" i="33"/>
  <c r="AK21" i="33" s="1"/>
  <c r="X178" i="33"/>
  <c r="AN178" i="33" s="1"/>
  <c r="BP178" i="33" s="1"/>
  <c r="K176" i="33"/>
  <c r="AO176" i="33" s="1"/>
  <c r="BQ176" i="33" s="1"/>
  <c r="J175" i="33"/>
  <c r="AN175" i="33" s="1"/>
  <c r="G224" i="33"/>
  <c r="AO173" i="33"/>
  <c r="BQ173" i="33" s="1"/>
  <c r="L178" i="33"/>
  <c r="AP178" i="33" s="1"/>
  <c r="BR178" i="33" s="1"/>
  <c r="J157" i="33"/>
  <c r="AM124" i="33"/>
  <c r="BO124" i="33" s="1"/>
  <c r="AO127" i="33"/>
  <c r="K222" i="33"/>
  <c r="I134" i="33"/>
  <c r="I136" i="33"/>
  <c r="AM136" i="33" s="1"/>
  <c r="BO136" i="33" s="1"/>
  <c r="W143" i="33"/>
  <c r="AM143" i="33" s="1"/>
  <c r="BO143" i="33" s="1"/>
  <c r="I151" i="33"/>
  <c r="AM151" i="33" s="1"/>
  <c r="BO151" i="33" s="1"/>
  <c r="Z162" i="33"/>
  <c r="BD162" i="33" s="1"/>
  <c r="CF162" i="33" s="1"/>
  <c r="J163" i="33"/>
  <c r="AN163" i="33" s="1"/>
  <c r="BP163" i="33" s="1"/>
  <c r="J164" i="33"/>
  <c r="AN164" i="33" s="1"/>
  <c r="BP164" i="33" s="1"/>
  <c r="Y157" i="33"/>
  <c r="Y165" i="33"/>
  <c r="BC165" i="33" s="1"/>
  <c r="CE165" i="33" s="1"/>
  <c r="J129" i="33"/>
  <c r="AN129" i="33" s="1"/>
  <c r="BP129" i="33" s="1"/>
  <c r="X131" i="33"/>
  <c r="J144" i="33"/>
  <c r="J146" i="33"/>
  <c r="AN146" i="33" s="1"/>
  <c r="BP146" i="33" s="1"/>
  <c r="X148" i="33"/>
  <c r="BB148" i="33" s="1"/>
  <c r="CD148" i="33" s="1"/>
  <c r="AT155" i="33"/>
  <c r="AF155" i="33"/>
  <c r="P155" i="33"/>
  <c r="K170" i="33"/>
  <c r="AO170" i="33" s="1"/>
  <c r="BQ170" i="33" s="1"/>
  <c r="G170" i="33"/>
  <c r="AK170" i="33" s="1"/>
  <c r="BM170" i="33" s="1"/>
  <c r="AT132" i="33"/>
  <c r="AF132" i="33"/>
  <c r="P132" i="33"/>
  <c r="L127" i="33"/>
  <c r="AP127" i="33" s="1"/>
  <c r="Z129" i="33"/>
  <c r="X136" i="33"/>
  <c r="Z137" i="33"/>
  <c r="L144" i="33"/>
  <c r="AP144" i="33" s="1"/>
  <c r="BR144" i="33" s="1"/>
  <c r="L150" i="33"/>
  <c r="AP150" i="33" s="1"/>
  <c r="BR150" i="33" s="1"/>
  <c r="AT158" i="33"/>
  <c r="AF158" i="33"/>
  <c r="P158" i="33"/>
  <c r="AT170" i="33"/>
  <c r="AF170" i="33"/>
  <c r="P170" i="33"/>
  <c r="T160" i="33"/>
  <c r="AX160" i="33" s="1"/>
  <c r="BZ160" i="33" s="1"/>
  <c r="C161" i="33"/>
  <c r="AG161" i="33" s="1"/>
  <c r="BI161" i="33" s="1"/>
  <c r="E162" i="33"/>
  <c r="AI162" i="33" s="1"/>
  <c r="BK162" i="33" s="1"/>
  <c r="F164" i="33"/>
  <c r="AJ164" i="33" s="1"/>
  <c r="BL164" i="33" s="1"/>
  <c r="G165" i="33"/>
  <c r="AK165" i="33" s="1"/>
  <c r="BM165" i="33" s="1"/>
  <c r="E166" i="33"/>
  <c r="AI166" i="33" s="1"/>
  <c r="BK166" i="33" s="1"/>
  <c r="D168" i="33"/>
  <c r="AH168" i="33" s="1"/>
  <c r="BJ168" i="33" s="1"/>
  <c r="S169" i="33"/>
  <c r="AW169" i="33" s="1"/>
  <c r="BY169" i="33" s="1"/>
  <c r="H169" i="33"/>
  <c r="AL169" i="33" s="1"/>
  <c r="BN169" i="33" s="1"/>
  <c r="T170" i="33"/>
  <c r="AX170" i="33" s="1"/>
  <c r="BZ170" i="33" s="1"/>
  <c r="Q158" i="33"/>
  <c r="AG158" i="33" s="1"/>
  <c r="BI158" i="33" s="1"/>
  <c r="Q162" i="33"/>
  <c r="AU162" i="33" s="1"/>
  <c r="BW162" i="33" s="1"/>
  <c r="H164" i="33"/>
  <c r="AL164" i="33" s="1"/>
  <c r="BN164" i="33" s="1"/>
  <c r="I165" i="33"/>
  <c r="AM165" i="33" s="1"/>
  <c r="BO165" i="33" s="1"/>
  <c r="D169" i="33"/>
  <c r="AH169" i="33" s="1"/>
  <c r="BJ169" i="33" s="1"/>
  <c r="AT156" i="33"/>
  <c r="AF156" i="33"/>
  <c r="P156" i="33"/>
  <c r="R150" i="33"/>
  <c r="S151" i="33"/>
  <c r="Y21" i="33"/>
  <c r="D25" i="33"/>
  <c r="AH25" i="33" s="1"/>
  <c r="BJ25" i="33" s="1"/>
  <c r="E30" i="33"/>
  <c r="AI30" i="33" s="1"/>
  <c r="Q188" i="33"/>
  <c r="W224" i="33"/>
  <c r="K184" i="33"/>
  <c r="AO184" i="33" s="1"/>
  <c r="AJ171" i="33"/>
  <c r="BL171" i="33" s="1"/>
  <c r="T181" i="33"/>
  <c r="AX181" i="33" s="1"/>
  <c r="BZ181" i="33" s="1"/>
  <c r="BZ224" i="33" s="1"/>
  <c r="J179" i="33"/>
  <c r="AN179" i="33" s="1"/>
  <c r="BP179" i="33" s="1"/>
  <c r="X171" i="33"/>
  <c r="AN171" i="33" s="1"/>
  <c r="BP171" i="33" s="1"/>
  <c r="K181" i="33"/>
  <c r="AO181" i="33" s="1"/>
  <c r="L182" i="33"/>
  <c r="AP182" i="33" s="1"/>
  <c r="Q224" i="33"/>
  <c r="K169" i="33"/>
  <c r="AO169" i="33" s="1"/>
  <c r="BQ169" i="33" s="1"/>
  <c r="I130" i="33"/>
  <c r="AM130" i="33" s="1"/>
  <c r="BO130" i="33" s="1"/>
  <c r="I132" i="33"/>
  <c r="AM132" i="33" s="1"/>
  <c r="BO132" i="33" s="1"/>
  <c r="W139" i="33"/>
  <c r="I147" i="33"/>
  <c r="AM147" i="33" s="1"/>
  <c r="BO147" i="33" s="1"/>
  <c r="I149" i="33"/>
  <c r="AM149" i="33" s="1"/>
  <c r="BO149" i="33" s="1"/>
  <c r="I155" i="33"/>
  <c r="AM155" i="33" s="1"/>
  <c r="BO155" i="33" s="1"/>
  <c r="AM156" i="33"/>
  <c r="BO156" i="33" s="1"/>
  <c r="L158" i="33"/>
  <c r="AP158" i="33" s="1"/>
  <c r="BR158" i="33" s="1"/>
  <c r="J159" i="33"/>
  <c r="AN159" i="33" s="1"/>
  <c r="L166" i="33"/>
  <c r="AP166" i="33" s="1"/>
  <c r="BR166" i="33" s="1"/>
  <c r="K157" i="33"/>
  <c r="X156" i="33"/>
  <c r="J140" i="33"/>
  <c r="J142" i="33"/>
  <c r="AN142" i="33" s="1"/>
  <c r="BP142" i="33" s="1"/>
  <c r="X144" i="33"/>
  <c r="J152" i="33"/>
  <c r="AN152" i="33" s="1"/>
  <c r="BP152" i="33" s="1"/>
  <c r="J154" i="33"/>
  <c r="AN154" i="33" s="1"/>
  <c r="Q170" i="33"/>
  <c r="AU170" i="33" s="1"/>
  <c r="BW170" i="33" s="1"/>
  <c r="AT136" i="33"/>
  <c r="AF136" i="33"/>
  <c r="P136" i="33"/>
  <c r="AN124" i="33"/>
  <c r="BP124" i="33" s="1"/>
  <c r="J126" i="33"/>
  <c r="J128" i="33"/>
  <c r="AN128" i="33" s="1"/>
  <c r="BP128" i="33" s="1"/>
  <c r="L129" i="33"/>
  <c r="X132" i="33"/>
  <c r="AN132" i="33" s="1"/>
  <c r="BP132" i="33" s="1"/>
  <c r="J134" i="33"/>
  <c r="L135" i="33"/>
  <c r="AP135" i="33" s="1"/>
  <c r="BR135" i="33" s="1"/>
  <c r="J136" i="33"/>
  <c r="L137" i="33"/>
  <c r="X143" i="33"/>
  <c r="AN143" i="33" s="1"/>
  <c r="BP143" i="33" s="1"/>
  <c r="J147" i="33"/>
  <c r="AN147" i="33" s="1"/>
  <c r="BP147" i="33" s="1"/>
  <c r="L148" i="33"/>
  <c r="AP148" i="33" s="1"/>
  <c r="BR148" i="33" s="1"/>
  <c r="J149" i="33"/>
  <c r="AN149" i="33" s="1"/>
  <c r="J151" i="33"/>
  <c r="AN151" i="33" s="1"/>
  <c r="BP151" i="33" s="1"/>
  <c r="J155" i="33"/>
  <c r="AN155" i="33" s="1"/>
  <c r="D190" i="33"/>
  <c r="E192" i="33"/>
  <c r="AI192" i="33" s="1"/>
  <c r="BK192" i="33" s="1"/>
  <c r="F156" i="33"/>
  <c r="AG157" i="33"/>
  <c r="BI157" i="33" s="1"/>
  <c r="Q165" i="33"/>
  <c r="AU165" i="33" s="1"/>
  <c r="BW165" i="33" s="1"/>
  <c r="S166" i="33"/>
  <c r="AW166" i="33" s="1"/>
  <c r="BY166" i="33" s="1"/>
  <c r="R168" i="33"/>
  <c r="AV168" i="33" s="1"/>
  <c r="BX168" i="33" s="1"/>
  <c r="AP125" i="33"/>
  <c r="BR125" i="33" s="1"/>
  <c r="J169" i="33"/>
  <c r="AN169" i="33" s="1"/>
  <c r="BP169" i="33" s="1"/>
  <c r="AT168" i="33"/>
  <c r="AF168" i="33"/>
  <c r="P168" i="33"/>
  <c r="E157" i="33"/>
  <c r="W157" i="33"/>
  <c r="U158" i="33"/>
  <c r="AK158" i="33" s="1"/>
  <c r="BM158" i="33" s="1"/>
  <c r="S165" i="33"/>
  <c r="AW165" i="33" s="1"/>
  <c r="BY165" i="33" s="1"/>
  <c r="R151" i="33"/>
  <c r="AV151" i="33" s="1"/>
  <c r="BX151" i="33" s="1"/>
  <c r="Q150" i="33"/>
  <c r="X30" i="33"/>
  <c r="S30" i="33"/>
  <c r="C28" i="33"/>
  <c r="AG28" i="33" s="1"/>
  <c r="S28" i="33"/>
  <c r="R25" i="33"/>
  <c r="R219" i="33" s="1"/>
  <c r="Q190" i="33"/>
  <c r="X172" i="33"/>
  <c r="AN172" i="33" s="1"/>
  <c r="BP172" i="33" s="1"/>
  <c r="X180" i="33"/>
  <c r="BB180" i="33" s="1"/>
  <c r="CD180" i="33" s="1"/>
  <c r="L176" i="33"/>
  <c r="AP176" i="33" s="1"/>
  <c r="BR176" i="33" s="1"/>
  <c r="T173" i="33"/>
  <c r="AJ173" i="33" s="1"/>
  <c r="J183" i="33"/>
  <c r="AN183" i="33" s="1"/>
  <c r="BP183" i="33" s="1"/>
  <c r="R174" i="33"/>
  <c r="X183" i="33"/>
  <c r="BB183" i="33" s="1"/>
  <c r="I128" i="33"/>
  <c r="AM128" i="33" s="1"/>
  <c r="BO128" i="33" s="1"/>
  <c r="W134" i="33"/>
  <c r="I145" i="33"/>
  <c r="AM145" i="33" s="1"/>
  <c r="BO145" i="33" s="1"/>
  <c r="I153" i="33"/>
  <c r="AM153" i="33" s="1"/>
  <c r="BO153" i="33" s="1"/>
  <c r="L163" i="33"/>
  <c r="AP163" i="33" s="1"/>
  <c r="BR163" i="33" s="1"/>
  <c r="K161" i="33"/>
  <c r="AO161" i="33" s="1"/>
  <c r="BQ161" i="33" s="1"/>
  <c r="X160" i="33"/>
  <c r="BB160" i="33" s="1"/>
  <c r="CD160" i="33" s="1"/>
  <c r="W162" i="33"/>
  <c r="BA162" i="33" s="1"/>
  <c r="CC162" i="33" s="1"/>
  <c r="I166" i="33"/>
  <c r="AM166" i="33" s="1"/>
  <c r="BO166" i="33" s="1"/>
  <c r="K167" i="33"/>
  <c r="AO167" i="33" s="1"/>
  <c r="BQ167" i="33" s="1"/>
  <c r="J135" i="33"/>
  <c r="J137" i="33"/>
  <c r="AN137" i="33" s="1"/>
  <c r="BP137" i="33" s="1"/>
  <c r="X140" i="33"/>
  <c r="X152" i="33"/>
  <c r="BB152" i="33" s="1"/>
  <c r="AT148" i="33"/>
  <c r="AF148" i="33"/>
  <c r="P148" i="33"/>
  <c r="AT128" i="33"/>
  <c r="AF128" i="33"/>
  <c r="P128" i="33"/>
  <c r="AT140" i="33"/>
  <c r="AF140" i="33"/>
  <c r="P140" i="33"/>
  <c r="X126" i="33"/>
  <c r="Z127" i="33"/>
  <c r="X134" i="33"/>
  <c r="X141" i="33"/>
  <c r="AN141" i="33" s="1"/>
  <c r="BP141" i="33" s="1"/>
  <c r="L142" i="33"/>
  <c r="AP142" i="33" s="1"/>
  <c r="BR142" i="33" s="1"/>
  <c r="Z146" i="33"/>
  <c r="BD146" i="33" s="1"/>
  <c r="CF146" i="33" s="1"/>
  <c r="X153" i="33"/>
  <c r="BB153" i="33" s="1"/>
  <c r="E189" i="33"/>
  <c r="AT166" i="33"/>
  <c r="AF166" i="33"/>
  <c r="P166" i="33"/>
  <c r="J156" i="33"/>
  <c r="S158" i="33"/>
  <c r="F160" i="33"/>
  <c r="AJ160" i="33" s="1"/>
  <c r="BL160" i="33" s="1"/>
  <c r="Q161" i="33"/>
  <c r="AU161" i="33" s="1"/>
  <c r="BW161" i="33" s="1"/>
  <c r="U161" i="33"/>
  <c r="AY161" i="33" s="1"/>
  <c r="CA161" i="33" s="1"/>
  <c r="S162" i="33"/>
  <c r="AW162" i="33" s="1"/>
  <c r="BY162" i="33" s="1"/>
  <c r="T164" i="33"/>
  <c r="AX164" i="33" s="1"/>
  <c r="C165" i="33"/>
  <c r="AG165" i="33" s="1"/>
  <c r="U165" i="33"/>
  <c r="AY165" i="33" s="1"/>
  <c r="CA165" i="33" s="1"/>
  <c r="L168" i="33"/>
  <c r="AP168" i="33" s="1"/>
  <c r="BR168" i="33" s="1"/>
  <c r="E169" i="33"/>
  <c r="AI169" i="33" s="1"/>
  <c r="BK169" i="33" s="1"/>
  <c r="F19" i="33"/>
  <c r="T168" i="33"/>
  <c r="AX168" i="33" s="1"/>
  <c r="BZ168" i="33" s="1"/>
  <c r="H156" i="33"/>
  <c r="I157" i="33"/>
  <c r="R160" i="33"/>
  <c r="AV160" i="33" s="1"/>
  <c r="BX160" i="33" s="1"/>
  <c r="C162" i="33"/>
  <c r="AG162" i="33" s="1"/>
  <c r="BI162" i="33" s="1"/>
  <c r="K162" i="33"/>
  <c r="AO162" i="33" s="1"/>
  <c r="BQ162" i="33" s="1"/>
  <c r="U166" i="33"/>
  <c r="AY166" i="33" s="1"/>
  <c r="I167" i="33"/>
  <c r="AM167" i="33" s="1"/>
  <c r="BO167" i="33" s="1"/>
  <c r="R169" i="33"/>
  <c r="AV169" i="33" s="1"/>
  <c r="BX169" i="33" s="1"/>
  <c r="Q151" i="33"/>
  <c r="AU151" i="33" s="1"/>
  <c r="BW151" i="33" s="1"/>
  <c r="P252" i="20"/>
  <c r="D339" i="6"/>
  <c r="C339" i="6"/>
  <c r="F462" i="6"/>
  <c r="D307" i="6"/>
  <c r="G463" i="6"/>
  <c r="Z21" i="33"/>
  <c r="H267" i="6"/>
  <c r="D463" i="6"/>
  <c r="C115" i="27"/>
  <c r="E351" i="6"/>
  <c r="E309" i="6"/>
  <c r="AN135" i="33" l="1"/>
  <c r="BP135" i="33" s="1"/>
  <c r="AT64" i="33"/>
  <c r="M21" i="33"/>
  <c r="AQ21" i="33" s="1"/>
  <c r="BS21" i="33" s="1"/>
  <c r="E538" i="6"/>
  <c r="E36" i="6"/>
  <c r="E62" i="6" s="1"/>
  <c r="E604" i="6"/>
  <c r="E37" i="6"/>
  <c r="F84" i="6"/>
  <c r="C646" i="6"/>
  <c r="C653" i="6" s="1"/>
  <c r="L341" i="6"/>
  <c r="S219" i="33"/>
  <c r="L309" i="6"/>
  <c r="AN136" i="33"/>
  <c r="BP136" i="33" s="1"/>
  <c r="AP129" i="33"/>
  <c r="BR129" i="33" s="1"/>
  <c r="L307" i="6"/>
  <c r="AP137" i="33"/>
  <c r="BR137" i="33" s="1"/>
  <c r="AN157" i="33"/>
  <c r="BP157" i="33" s="1"/>
  <c r="D219" i="33"/>
  <c r="C224" i="33"/>
  <c r="Y224" i="33"/>
  <c r="BI224" i="33"/>
  <c r="AM157" i="33"/>
  <c r="BO157" i="33" s="1"/>
  <c r="BO223" i="33" s="1"/>
  <c r="BW223" i="33"/>
  <c r="CA166" i="33"/>
  <c r="BZ164" i="33"/>
  <c r="CD153" i="33"/>
  <c r="CD152" i="33"/>
  <c r="BR223" i="33"/>
  <c r="BQ181" i="33"/>
  <c r="Q223" i="33"/>
  <c r="BR127" i="33"/>
  <c r="BY223" i="33"/>
  <c r="AN131" i="33"/>
  <c r="BP131" i="33" s="1"/>
  <c r="BL173" i="33"/>
  <c r="BL224" i="33" s="1"/>
  <c r="BI28" i="33"/>
  <c r="J222" i="33"/>
  <c r="BP154" i="33"/>
  <c r="BP159" i="33"/>
  <c r="AM224" i="33"/>
  <c r="BO224" i="33"/>
  <c r="AO222" i="33"/>
  <c r="BQ127" i="33"/>
  <c r="BQ222" i="33" s="1"/>
  <c r="AK224" i="33"/>
  <c r="BM224" i="33"/>
  <c r="BX223" i="33"/>
  <c r="BI165" i="33"/>
  <c r="BI223" i="33" s="1"/>
  <c r="BJ219" i="33"/>
  <c r="BP155" i="33"/>
  <c r="BP149" i="33"/>
  <c r="BR182" i="33"/>
  <c r="BK30" i="33"/>
  <c r="BM223" i="33"/>
  <c r="BP175" i="33"/>
  <c r="BP224" i="33" s="1"/>
  <c r="BM21" i="33"/>
  <c r="BJ223" i="33"/>
  <c r="CD183" i="33"/>
  <c r="CD224" i="33" s="1"/>
  <c r="BQ184" i="33"/>
  <c r="G223" i="33"/>
  <c r="AH223" i="33"/>
  <c r="AH174" i="33"/>
  <c r="BJ174" i="33" s="1"/>
  <c r="BJ224" i="33" s="1"/>
  <c r="R224" i="33"/>
  <c r="X224" i="33"/>
  <c r="AU150" i="33"/>
  <c r="BW150" i="33" s="1"/>
  <c r="BW222" i="33" s="1"/>
  <c r="Q222" i="33"/>
  <c r="AI157" i="33"/>
  <c r="BK157" i="33" s="1"/>
  <c r="E223" i="33"/>
  <c r="AX224" i="33"/>
  <c r="Q225" i="33"/>
  <c r="AW151" i="33"/>
  <c r="S222" i="33"/>
  <c r="D223" i="33"/>
  <c r="AO224" i="33"/>
  <c r="AN224" i="33"/>
  <c r="AM139" i="33"/>
  <c r="BO139" i="33" s="1"/>
  <c r="AP174" i="33"/>
  <c r="BR174" i="33" s="1"/>
  <c r="L224" i="33"/>
  <c r="Z224" i="33"/>
  <c r="AP172" i="33"/>
  <c r="J223" i="33"/>
  <c r="AN156" i="33"/>
  <c r="BB224" i="33"/>
  <c r="L222" i="33"/>
  <c r="C223" i="33"/>
  <c r="D225" i="33"/>
  <c r="AH190" i="33"/>
  <c r="AU224" i="33"/>
  <c r="AG224" i="33"/>
  <c r="AM134" i="33"/>
  <c r="BO134" i="33" s="1"/>
  <c r="I222" i="33"/>
  <c r="AW223" i="33"/>
  <c r="AI158" i="33"/>
  <c r="Y30" i="33"/>
  <c r="AI189" i="33"/>
  <c r="E225" i="33"/>
  <c r="L223" i="33"/>
  <c r="AG223" i="33"/>
  <c r="AN134" i="33"/>
  <c r="BP134" i="33" s="1"/>
  <c r="AN126" i="33"/>
  <c r="AJ224" i="33"/>
  <c r="AV150" i="33"/>
  <c r="R222" i="33"/>
  <c r="AK223" i="33"/>
  <c r="AN139" i="33"/>
  <c r="BP139" i="33" s="1"/>
  <c r="BC224" i="33"/>
  <c r="AI18" i="33"/>
  <c r="E219" i="33"/>
  <c r="AV223" i="33"/>
  <c r="AL156" i="33"/>
  <c r="H223" i="33"/>
  <c r="AJ19" i="33"/>
  <c r="BL19" i="33" s="1"/>
  <c r="AU223" i="33"/>
  <c r="S223" i="33"/>
  <c r="AH219" i="33"/>
  <c r="AP223" i="33"/>
  <c r="F223" i="33"/>
  <c r="AJ156" i="33"/>
  <c r="AN140" i="33"/>
  <c r="BP140" i="33" s="1"/>
  <c r="K223" i="33"/>
  <c r="AO157" i="33"/>
  <c r="I223" i="33"/>
  <c r="T224" i="33"/>
  <c r="AN144" i="33"/>
  <c r="BP144" i="33" s="1"/>
  <c r="K224" i="33"/>
  <c r="J224" i="33"/>
  <c r="AZ160" i="33"/>
  <c r="CB160" i="33" s="1"/>
  <c r="R223" i="33"/>
  <c r="AG188" i="33"/>
  <c r="C225" i="33"/>
  <c r="H453" i="6"/>
  <c r="AA21" i="33"/>
  <c r="E308" i="6"/>
  <c r="D298" i="6"/>
  <c r="K298" i="6"/>
  <c r="G308" i="6"/>
  <c r="H308" i="6"/>
  <c r="C463" i="6"/>
  <c r="D255" i="6"/>
  <c r="L462" i="6"/>
  <c r="L452" i="6"/>
  <c r="E339" i="6"/>
  <c r="E255" i="6" s="1"/>
  <c r="E350" i="6"/>
  <c r="C350" i="6"/>
  <c r="P199" i="20"/>
  <c r="E340" i="6"/>
  <c r="F308" i="6"/>
  <c r="E349" i="6"/>
  <c r="L463" i="6"/>
  <c r="D350" i="6"/>
  <c r="D349" i="6"/>
  <c r="E298" i="6"/>
  <c r="J308" i="6"/>
  <c r="K308" i="6"/>
  <c r="L308" i="6"/>
  <c r="H298" i="6"/>
  <c r="P56" i="20"/>
  <c r="P95" i="20"/>
  <c r="P111" i="20"/>
  <c r="P185" i="20"/>
  <c r="P220" i="20"/>
  <c r="P142" i="20"/>
  <c r="P146" i="20"/>
  <c r="G298" i="6"/>
  <c r="K462" i="6"/>
  <c r="K452" i="6"/>
  <c r="G453" i="6"/>
  <c r="P259" i="20"/>
  <c r="P60" i="20"/>
  <c r="P154" i="20"/>
  <c r="P193" i="20"/>
  <c r="P99" i="20"/>
  <c r="P134" i="20"/>
  <c r="P189" i="20"/>
  <c r="P236" i="20"/>
  <c r="P150" i="20"/>
  <c r="P197" i="20"/>
  <c r="P138" i="20"/>
  <c r="P224" i="20"/>
  <c r="F463" i="6"/>
  <c r="H463" i="6"/>
  <c r="E194" i="6"/>
  <c r="G307" i="6"/>
  <c r="F307" i="6"/>
  <c r="C340" i="6"/>
  <c r="P200" i="20"/>
  <c r="I297" i="6"/>
  <c r="O297" i="6" s="1"/>
  <c r="K307" i="6"/>
  <c r="K297" i="6"/>
  <c r="I463" i="6"/>
  <c r="O463" i="6" s="1"/>
  <c r="P161" i="20"/>
  <c r="P115" i="20"/>
  <c r="P103" i="20"/>
  <c r="P212" i="20"/>
  <c r="P173" i="20"/>
  <c r="P228" i="20"/>
  <c r="P279" i="20"/>
  <c r="P80" i="20"/>
  <c r="P263" i="20"/>
  <c r="P64" i="20"/>
  <c r="E462" i="6"/>
  <c r="G462" i="6"/>
  <c r="I462" i="6"/>
  <c r="O462" i="6" s="1"/>
  <c r="I452" i="6"/>
  <c r="O452" i="6" s="1"/>
  <c r="P239" i="20"/>
  <c r="P275" i="20"/>
  <c r="P76" i="20"/>
  <c r="P107" i="20"/>
  <c r="P216" i="20"/>
  <c r="P271" i="20"/>
  <c r="P72" i="20"/>
  <c r="P119" i="20"/>
  <c r="P177" i="20"/>
  <c r="P181" i="20"/>
  <c r="P267" i="20"/>
  <c r="P68" i="20"/>
  <c r="G309" i="6"/>
  <c r="G267" i="6" s="1"/>
  <c r="K309" i="6"/>
  <c r="D299" i="6"/>
  <c r="C195" i="6"/>
  <c r="C309" i="6"/>
  <c r="D464" i="6"/>
  <c r="F464" i="6"/>
  <c r="G341" i="6"/>
  <c r="J309" i="6"/>
  <c r="K464" i="6"/>
  <c r="G464" i="6"/>
  <c r="K185" i="6"/>
  <c r="L351" i="6"/>
  <c r="L267" i="6" s="1"/>
  <c r="I351" i="6"/>
  <c r="I464" i="6"/>
  <c r="O464" i="6" s="1"/>
  <c r="E453" i="6"/>
  <c r="D308" i="6"/>
  <c r="H307" i="6"/>
  <c r="C298" i="6"/>
  <c r="C310" i="6"/>
  <c r="C465" i="6"/>
  <c r="D115" i="27"/>
  <c r="C455" i="6"/>
  <c r="D195" i="6"/>
  <c r="K195" i="6"/>
  <c r="L464" i="6"/>
  <c r="H462" i="6"/>
  <c r="C454" i="6"/>
  <c r="E341" i="6"/>
  <c r="D185" i="6"/>
  <c r="C193" i="6"/>
  <c r="H299" i="6"/>
  <c r="H257" i="6" s="1"/>
  <c r="E267" i="6"/>
  <c r="P82" i="20"/>
  <c r="E307" i="6"/>
  <c r="E193" i="6"/>
  <c r="C464" i="6"/>
  <c r="J463" i="6"/>
  <c r="K463" i="6"/>
  <c r="J452" i="6"/>
  <c r="E183" i="6"/>
  <c r="F298" i="6"/>
  <c r="E463" i="6"/>
  <c r="D454" i="6"/>
  <c r="E299" i="6"/>
  <c r="E185" i="6"/>
  <c r="H185" i="6"/>
  <c r="C255" i="6"/>
  <c r="C308" i="6" l="1"/>
  <c r="BQ224" i="33"/>
  <c r="C453" i="6"/>
  <c r="I267" i="6"/>
  <c r="O267" i="6" s="1"/>
  <c r="O351" i="6"/>
  <c r="D351" i="6"/>
  <c r="D267" i="6" s="1"/>
  <c r="K351" i="6"/>
  <c r="C538" i="6"/>
  <c r="E611" i="6"/>
  <c r="E537" i="6" s="1"/>
  <c r="E562" i="6"/>
  <c r="C37" i="6"/>
  <c r="E63" i="6"/>
  <c r="E266" i="6"/>
  <c r="AP222" i="33"/>
  <c r="AM222" i="33"/>
  <c r="BR222" i="33"/>
  <c r="BO222" i="33"/>
  <c r="C351" i="6"/>
  <c r="AM223" i="33"/>
  <c r="D491" i="6"/>
  <c r="C491" i="6"/>
  <c r="D336" i="6"/>
  <c r="E491" i="6"/>
  <c r="D294" i="6"/>
  <c r="E294" i="6"/>
  <c r="C336" i="6"/>
  <c r="E336" i="6"/>
  <c r="E449" i="6"/>
  <c r="AJ223" i="33"/>
  <c r="BL156" i="33"/>
  <c r="BL223" i="33" s="1"/>
  <c r="AN223" i="33"/>
  <c r="BP156" i="33"/>
  <c r="BP223" i="33" s="1"/>
  <c r="AW222" i="33"/>
  <c r="BY151" i="33"/>
  <c r="BY222" i="33" s="1"/>
  <c r="AO223" i="33"/>
  <c r="BQ157" i="33"/>
  <c r="BQ223" i="33" s="1"/>
  <c r="AN222" i="33"/>
  <c r="BP126" i="33"/>
  <c r="BP222" i="33" s="1"/>
  <c r="AH225" i="33"/>
  <c r="BJ190" i="33"/>
  <c r="BJ225" i="33" s="1"/>
  <c r="AG225" i="33"/>
  <c r="BI188" i="33"/>
  <c r="BI225" i="33" s="1"/>
  <c r="BK18" i="33"/>
  <c r="BK158" i="33"/>
  <c r="BK223" i="33" s="1"/>
  <c r="AL223" i="33"/>
  <c r="BN156" i="33"/>
  <c r="BN223" i="33" s="1"/>
  <c r="AV222" i="33"/>
  <c r="BX150" i="33"/>
  <c r="BX222" i="33" s="1"/>
  <c r="AI225" i="33"/>
  <c r="BK189" i="33"/>
  <c r="BK225" i="33" s="1"/>
  <c r="AP224" i="33"/>
  <c r="BR172" i="33"/>
  <c r="BR224" i="33" s="1"/>
  <c r="AH224" i="33"/>
  <c r="AU222" i="33"/>
  <c r="AI219" i="33"/>
  <c r="AI223" i="33"/>
  <c r="P255" i="20"/>
  <c r="C184" i="6"/>
  <c r="C494" i="6"/>
  <c r="C410" i="6" s="1"/>
  <c r="D193" i="6"/>
  <c r="D184" i="6"/>
  <c r="D209" i="27"/>
  <c r="C209" i="27"/>
  <c r="J462" i="6"/>
  <c r="J307" i="6"/>
  <c r="D455" i="6"/>
  <c r="C462" i="6"/>
  <c r="D453" i="6"/>
  <c r="C183" i="6"/>
  <c r="C307" i="6"/>
  <c r="C349" i="6"/>
  <c r="L185" i="6"/>
  <c r="L454" i="6"/>
  <c r="L299" i="6"/>
  <c r="L257" i="6" s="1"/>
  <c r="L453" i="6"/>
  <c r="L298" i="6"/>
  <c r="J298" i="6"/>
  <c r="I307" i="6"/>
  <c r="O307" i="6" s="1"/>
  <c r="E184" i="6"/>
  <c r="E256" i="6"/>
  <c r="E496" i="6"/>
  <c r="E257" i="6"/>
  <c r="F351" i="6"/>
  <c r="F267" i="6" s="1"/>
  <c r="E569" i="6" l="1"/>
  <c r="D49" i="6"/>
  <c r="D100" i="6" s="1"/>
  <c r="D614" i="6"/>
  <c r="E49" i="6"/>
  <c r="E100" i="6" s="1"/>
  <c r="E614" i="6"/>
  <c r="D63" i="6"/>
  <c r="E252" i="6"/>
  <c r="BK219" i="33"/>
  <c r="E495" i="6"/>
  <c r="E411" i="6" s="1"/>
  <c r="C266" i="6"/>
  <c r="E407" i="6"/>
  <c r="C495" i="6"/>
  <c r="D340" i="6"/>
  <c r="D256" i="6" s="1"/>
  <c r="D183" i="6"/>
  <c r="E265" i="6"/>
  <c r="D265" i="6"/>
  <c r="D252" i="6"/>
  <c r="I298" i="6"/>
  <c r="O298" i="6" s="1"/>
  <c r="D266" i="6"/>
  <c r="C256" i="6"/>
  <c r="I453" i="6"/>
  <c r="O453" i="6" s="1"/>
  <c r="I308" i="6"/>
  <c r="O308" i="6" s="1"/>
  <c r="F341" i="6"/>
  <c r="F257" i="6" s="1"/>
  <c r="K341" i="6"/>
  <c r="K454" i="6"/>
  <c r="G299" i="6"/>
  <c r="G257" i="6" s="1"/>
  <c r="J299" i="6"/>
  <c r="G185" i="6"/>
  <c r="C341" i="6"/>
  <c r="F185" i="6"/>
  <c r="D341" i="6"/>
  <c r="D257" i="6" s="1"/>
  <c r="C267" i="6"/>
  <c r="K299" i="6"/>
  <c r="G454" i="6"/>
  <c r="F454" i="6"/>
  <c r="C299" i="6"/>
  <c r="C185" i="6"/>
  <c r="K267" i="6"/>
  <c r="I454" i="6"/>
  <c r="O454" i="6" s="1"/>
  <c r="I185" i="6"/>
  <c r="O185" i="6" s="1"/>
  <c r="I341" i="6"/>
  <c r="J185" i="6"/>
  <c r="J195" i="6"/>
  <c r="C300" i="6"/>
  <c r="C501" i="6"/>
  <c r="E506" i="6"/>
  <c r="D501" i="6"/>
  <c r="J453" i="6"/>
  <c r="P281" i="20"/>
  <c r="D449" i="6"/>
  <c r="C496" i="6"/>
  <c r="C412" i="6" s="1"/>
  <c r="C265" i="6"/>
  <c r="C194" i="6"/>
  <c r="L195" i="6"/>
  <c r="D210" i="27"/>
  <c r="C459" i="6"/>
  <c r="H195" i="6"/>
  <c r="E180" i="6"/>
  <c r="E688" i="6" s="1"/>
  <c r="E733" i="6" s="1"/>
  <c r="D495" i="6"/>
  <c r="C180" i="6"/>
  <c r="C691" i="6"/>
  <c r="C736" i="6" s="1"/>
  <c r="D194" i="6"/>
  <c r="C210" i="27"/>
  <c r="J454" i="6"/>
  <c r="D180" i="6"/>
  <c r="K453" i="6"/>
  <c r="H496" i="6"/>
  <c r="J297" i="6"/>
  <c r="D496" i="6"/>
  <c r="L506" i="6"/>
  <c r="J341" i="6"/>
  <c r="J351" i="6"/>
  <c r="J267" i="6" s="1"/>
  <c r="J464" i="6"/>
  <c r="D190" i="6"/>
  <c r="E195" i="6"/>
  <c r="C449" i="6"/>
  <c r="K496" i="6"/>
  <c r="E693" i="6"/>
  <c r="E738" i="6" s="1"/>
  <c r="E412" i="6"/>
  <c r="D186" i="6"/>
  <c r="D310" i="6"/>
  <c r="D300" i="6"/>
  <c r="D465" i="6"/>
  <c r="C186" i="6"/>
  <c r="D342" i="6"/>
  <c r="C342" i="6"/>
  <c r="D352" i="6"/>
  <c r="C352" i="6"/>
  <c r="C268" i="6" s="1"/>
  <c r="J257" i="6" l="1"/>
  <c r="I257" i="6"/>
  <c r="O257" i="6" s="1"/>
  <c r="O341" i="6"/>
  <c r="C190" i="6"/>
  <c r="D688" i="6"/>
  <c r="D733" i="6" s="1"/>
  <c r="C688" i="6"/>
  <c r="E83" i="6"/>
  <c r="E572" i="6"/>
  <c r="E621" i="6"/>
  <c r="E540" i="6" s="1"/>
  <c r="D572" i="6"/>
  <c r="D621" i="6"/>
  <c r="D540" i="6" s="1"/>
  <c r="D693" i="6"/>
  <c r="D738" i="6" s="1"/>
  <c r="D459" i="6"/>
  <c r="D304" i="6"/>
  <c r="H506" i="6"/>
  <c r="C693" i="6"/>
  <c r="C738" i="6" s="1"/>
  <c r="C196" i="6"/>
  <c r="K257" i="6"/>
  <c r="E692" i="6"/>
  <c r="E737" i="6" s="1"/>
  <c r="D579" i="6" l="1"/>
  <c r="E579" i="6"/>
  <c r="C257" i="6"/>
  <c r="L496" i="6"/>
  <c r="K412" i="6"/>
  <c r="L703" i="6"/>
  <c r="L748" i="6" s="1"/>
  <c r="L422" i="6"/>
  <c r="D507" i="6"/>
  <c r="D423" i="6" s="1"/>
  <c r="R286" i="20"/>
  <c r="E505" i="6"/>
  <c r="E702" i="6" s="1"/>
  <c r="E747" i="6" s="1"/>
  <c r="E494" i="6"/>
  <c r="D494" i="6"/>
  <c r="E504" i="6"/>
  <c r="E701" i="6" s="1"/>
  <c r="E746" i="6" s="1"/>
  <c r="C505" i="6"/>
  <c r="D504" i="6"/>
  <c r="D420" i="6" s="1"/>
  <c r="G496" i="6"/>
  <c r="F195" i="6"/>
  <c r="G195" i="6"/>
  <c r="F496" i="6"/>
  <c r="F693" i="6" s="1"/>
  <c r="F738" i="6" s="1"/>
  <c r="I496" i="6"/>
  <c r="I506" i="6"/>
  <c r="O506" i="6" s="1"/>
  <c r="D412" i="6"/>
  <c r="I195" i="6"/>
  <c r="O195" i="6" s="1"/>
  <c r="D497" i="6"/>
  <c r="D413" i="6" s="1"/>
  <c r="D506" i="6"/>
  <c r="H703" i="6"/>
  <c r="H748" i="6" s="1"/>
  <c r="H422" i="6"/>
  <c r="E703" i="6"/>
  <c r="E748" i="6" s="1"/>
  <c r="E422" i="6"/>
  <c r="C407" i="6"/>
  <c r="H693" i="6"/>
  <c r="H738" i="6" s="1"/>
  <c r="H412" i="6"/>
  <c r="C346" i="6"/>
  <c r="C698" i="6" s="1"/>
  <c r="D417" i="6"/>
  <c r="C506" i="6"/>
  <c r="J496" i="6"/>
  <c r="J693" i="6" s="1"/>
  <c r="J738" i="6" s="1"/>
  <c r="D505" i="6"/>
  <c r="D346" i="6"/>
  <c r="D698" i="6" s="1"/>
  <c r="D743" i="6" s="1"/>
  <c r="D407" i="6"/>
  <c r="K693" i="6"/>
  <c r="K738" i="6" s="1"/>
  <c r="J506" i="6"/>
  <c r="C692" i="6"/>
  <c r="C737" i="6" s="1"/>
  <c r="C411" i="6"/>
  <c r="D692" i="6"/>
  <c r="D737" i="6" s="1"/>
  <c r="D411" i="6"/>
  <c r="K506" i="6"/>
  <c r="C417" i="6"/>
  <c r="C504" i="6"/>
  <c r="Q286" i="20"/>
  <c r="D258" i="6"/>
  <c r="C258" i="6"/>
  <c r="C497" i="6"/>
  <c r="D196" i="6"/>
  <c r="D268" i="6"/>
  <c r="I412" i="6" l="1"/>
  <c r="O412" i="6" s="1"/>
  <c r="O496" i="6"/>
  <c r="J703" i="6"/>
  <c r="J748" i="6" s="1"/>
  <c r="C507" i="6"/>
  <c r="C704" i="6" s="1"/>
  <c r="C749" i="6" s="1"/>
  <c r="L693" i="6"/>
  <c r="L738" i="6" s="1"/>
  <c r="L412" i="6"/>
  <c r="J412" i="6"/>
  <c r="F412" i="6"/>
  <c r="E421" i="6"/>
  <c r="E420" i="6"/>
  <c r="D701" i="6"/>
  <c r="D746" i="6" s="1"/>
  <c r="E410" i="6"/>
  <c r="E691" i="6"/>
  <c r="E736" i="6" s="1"/>
  <c r="D410" i="6"/>
  <c r="D691" i="6"/>
  <c r="D736" i="6" s="1"/>
  <c r="I693" i="6"/>
  <c r="F506" i="6"/>
  <c r="G693" i="6"/>
  <c r="G738" i="6" s="1"/>
  <c r="G412" i="6"/>
  <c r="G506" i="6"/>
  <c r="I703" i="6"/>
  <c r="I422" i="6"/>
  <c r="O422" i="6" s="1"/>
  <c r="D694" i="6"/>
  <c r="D739" i="6" s="1"/>
  <c r="C701" i="6"/>
  <c r="C746" i="6" s="1"/>
  <c r="C420" i="6"/>
  <c r="K703" i="6"/>
  <c r="K748" i="6" s="1"/>
  <c r="K422" i="6"/>
  <c r="J422" i="6"/>
  <c r="C703" i="6"/>
  <c r="C748" i="6" s="1"/>
  <c r="C422" i="6"/>
  <c r="C702" i="6"/>
  <c r="C747" i="6" s="1"/>
  <c r="C421" i="6"/>
  <c r="D702" i="6"/>
  <c r="D747" i="6" s="1"/>
  <c r="D421" i="6"/>
  <c r="D262" i="6"/>
  <c r="D703" i="6"/>
  <c r="D748" i="6" s="1"/>
  <c r="D422" i="6"/>
  <c r="C694" i="6"/>
  <c r="C413" i="6"/>
  <c r="D704" i="6"/>
  <c r="I738" i="6" l="1"/>
  <c r="O738" i="6" s="1"/>
  <c r="O693" i="6"/>
  <c r="I748" i="6"/>
  <c r="O748" i="6" s="1"/>
  <c r="O703" i="6"/>
  <c r="C423" i="6"/>
  <c r="G703" i="6"/>
  <c r="G748" i="6" s="1"/>
  <c r="G422" i="6"/>
  <c r="F703" i="6"/>
  <c r="F748" i="6" s="1"/>
  <c r="F422" i="6"/>
  <c r="C739" i="6"/>
  <c r="D749" i="6"/>
  <c r="P55" i="22" l="1"/>
  <c r="B293" i="22"/>
  <c r="B151" i="22"/>
  <c r="P151" i="22" s="1"/>
  <c r="B363" i="22"/>
  <c r="P186" i="22"/>
  <c r="B223" i="22"/>
  <c r="P223" i="22" s="1"/>
  <c r="B328" i="22"/>
  <c r="B116" i="22"/>
  <c r="P116" i="22" s="1"/>
  <c r="P81" i="22"/>
  <c r="P46" i="22"/>
  <c r="B258" i="22"/>
  <c r="BH190" i="33" l="1"/>
  <c r="BV190" i="33"/>
  <c r="AT190" i="33"/>
  <c r="AF190" i="33"/>
  <c r="P190" i="33"/>
  <c r="B309" i="22"/>
  <c r="B344" i="22"/>
  <c r="B274" i="22"/>
  <c r="P62" i="22"/>
  <c r="B256" i="22"/>
  <c r="B114" i="22"/>
  <c r="P114" i="22" s="1"/>
  <c r="B184" i="22"/>
  <c r="P184" i="22" s="1"/>
  <c r="P44" i="22"/>
  <c r="B44" i="22"/>
  <c r="B149" i="22"/>
  <c r="P149" i="22" s="1"/>
  <c r="B79" i="22"/>
  <c r="P79" i="22" s="1"/>
  <c r="B326" i="22"/>
  <c r="B291" i="22"/>
  <c r="B361" i="22"/>
  <c r="B221" i="22"/>
  <c r="P117" i="22"/>
  <c r="P187" i="22"/>
  <c r="B224" i="22"/>
  <c r="P224" i="22" s="1"/>
  <c r="B259" i="22"/>
  <c r="B329" i="22"/>
  <c r="P152" i="22"/>
  <c r="B364" i="22"/>
  <c r="P82" i="22"/>
  <c r="P47" i="22"/>
  <c r="B294" i="22"/>
  <c r="P56" i="22"/>
  <c r="B304" i="22"/>
  <c r="B339" i="22"/>
  <c r="B269" i="22"/>
  <c r="P54" i="22"/>
  <c r="P53" i="22"/>
  <c r="B340" i="22"/>
  <c r="P57" i="22"/>
  <c r="B305" i="22"/>
  <c r="B270" i="22"/>
  <c r="B227" i="22"/>
  <c r="P227" i="22" s="1"/>
  <c r="B297" i="22"/>
  <c r="B367" i="22"/>
  <c r="P120" i="22"/>
  <c r="P190" i="22"/>
  <c r="P50" i="22"/>
  <c r="B332" i="22"/>
  <c r="B262" i="22"/>
  <c r="P155" i="22"/>
  <c r="P85" i="22"/>
  <c r="B343" i="22"/>
  <c r="P61" i="22"/>
  <c r="B273" i="22"/>
  <c r="B308" i="22"/>
  <c r="B292" i="22"/>
  <c r="B362" i="22"/>
  <c r="B80" i="22"/>
  <c r="P80" i="22" s="1"/>
  <c r="B185" i="22"/>
  <c r="P185" i="22" s="1"/>
  <c r="B115" i="22"/>
  <c r="P115" i="22" s="1"/>
  <c r="B327" i="22"/>
  <c r="B257" i="22"/>
  <c r="B150" i="22"/>
  <c r="P150" i="22" s="1"/>
  <c r="B222" i="22"/>
  <c r="P222" i="22" s="1"/>
  <c r="P45" i="22"/>
  <c r="P60" i="22"/>
  <c r="B307" i="22"/>
  <c r="B272" i="22"/>
  <c r="B342" i="22"/>
  <c r="P84" i="22"/>
  <c r="P154" i="22"/>
  <c r="B296" i="22"/>
  <c r="B366" i="22"/>
  <c r="P189" i="22"/>
  <c r="B226" i="22"/>
  <c r="P226" i="22" s="1"/>
  <c r="P49" i="22"/>
  <c r="B331" i="22"/>
  <c r="B261" i="22"/>
  <c r="P119" i="22"/>
  <c r="BV189" i="33" l="1"/>
  <c r="BH189" i="33"/>
  <c r="BV191" i="33"/>
  <c r="BH191" i="33"/>
  <c r="BV188" i="33"/>
  <c r="BH188" i="33"/>
  <c r="BH194" i="33"/>
  <c r="BV194" i="33"/>
  <c r="BV193" i="33"/>
  <c r="BH193" i="33"/>
  <c r="AT189" i="33"/>
  <c r="AF189" i="33"/>
  <c r="P189" i="33"/>
  <c r="AT194" i="33"/>
  <c r="AF194" i="33"/>
  <c r="P194" i="33"/>
  <c r="AT191" i="33"/>
  <c r="AF191" i="33"/>
  <c r="P191" i="33"/>
  <c r="AT188" i="33"/>
  <c r="AF188" i="33"/>
  <c r="P188" i="33"/>
  <c r="AT193" i="33"/>
  <c r="AF193" i="33"/>
  <c r="P193" i="33"/>
  <c r="B345" i="22"/>
  <c r="B275" i="22"/>
  <c r="B310" i="22"/>
  <c r="P63" i="22"/>
  <c r="P48" i="22"/>
  <c r="P153" i="22"/>
  <c r="P118" i="22"/>
  <c r="B295" i="22"/>
  <c r="B365" i="22"/>
  <c r="A360" i="22" s="1"/>
  <c r="B225" i="22"/>
  <c r="P225" i="22" s="1"/>
  <c r="P83" i="22"/>
  <c r="B330" i="22"/>
  <c r="B260" i="22"/>
  <c r="P188" i="22"/>
  <c r="B306" i="22"/>
  <c r="P58" i="22"/>
  <c r="B341" i="22"/>
  <c r="B271" i="22"/>
  <c r="P221" i="22"/>
  <c r="T189" i="33" l="1"/>
  <c r="F189" i="33"/>
  <c r="AJ189" i="33" s="1"/>
  <c r="BL189" i="33" s="1"/>
  <c r="T188" i="33"/>
  <c r="F188" i="33"/>
  <c r="AJ188" i="33" s="1"/>
  <c r="BL188" i="33" s="1"/>
  <c r="BV192" i="33"/>
  <c r="BH192" i="33"/>
  <c r="T190" i="33"/>
  <c r="F190" i="33"/>
  <c r="AJ190" i="33" s="1"/>
  <c r="BL190" i="33" s="1"/>
  <c r="AT192" i="33"/>
  <c r="AF192" i="33"/>
  <c r="P192" i="33"/>
  <c r="A255" i="22"/>
  <c r="A325" i="22"/>
  <c r="A290" i="22"/>
  <c r="A220" i="22"/>
  <c r="F116" i="27"/>
  <c r="F193" i="33" l="1"/>
  <c r="AJ193" i="33" s="1"/>
  <c r="BL193" i="33" s="1"/>
  <c r="T193" i="33"/>
  <c r="F194" i="33"/>
  <c r="AJ194" i="33" s="1"/>
  <c r="BL194" i="33" s="1"/>
  <c r="T194" i="33"/>
  <c r="T191" i="33" l="1"/>
  <c r="T225" i="33" s="1"/>
  <c r="F191" i="33"/>
  <c r="AJ191" i="33" s="1"/>
  <c r="F225" i="33" l="1"/>
  <c r="AJ225" i="33"/>
  <c r="BL191" i="33"/>
  <c r="BL225" i="33" s="1"/>
  <c r="K214" i="33" l="1"/>
  <c r="AO214" i="33" s="1"/>
  <c r="BQ214" i="33" s="1"/>
  <c r="Y214" i="33"/>
  <c r="U10" i="33" l="1"/>
  <c r="G10" i="33" l="1"/>
  <c r="AK10" i="33" s="1"/>
  <c r="BM10" i="33" s="1"/>
  <c r="U24" i="33" l="1"/>
  <c r="G24" i="33"/>
  <c r="AK24" i="33" s="1"/>
  <c r="BM24" i="33" s="1"/>
  <c r="U20" i="33" l="1"/>
  <c r="G20" i="33" l="1"/>
  <c r="AK20" i="33" s="1"/>
  <c r="BM20" i="33" s="1"/>
  <c r="U14" i="33"/>
  <c r="AY14" i="33" s="1"/>
  <c r="CA14" i="33" s="1"/>
  <c r="U16" i="33"/>
  <c r="AY16" i="33" s="1"/>
  <c r="CA16" i="33" s="1"/>
  <c r="U15" i="33"/>
  <c r="AY15" i="33" s="1"/>
  <c r="CA15" i="33" s="1"/>
  <c r="U17" i="33"/>
  <c r="AY17" i="33" s="1"/>
  <c r="CA17" i="33" s="1"/>
  <c r="U8" i="33"/>
  <c r="G16" i="33" l="1"/>
  <c r="AK16" i="33" s="1"/>
  <c r="BM16" i="33" s="1"/>
  <c r="G17" i="33"/>
  <c r="AK17" i="33" s="1"/>
  <c r="BM17" i="33" s="1"/>
  <c r="G14" i="33"/>
  <c r="AK14" i="33" s="1"/>
  <c r="BM14" i="33" s="1"/>
  <c r="G8" i="33"/>
  <c r="AK8" i="33" s="1"/>
  <c r="BM8" i="33" s="1"/>
  <c r="G15" i="33"/>
  <c r="AK15" i="33" s="1"/>
  <c r="BM15" i="33" s="1"/>
  <c r="G11" i="33"/>
  <c r="U13" i="33"/>
  <c r="AY13" i="33" s="1"/>
  <c r="CA13" i="33" s="1"/>
  <c r="G13" i="33"/>
  <c r="AK13" i="33" s="1"/>
  <c r="BM13" i="33" s="1"/>
  <c r="U22" i="33"/>
  <c r="G22" i="33"/>
  <c r="AK22" i="33" s="1"/>
  <c r="BM22" i="33" s="1"/>
  <c r="U9" i="33"/>
  <c r="U11" i="33"/>
  <c r="G9" i="33"/>
  <c r="G25" i="33"/>
  <c r="AK25" i="33" s="1"/>
  <c r="BM25" i="33" s="1"/>
  <c r="U25" i="33"/>
  <c r="G656" i="6" l="1"/>
  <c r="G663" i="6" s="1"/>
  <c r="G541" i="6" s="1"/>
  <c r="G646" i="6"/>
  <c r="G653" i="6" s="1"/>
  <c r="AK9" i="33"/>
  <c r="BM9" i="33" s="1"/>
  <c r="CA219" i="33"/>
  <c r="AY219" i="33"/>
  <c r="G27" i="33"/>
  <c r="AK27" i="33" s="1"/>
  <c r="AK11" i="33"/>
  <c r="BM11" i="33" s="1"/>
  <c r="U27" i="33"/>
  <c r="U219" i="33" s="1"/>
  <c r="G50" i="6" l="1"/>
  <c r="H84" i="6" s="1"/>
  <c r="G538" i="6"/>
  <c r="G36" i="6"/>
  <c r="G604" i="6"/>
  <c r="G37" i="6"/>
  <c r="AK219" i="33"/>
  <c r="G219" i="33"/>
  <c r="BM27" i="33"/>
  <c r="BM219" i="33" s="1"/>
  <c r="G294" i="6"/>
  <c r="G180" i="6"/>
  <c r="G449" i="6"/>
  <c r="G491" i="6"/>
  <c r="G336" i="6"/>
  <c r="G688" i="6" l="1"/>
  <c r="G733" i="6" s="1"/>
  <c r="G611" i="6"/>
  <c r="G537" i="6" s="1"/>
  <c r="G562" i="6"/>
  <c r="G49" i="6"/>
  <c r="G614" i="6"/>
  <c r="G407" i="6"/>
  <c r="G252" i="6"/>
  <c r="G569" i="6" l="1"/>
  <c r="G100" i="6"/>
  <c r="G621" i="6"/>
  <c r="G540" i="6" s="1"/>
  <c r="G572" i="6"/>
  <c r="G579" i="6" l="1"/>
  <c r="D121" i="33" l="1"/>
  <c r="AH121" i="33" s="1"/>
  <c r="BJ121" i="33" s="1"/>
  <c r="R121" i="33"/>
  <c r="AV121" i="33" s="1"/>
  <c r="BX121" i="33" s="1"/>
  <c r="K121" i="33"/>
  <c r="AO121" i="33" s="1"/>
  <c r="BQ121" i="33" s="1"/>
  <c r="Y121" i="33"/>
  <c r="BC121" i="33" s="1"/>
  <c r="CE121" i="33" s="1"/>
  <c r="N120" i="33"/>
  <c r="AR120" i="33" s="1"/>
  <c r="BT120" i="33" s="1"/>
  <c r="AB120" i="33"/>
  <c r="M121" i="33"/>
  <c r="AQ121" i="33" s="1"/>
  <c r="BS121" i="33" s="1"/>
  <c r="AA121" i="33"/>
  <c r="BE121" i="33" s="1"/>
  <c r="CG121" i="33" s="1"/>
  <c r="W121" i="33"/>
  <c r="BA121" i="33" s="1"/>
  <c r="CC121" i="33" s="1"/>
  <c r="I121" i="33"/>
  <c r="AM121" i="33" s="1"/>
  <c r="BO121" i="33" s="1"/>
  <c r="S121" i="33"/>
  <c r="AW121" i="33" s="1"/>
  <c r="BY121" i="33" s="1"/>
  <c r="E121" i="33"/>
  <c r="AI121" i="33" s="1"/>
  <c r="BK121" i="33" s="1"/>
  <c r="L120" i="33"/>
  <c r="AP120" i="33" s="1"/>
  <c r="BR120" i="33" s="1"/>
  <c r="Z120" i="33"/>
  <c r="H120" i="33"/>
  <c r="AL120" i="33" s="1"/>
  <c r="BN120" i="33" s="1"/>
  <c r="V120" i="33"/>
  <c r="R120" i="33"/>
  <c r="D120" i="33"/>
  <c r="AH120" i="33" s="1"/>
  <c r="BJ120" i="33" s="1"/>
  <c r="K119" i="33"/>
  <c r="AO119" i="33" s="1"/>
  <c r="BQ119" i="33" s="1"/>
  <c r="Y119" i="33"/>
  <c r="BC119" i="33" s="1"/>
  <c r="CE119" i="33" s="1"/>
  <c r="U119" i="33"/>
  <c r="AY119" i="33" s="1"/>
  <c r="CA119" i="33" s="1"/>
  <c r="G119" i="33"/>
  <c r="AK119" i="33" s="1"/>
  <c r="BM119" i="33" s="1"/>
  <c r="Q119" i="33"/>
  <c r="AU119" i="33" s="1"/>
  <c r="BW119" i="33" s="1"/>
  <c r="C119" i="33"/>
  <c r="AG119" i="33" s="1"/>
  <c r="BI119" i="33" s="1"/>
  <c r="AB118" i="33"/>
  <c r="N118" i="33"/>
  <c r="AR118" i="33" s="1"/>
  <c r="BT118" i="33" s="1"/>
  <c r="J118" i="33"/>
  <c r="AN118" i="33" s="1"/>
  <c r="BP118" i="33" s="1"/>
  <c r="X118" i="33"/>
  <c r="F118" i="33"/>
  <c r="AJ118" i="33" s="1"/>
  <c r="BL118" i="33" s="1"/>
  <c r="T118" i="33"/>
  <c r="M117" i="33"/>
  <c r="AQ117" i="33" s="1"/>
  <c r="BS117" i="33" s="1"/>
  <c r="AA117" i="33"/>
  <c r="BE117" i="33" s="1"/>
  <c r="CG117" i="33" s="1"/>
  <c r="I117" i="33"/>
  <c r="AM117" i="33" s="1"/>
  <c r="BO117" i="33" s="1"/>
  <c r="W117" i="33"/>
  <c r="BA117" i="33" s="1"/>
  <c r="CC117" i="33" s="1"/>
  <c r="S117" i="33"/>
  <c r="AW117" i="33" s="1"/>
  <c r="BY117" i="33" s="1"/>
  <c r="E117" i="33"/>
  <c r="AI117" i="33" s="1"/>
  <c r="BK117" i="33" s="1"/>
  <c r="Z116" i="33"/>
  <c r="L116" i="33"/>
  <c r="AP116" i="33" s="1"/>
  <c r="BR116" i="33" s="1"/>
  <c r="H116" i="33"/>
  <c r="AL116" i="33" s="1"/>
  <c r="BN116" i="33" s="1"/>
  <c r="V116" i="33"/>
  <c r="R116" i="33"/>
  <c r="D116" i="33"/>
  <c r="AH116" i="33" s="1"/>
  <c r="BJ116" i="33" s="1"/>
  <c r="Y115" i="33"/>
  <c r="K115" i="33"/>
  <c r="U115" i="33"/>
  <c r="G115" i="33"/>
  <c r="C115" i="33"/>
  <c r="Q115" i="33"/>
  <c r="AB114" i="33"/>
  <c r="N114" i="33"/>
  <c r="J114" i="33"/>
  <c r="X114" i="33"/>
  <c r="T114" i="33"/>
  <c r="F114" i="33"/>
  <c r="L121" i="33"/>
  <c r="AP121" i="33" s="1"/>
  <c r="BR121" i="33" s="1"/>
  <c r="Z121" i="33"/>
  <c r="BD121" i="33" s="1"/>
  <c r="CF121" i="33" s="1"/>
  <c r="K120" i="33"/>
  <c r="AO120" i="33" s="1"/>
  <c r="BQ120" i="33" s="1"/>
  <c r="Y120" i="33"/>
  <c r="G120" i="33"/>
  <c r="AK120" i="33" s="1"/>
  <c r="BM120" i="33" s="1"/>
  <c r="U120" i="33"/>
  <c r="Q120" i="33"/>
  <c r="C120" i="33"/>
  <c r="AG120" i="33" s="1"/>
  <c r="BI120" i="33" s="1"/>
  <c r="N119" i="33"/>
  <c r="AR119" i="33" s="1"/>
  <c r="BT119" i="33" s="1"/>
  <c r="AB119" i="33"/>
  <c r="BF119" i="33" s="1"/>
  <c r="CH119" i="33" s="1"/>
  <c r="X119" i="33"/>
  <c r="BB119" i="33" s="1"/>
  <c r="CD119" i="33" s="1"/>
  <c r="J119" i="33"/>
  <c r="AN119" i="33" s="1"/>
  <c r="BP119" i="33" s="1"/>
  <c r="F119" i="33"/>
  <c r="AJ119" i="33" s="1"/>
  <c r="BL119" i="33" s="1"/>
  <c r="T119" i="33"/>
  <c r="AX119" i="33" s="1"/>
  <c r="BZ119" i="33" s="1"/>
  <c r="M118" i="33"/>
  <c r="AQ118" i="33" s="1"/>
  <c r="BS118" i="33" s="1"/>
  <c r="AA118" i="33"/>
  <c r="W118" i="33"/>
  <c r="I118" i="33"/>
  <c r="AM118" i="33" s="1"/>
  <c r="BO118" i="33" s="1"/>
  <c r="E118" i="33"/>
  <c r="AI118" i="33" s="1"/>
  <c r="BK118" i="33" s="1"/>
  <c r="S118" i="33"/>
  <c r="L117" i="33"/>
  <c r="AP117" i="33" s="1"/>
  <c r="BR117" i="33" s="1"/>
  <c r="Z117" i="33"/>
  <c r="BD117" i="33" s="1"/>
  <c r="CF117" i="33" s="1"/>
  <c r="H117" i="33"/>
  <c r="AL117" i="33" s="1"/>
  <c r="BN117" i="33" s="1"/>
  <c r="V117" i="33"/>
  <c r="AZ117" i="33" s="1"/>
  <c r="CB117" i="33" s="1"/>
  <c r="D117" i="33"/>
  <c r="AH117" i="33" s="1"/>
  <c r="BJ117" i="33" s="1"/>
  <c r="R117" i="33"/>
  <c r="AV117" i="33" s="1"/>
  <c r="BX117" i="33" s="1"/>
  <c r="K116" i="33"/>
  <c r="AO116" i="33" s="1"/>
  <c r="BQ116" i="33" s="1"/>
  <c r="Y116" i="33"/>
  <c r="G116" i="33"/>
  <c r="AK116" i="33" s="1"/>
  <c r="BM116" i="33" s="1"/>
  <c r="U116" i="33"/>
  <c r="Q116" i="33"/>
  <c r="C116" i="33"/>
  <c r="AG116" i="33" s="1"/>
  <c r="BI116" i="33" s="1"/>
  <c r="N115" i="33"/>
  <c r="AB115" i="33"/>
  <c r="X115" i="33"/>
  <c r="J115" i="33"/>
  <c r="F115" i="33"/>
  <c r="T115" i="33"/>
  <c r="M114" i="33"/>
  <c r="AA114" i="33"/>
  <c r="W114" i="33"/>
  <c r="I114" i="33"/>
  <c r="E114" i="33"/>
  <c r="S114" i="33"/>
  <c r="H121" i="33"/>
  <c r="AL121" i="33" s="1"/>
  <c r="BN121" i="33" s="1"/>
  <c r="V121" i="33"/>
  <c r="AZ121" i="33" s="1"/>
  <c r="CB121" i="33" s="1"/>
  <c r="C121" i="33"/>
  <c r="AG121" i="33" s="1"/>
  <c r="BI121" i="33" s="1"/>
  <c r="Q121" i="33"/>
  <c r="AU121" i="33" s="1"/>
  <c r="BW121" i="33" s="1"/>
  <c r="F120" i="33"/>
  <c r="AJ120" i="33" s="1"/>
  <c r="BL120" i="33" s="1"/>
  <c r="T120" i="33"/>
  <c r="M119" i="33"/>
  <c r="AQ119" i="33" s="1"/>
  <c r="BS119" i="33" s="1"/>
  <c r="AA119" i="33"/>
  <c r="BE119" i="33" s="1"/>
  <c r="CG119" i="33" s="1"/>
  <c r="W119" i="33"/>
  <c r="BA119" i="33" s="1"/>
  <c r="CC119" i="33" s="1"/>
  <c r="I119" i="33"/>
  <c r="AM119" i="33" s="1"/>
  <c r="BO119" i="33" s="1"/>
  <c r="S119" i="33"/>
  <c r="AW119" i="33" s="1"/>
  <c r="BY119" i="33" s="1"/>
  <c r="E119" i="33"/>
  <c r="AI119" i="33" s="1"/>
  <c r="BK119" i="33" s="1"/>
  <c r="L118" i="33"/>
  <c r="AP118" i="33" s="1"/>
  <c r="BR118" i="33" s="1"/>
  <c r="Z118" i="33"/>
  <c r="H118" i="33"/>
  <c r="AL118" i="33" s="1"/>
  <c r="BN118" i="33" s="1"/>
  <c r="V118" i="33"/>
  <c r="D118" i="33"/>
  <c r="AH118" i="33" s="1"/>
  <c r="BJ118" i="33" s="1"/>
  <c r="R118" i="33"/>
  <c r="Y117" i="33"/>
  <c r="BC117" i="33" s="1"/>
  <c r="K117" i="33"/>
  <c r="AO117" i="33" s="1"/>
  <c r="BQ117" i="33" s="1"/>
  <c r="G117" i="33"/>
  <c r="AK117" i="33" s="1"/>
  <c r="BM117" i="33" s="1"/>
  <c r="U117" i="33"/>
  <c r="AY117" i="33" s="1"/>
  <c r="CA117" i="33" s="1"/>
  <c r="C117" i="33"/>
  <c r="AG117" i="33" s="1"/>
  <c r="BI117" i="33" s="1"/>
  <c r="Q117" i="33"/>
  <c r="AU117" i="33" s="1"/>
  <c r="BW117" i="33" s="1"/>
  <c r="N116" i="33"/>
  <c r="AR116" i="33" s="1"/>
  <c r="BT116" i="33" s="1"/>
  <c r="AB116" i="33"/>
  <c r="X116" i="33"/>
  <c r="J116" i="33"/>
  <c r="AN116" i="33" s="1"/>
  <c r="BP116" i="33" s="1"/>
  <c r="F116" i="33"/>
  <c r="AJ116" i="33" s="1"/>
  <c r="BL116" i="33" s="1"/>
  <c r="T116" i="33"/>
  <c r="AA115" i="33"/>
  <c r="M115" i="33"/>
  <c r="W115" i="33"/>
  <c r="I115" i="33"/>
  <c r="E115" i="33"/>
  <c r="S115" i="33"/>
  <c r="Z114" i="33"/>
  <c r="L114" i="33"/>
  <c r="V114" i="33"/>
  <c r="H114" i="33"/>
  <c r="R114" i="33"/>
  <c r="D114" i="33"/>
  <c r="U121" i="33"/>
  <c r="AY121" i="33" s="1"/>
  <c r="CA121" i="33" s="1"/>
  <c r="G121" i="33"/>
  <c r="AK121" i="33" s="1"/>
  <c r="BM121" i="33" s="1"/>
  <c r="J120" i="33"/>
  <c r="AN120" i="33" s="1"/>
  <c r="BP120" i="33" s="1"/>
  <c r="X120" i="33"/>
  <c r="J121" i="33"/>
  <c r="AN121" i="33" s="1"/>
  <c r="BP121" i="33" s="1"/>
  <c r="X121" i="33"/>
  <c r="BB121" i="33" s="1"/>
  <c r="CD121" i="33" s="1"/>
  <c r="T121" i="33"/>
  <c r="AX121" i="33" s="1"/>
  <c r="BZ121" i="33" s="1"/>
  <c r="F121" i="33"/>
  <c r="AJ121" i="33" s="1"/>
  <c r="BL121" i="33" s="1"/>
  <c r="M120" i="33"/>
  <c r="AQ120" i="33" s="1"/>
  <c r="BS120" i="33" s="1"/>
  <c r="AA120" i="33"/>
  <c r="I120" i="33"/>
  <c r="AM120" i="33" s="1"/>
  <c r="BO120" i="33" s="1"/>
  <c r="W120" i="33"/>
  <c r="E120" i="33"/>
  <c r="AI120" i="33" s="1"/>
  <c r="BK120" i="33" s="1"/>
  <c r="S120" i="33"/>
  <c r="L119" i="33"/>
  <c r="AP119" i="33" s="1"/>
  <c r="BR119" i="33" s="1"/>
  <c r="Z119" i="33"/>
  <c r="BD119" i="33" s="1"/>
  <c r="CF119" i="33" s="1"/>
  <c r="H119" i="33"/>
  <c r="AL119" i="33" s="1"/>
  <c r="BN119" i="33" s="1"/>
  <c r="V119" i="33"/>
  <c r="AZ119" i="33" s="1"/>
  <c r="CB119" i="33" s="1"/>
  <c r="D119" i="33"/>
  <c r="AH119" i="33" s="1"/>
  <c r="BJ119" i="33" s="1"/>
  <c r="R119" i="33"/>
  <c r="AV119" i="33" s="1"/>
  <c r="BX119" i="33" s="1"/>
  <c r="Y118" i="33"/>
  <c r="K118" i="33"/>
  <c r="AO118" i="33" s="1"/>
  <c r="BQ118" i="33" s="1"/>
  <c r="U118" i="33"/>
  <c r="C118" i="33"/>
  <c r="AG118" i="33" s="1"/>
  <c r="BI118" i="33" s="1"/>
  <c r="Q118" i="33"/>
  <c r="J117" i="33"/>
  <c r="AN117" i="33" s="1"/>
  <c r="BP117" i="33" s="1"/>
  <c r="X117" i="33"/>
  <c r="BB117" i="33" s="1"/>
  <c r="T117" i="33"/>
  <c r="AX117" i="33" s="1"/>
  <c r="F117" i="33"/>
  <c r="AJ117" i="33" s="1"/>
  <c r="BL117" i="33" s="1"/>
  <c r="AA116" i="33"/>
  <c r="M116" i="33"/>
  <c r="AQ116" i="33" s="1"/>
  <c r="BS116" i="33" s="1"/>
  <c r="I116" i="33"/>
  <c r="AM116" i="33" s="1"/>
  <c r="BO116" i="33" s="1"/>
  <c r="W116" i="33"/>
  <c r="E116" i="33"/>
  <c r="AI116" i="33" s="1"/>
  <c r="BK116" i="33" s="1"/>
  <c r="S116" i="33"/>
  <c r="L115" i="33"/>
  <c r="Z115" i="33"/>
  <c r="V115" i="33"/>
  <c r="H115" i="33"/>
  <c r="D115" i="33"/>
  <c r="R115" i="33"/>
  <c r="K114" i="33"/>
  <c r="Y114" i="33"/>
  <c r="G114" i="33"/>
  <c r="U114" i="33"/>
  <c r="Q114" i="33"/>
  <c r="C114" i="33"/>
  <c r="BW221" i="33" l="1"/>
  <c r="U221" i="33"/>
  <c r="Q221" i="33"/>
  <c r="CA221" i="33"/>
  <c r="CB221" i="33"/>
  <c r="CC221" i="33"/>
  <c r="CG221" i="33"/>
  <c r="BB221" i="33"/>
  <c r="CD117" i="33"/>
  <c r="CD221" i="33" s="1"/>
  <c r="AX221" i="33"/>
  <c r="BZ117" i="33"/>
  <c r="BZ221" i="33" s="1"/>
  <c r="BC221" i="33"/>
  <c r="CE117" i="33"/>
  <c r="CE221" i="33" s="1"/>
  <c r="BY221" i="33"/>
  <c r="BX221" i="33"/>
  <c r="CF221" i="33"/>
  <c r="AG114" i="33"/>
  <c r="BI114" i="33" s="1"/>
  <c r="C221" i="33"/>
  <c r="AK114" i="33"/>
  <c r="BM114" i="33" s="1"/>
  <c r="AO114" i="33"/>
  <c r="BQ114" i="33" s="1"/>
  <c r="K221" i="33"/>
  <c r="AL114" i="33"/>
  <c r="BN114" i="33" s="1"/>
  <c r="H221" i="33"/>
  <c r="AP114" i="33"/>
  <c r="BR114" i="33" s="1"/>
  <c r="L221" i="33"/>
  <c r="AY221" i="33"/>
  <c r="AM114" i="33"/>
  <c r="BO114" i="33" s="1"/>
  <c r="I221" i="33"/>
  <c r="AQ114" i="33"/>
  <c r="BS114" i="33" s="1"/>
  <c r="M221" i="33"/>
  <c r="AJ114" i="33"/>
  <c r="BL114" i="33" s="1"/>
  <c r="F221" i="33"/>
  <c r="AH114" i="33"/>
  <c r="BJ114" i="33" s="1"/>
  <c r="D221" i="33"/>
  <c r="AZ221" i="33"/>
  <c r="X221" i="33"/>
  <c r="BA221" i="33"/>
  <c r="BE221" i="33"/>
  <c r="AU221" i="33"/>
  <c r="AI114" i="33"/>
  <c r="BK114" i="33" s="1"/>
  <c r="E221" i="33"/>
  <c r="W221" i="33"/>
  <c r="T221" i="33"/>
  <c r="AN114" i="33"/>
  <c r="BP114" i="33" s="1"/>
  <c r="J221" i="33"/>
  <c r="AW221" i="33"/>
  <c r="Y221" i="33"/>
  <c r="R221" i="33"/>
  <c r="V221" i="33"/>
  <c r="Z221" i="33"/>
  <c r="S221" i="33"/>
  <c r="AA221" i="33"/>
  <c r="AV221" i="33"/>
  <c r="BD221" i="33"/>
  <c r="AR114" i="33"/>
  <c r="BT114" i="33" s="1"/>
  <c r="AG115" i="33"/>
  <c r="BI115" i="33" s="1"/>
  <c r="AH115" i="33"/>
  <c r="BJ115" i="33" s="1"/>
  <c r="AM115" i="33"/>
  <c r="BO115" i="33" s="1"/>
  <c r="AP115" i="33"/>
  <c r="BR115" i="33" s="1"/>
  <c r="AK115" i="33"/>
  <c r="BM115" i="33" s="1"/>
  <c r="AO115" i="33"/>
  <c r="BQ115" i="33" s="1"/>
  <c r="AQ115" i="33"/>
  <c r="BS115" i="33" s="1"/>
  <c r="AN115" i="33"/>
  <c r="BP115" i="33" s="1"/>
  <c r="G118" i="33"/>
  <c r="AK118" i="33" s="1"/>
  <c r="AJ115" i="33"/>
  <c r="BL115" i="33" s="1"/>
  <c r="AR115" i="33"/>
  <c r="BT115" i="33" s="1"/>
  <c r="AL115" i="33"/>
  <c r="BN115" i="33" s="1"/>
  <c r="AI115" i="33"/>
  <c r="BK115" i="33" s="1"/>
  <c r="E182" i="6" l="1"/>
  <c r="C182" i="6"/>
  <c r="BI221" i="33"/>
  <c r="BL221" i="33"/>
  <c r="BS221" i="33"/>
  <c r="BN221" i="33"/>
  <c r="BM118" i="33"/>
  <c r="BM221" i="33" s="1"/>
  <c r="BP221" i="33"/>
  <c r="BK221" i="33"/>
  <c r="BJ221" i="33"/>
  <c r="BO221" i="33"/>
  <c r="BR221" i="33"/>
  <c r="BQ221" i="33"/>
  <c r="AJ221" i="33"/>
  <c r="AQ221" i="33"/>
  <c r="G221" i="33"/>
  <c r="AL221" i="33"/>
  <c r="AK221" i="33"/>
  <c r="AH221" i="33"/>
  <c r="AM221" i="33"/>
  <c r="AN221" i="33"/>
  <c r="AI221" i="33"/>
  <c r="AP221" i="33"/>
  <c r="AO221" i="33"/>
  <c r="AG221" i="33"/>
  <c r="G182" i="6"/>
  <c r="N117" i="33"/>
  <c r="N121" i="33"/>
  <c r="AR121" i="33" s="1"/>
  <c r="BT121" i="33" s="1"/>
  <c r="AB121" i="33"/>
  <c r="BF121" i="33" s="1"/>
  <c r="AB117" i="33"/>
  <c r="K493" i="6"/>
  <c r="C493" i="6"/>
  <c r="G451" i="6"/>
  <c r="C296" i="6"/>
  <c r="J338" i="6"/>
  <c r="E338" i="6"/>
  <c r="F296" i="6"/>
  <c r="K296" i="6"/>
  <c r="D338" i="6"/>
  <c r="G338" i="6"/>
  <c r="C451" i="6"/>
  <c r="L296" i="6"/>
  <c r="M182" i="6"/>
  <c r="I296" i="6"/>
  <c r="M296" i="6"/>
  <c r="N192" i="6"/>
  <c r="M338" i="6"/>
  <c r="H451" i="6"/>
  <c r="D451" i="6"/>
  <c r="J182" i="6"/>
  <c r="K182" i="6"/>
  <c r="M192" i="6"/>
  <c r="C338" i="6"/>
  <c r="N451" i="6"/>
  <c r="F182" i="6"/>
  <c r="M306" i="6"/>
  <c r="I451" i="6"/>
  <c r="D182" i="6"/>
  <c r="K451" i="6"/>
  <c r="J451" i="6"/>
  <c r="M348" i="6"/>
  <c r="L338" i="6"/>
  <c r="G296" i="6"/>
  <c r="F338" i="6"/>
  <c r="M451" i="6"/>
  <c r="I338" i="6"/>
  <c r="H296" i="6"/>
  <c r="L451" i="6"/>
  <c r="F451" i="6"/>
  <c r="L182" i="6"/>
  <c r="N461" i="6"/>
  <c r="I182" i="6"/>
  <c r="O182" i="6" s="1"/>
  <c r="E296" i="6"/>
  <c r="K338" i="6"/>
  <c r="D296" i="6"/>
  <c r="M461" i="6"/>
  <c r="J296" i="6"/>
  <c r="E451" i="6"/>
  <c r="H182" i="6"/>
  <c r="H338" i="6"/>
  <c r="O451" i="6" l="1"/>
  <c r="N306" i="6"/>
  <c r="G254" i="6"/>
  <c r="N348" i="6"/>
  <c r="N493" i="6"/>
  <c r="N409" i="6" s="1"/>
  <c r="J254" i="6"/>
  <c r="M503" i="6"/>
  <c r="CH121" i="33"/>
  <c r="AR117" i="33"/>
  <c r="BT117" i="33" s="1"/>
  <c r="BT221" i="33" s="1"/>
  <c r="N221" i="33"/>
  <c r="BF117" i="33"/>
  <c r="CH117" i="33" s="1"/>
  <c r="AB221" i="33"/>
  <c r="K409" i="6"/>
  <c r="G493" i="6"/>
  <c r="G690" i="6" s="1"/>
  <c r="G735" i="6" s="1"/>
  <c r="H254" i="6"/>
  <c r="C409" i="6"/>
  <c r="N182" i="6"/>
  <c r="K690" i="6"/>
  <c r="K735" i="6" s="1"/>
  <c r="E254" i="6"/>
  <c r="I254" i="6"/>
  <c r="N296" i="6"/>
  <c r="O296" i="6" s="1"/>
  <c r="D254" i="6"/>
  <c r="M264" i="6"/>
  <c r="D493" i="6"/>
  <c r="D409" i="6" s="1"/>
  <c r="H493" i="6"/>
  <c r="M254" i="6"/>
  <c r="E493" i="6"/>
  <c r="L254" i="6"/>
  <c r="K254" i="6"/>
  <c r="F254" i="6"/>
  <c r="C254" i="6"/>
  <c r="F493" i="6"/>
  <c r="N338" i="6"/>
  <c r="O338" i="6" s="1"/>
  <c r="L493" i="6"/>
  <c r="C690" i="6"/>
  <c r="I493" i="6" l="1"/>
  <c r="I690" i="6" s="1"/>
  <c r="M700" i="6"/>
  <c r="M745" i="6" s="1"/>
  <c r="N264" i="6"/>
  <c r="M493" i="6"/>
  <c r="M690" i="6" s="1"/>
  <c r="M735" i="6" s="1"/>
  <c r="CH221" i="33"/>
  <c r="J493" i="6"/>
  <c r="J690" i="6" s="1"/>
  <c r="J735" i="6" s="1"/>
  <c r="M419" i="6"/>
  <c r="AR221" i="33"/>
  <c r="BF221" i="33"/>
  <c r="G409" i="6"/>
  <c r="L409" i="6"/>
  <c r="L690" i="6"/>
  <c r="L735" i="6" s="1"/>
  <c r="F690" i="6"/>
  <c r="C735" i="6"/>
  <c r="N503" i="6"/>
  <c r="F409" i="6"/>
  <c r="E409" i="6"/>
  <c r="E690" i="6"/>
  <c r="N254" i="6"/>
  <c r="O254" i="6" s="1"/>
  <c r="H409" i="6"/>
  <c r="H690" i="6"/>
  <c r="H735" i="6" s="1"/>
  <c r="D690" i="6"/>
  <c r="N690" i="6"/>
  <c r="N735" i="6" s="1"/>
  <c r="I409" i="6" l="1"/>
  <c r="O409" i="6" s="1"/>
  <c r="O493" i="6"/>
  <c r="I735" i="6"/>
  <c r="O735" i="6" s="1"/>
  <c r="O690" i="6"/>
  <c r="M409" i="6"/>
  <c r="J409" i="6"/>
  <c r="D735" i="6"/>
  <c r="N700" i="6"/>
  <c r="N745" i="6" s="1"/>
  <c r="N419" i="6"/>
  <c r="E735" i="6"/>
  <c r="F735" i="6"/>
  <c r="K461" i="6" l="1"/>
  <c r="K348" i="6"/>
  <c r="J306" i="6"/>
  <c r="J503" i="6"/>
  <c r="J348" i="6"/>
  <c r="K306" i="6"/>
  <c r="K503" i="6"/>
  <c r="I461" i="6"/>
  <c r="O461" i="6" s="1"/>
  <c r="G306" i="6"/>
  <c r="L348" i="6"/>
  <c r="H503" i="6"/>
  <c r="G192" i="6"/>
  <c r="L461" i="6"/>
  <c r="I306" i="6"/>
  <c r="O306" i="6" s="1"/>
  <c r="I192" i="6"/>
  <c r="O192" i="6" s="1"/>
  <c r="G461" i="6"/>
  <c r="L192" i="6"/>
  <c r="H348" i="6"/>
  <c r="H306" i="6"/>
  <c r="K192" i="6"/>
  <c r="J192" i="6"/>
  <c r="G348" i="6"/>
  <c r="L306" i="6"/>
  <c r="J461" i="6"/>
  <c r="H461" i="6"/>
  <c r="I348" i="6"/>
  <c r="O348" i="6" s="1"/>
  <c r="H419" i="6" l="1"/>
  <c r="L264" i="6"/>
  <c r="K419" i="6"/>
  <c r="K264" i="6"/>
  <c r="J264" i="6"/>
  <c r="H264" i="6"/>
  <c r="F192" i="6"/>
  <c r="C192" i="6"/>
  <c r="D306" i="6"/>
  <c r="D461" i="6"/>
  <c r="I503" i="6"/>
  <c r="O503" i="6" s="1"/>
  <c r="C461" i="6"/>
  <c r="G503" i="6"/>
  <c r="G264" i="6"/>
  <c r="C306" i="6"/>
  <c r="E461" i="6"/>
  <c r="F503" i="6"/>
  <c r="C348" i="6"/>
  <c r="E348" i="6"/>
  <c r="I264" i="6"/>
  <c r="O264" i="6" s="1"/>
  <c r="D348" i="6"/>
  <c r="E306" i="6"/>
  <c r="I419" i="6"/>
  <c r="O419" i="6" s="1"/>
  <c r="E192" i="6"/>
  <c r="L503" i="6"/>
  <c r="F306" i="6"/>
  <c r="H192" i="6"/>
  <c r="H700" i="6" s="1"/>
  <c r="H745" i="6" s="1"/>
  <c r="E503" i="6"/>
  <c r="D192" i="6"/>
  <c r="F348" i="6"/>
  <c r="D503" i="6"/>
  <c r="F461" i="6"/>
  <c r="C503" i="6"/>
  <c r="J419" i="6"/>
  <c r="J700" i="6"/>
  <c r="J745" i="6" s="1"/>
  <c r="K700" i="6"/>
  <c r="K745" i="6" s="1"/>
  <c r="G700" i="6" l="1"/>
  <c r="G745" i="6" s="1"/>
  <c r="I700" i="6"/>
  <c r="L700" i="6"/>
  <c r="L745" i="6" s="1"/>
  <c r="G419" i="6"/>
  <c r="L419" i="6"/>
  <c r="C700" i="6"/>
  <c r="E264" i="6"/>
  <c r="C419" i="6"/>
  <c r="D419" i="6"/>
  <c r="F419" i="6"/>
  <c r="E700" i="6"/>
  <c r="F264" i="6"/>
  <c r="E419" i="6"/>
  <c r="C264" i="6"/>
  <c r="D700" i="6"/>
  <c r="D264" i="6"/>
  <c r="F700" i="6"/>
  <c r="I745" i="6" l="1"/>
  <c r="O745" i="6" s="1"/>
  <c r="O700" i="6"/>
  <c r="F745" i="6"/>
  <c r="E745" i="6"/>
  <c r="D745" i="6"/>
  <c r="C745" i="6"/>
  <c r="L205" i="33" l="1"/>
  <c r="AP205" i="33" s="1"/>
  <c r="BR205" i="33" s="1"/>
  <c r="Z205" i="33"/>
  <c r="G200" i="33" l="1"/>
  <c r="AK200" i="33" s="1"/>
  <c r="BM200" i="33" s="1"/>
  <c r="H200" i="33"/>
  <c r="AL200" i="33" s="1"/>
  <c r="BN200" i="33" s="1"/>
  <c r="G195" i="33"/>
  <c r="AK195" i="33" s="1"/>
  <c r="BM195" i="33" s="1"/>
  <c r="V200" i="33"/>
  <c r="U195" i="33"/>
  <c r="U200" i="33"/>
  <c r="U188" i="33" l="1"/>
  <c r="G188" i="33"/>
  <c r="AK188" i="33" s="1"/>
  <c r="BM188" i="33" s="1"/>
  <c r="W200" i="33" l="1"/>
  <c r="I200" i="33"/>
  <c r="AM200" i="33" s="1"/>
  <c r="BO200" i="33" s="1"/>
  <c r="X200" i="33" l="1"/>
  <c r="J200" i="33"/>
  <c r="AN200" i="33" s="1"/>
  <c r="BP200" i="33" s="1"/>
  <c r="K200" i="33" l="1"/>
  <c r="AO200" i="33" s="1"/>
  <c r="BQ200" i="33" s="1"/>
  <c r="Y200" i="33"/>
  <c r="Z200" i="33" l="1"/>
  <c r="L200" i="33"/>
  <c r="AP200" i="33" s="1"/>
  <c r="BR200" i="33" s="1"/>
  <c r="G196" i="33"/>
  <c r="AK196" i="33" s="1"/>
  <c r="BM196" i="33" s="1"/>
  <c r="U196" i="33"/>
  <c r="AA200" i="33" l="1"/>
  <c r="M200" i="33"/>
  <c r="AQ200" i="33" s="1"/>
  <c r="BS200" i="33" s="1"/>
  <c r="I188" i="33" l="1"/>
  <c r="AM188" i="33" s="1"/>
  <c r="BO188" i="33" s="1"/>
  <c r="AB200" i="33"/>
  <c r="I195" i="33"/>
  <c r="AM195" i="33" s="1"/>
  <c r="BO195" i="33" s="1"/>
  <c r="V196" i="33"/>
  <c r="V195" i="33"/>
  <c r="H195" i="33"/>
  <c r="AL195" i="33" s="1"/>
  <c r="BN195" i="33" s="1"/>
  <c r="W195" i="33"/>
  <c r="H196" i="33"/>
  <c r="AL196" i="33" s="1"/>
  <c r="BN196" i="33" s="1"/>
  <c r="W188" i="33"/>
  <c r="N200" i="33"/>
  <c r="AR200" i="33" s="1"/>
  <c r="BT200" i="33" s="1"/>
  <c r="H203" i="33" l="1"/>
  <c r="AL203" i="33" s="1"/>
  <c r="BN203" i="33" s="1"/>
  <c r="X188" i="33"/>
  <c r="V203" i="33"/>
  <c r="J188" i="33"/>
  <c r="AN188" i="33" s="1"/>
  <c r="BP188" i="33" s="1"/>
  <c r="H188" i="33"/>
  <c r="AL188" i="33" s="1"/>
  <c r="BN188" i="33" s="1"/>
  <c r="V188" i="33"/>
  <c r="AB205" i="33" l="1"/>
  <c r="W196" i="33"/>
  <c r="K188" i="33"/>
  <c r="AO188" i="33" s="1"/>
  <c r="BQ188" i="33" s="1"/>
  <c r="X196" i="33"/>
  <c r="Y195" i="33"/>
  <c r="M205" i="33"/>
  <c r="AQ205" i="33" s="1"/>
  <c r="BS205" i="33" s="1"/>
  <c r="Y188" i="33"/>
  <c r="K196" i="33"/>
  <c r="AO196" i="33" s="1"/>
  <c r="BQ196" i="33" s="1"/>
  <c r="N205" i="33"/>
  <c r="AR205" i="33" s="1"/>
  <c r="BT205" i="33" s="1"/>
  <c r="X195" i="33"/>
  <c r="Y196" i="33"/>
  <c r="AA205" i="33"/>
  <c r="J195" i="33"/>
  <c r="AN195" i="33" s="1"/>
  <c r="BP195" i="33" s="1"/>
  <c r="I196" i="33"/>
  <c r="AM196" i="33" s="1"/>
  <c r="BO196" i="33" s="1"/>
  <c r="J196" i="33"/>
  <c r="AN196" i="33" s="1"/>
  <c r="BP196" i="33" s="1"/>
  <c r="K195" i="33"/>
  <c r="AO195" i="33" s="1"/>
  <c r="BQ195" i="33" s="1"/>
  <c r="L188" i="33" l="1"/>
  <c r="AP188" i="33" s="1"/>
  <c r="BR188" i="33" s="1"/>
  <c r="L196" i="33"/>
  <c r="AP196" i="33" s="1"/>
  <c r="BR196" i="33" s="1"/>
  <c r="Z195" i="33"/>
  <c r="M188" i="33"/>
  <c r="AQ188" i="33" s="1"/>
  <c r="BS188" i="33" s="1"/>
  <c r="Z196" i="33"/>
  <c r="AA188" i="33"/>
  <c r="Z188" i="33"/>
  <c r="L195" i="33"/>
  <c r="AP195" i="33" s="1"/>
  <c r="BR195" i="33" s="1"/>
  <c r="AA196" i="33" l="1"/>
  <c r="AB188" i="33"/>
  <c r="AA195" i="33"/>
  <c r="M196" i="33"/>
  <c r="AQ196" i="33" s="1"/>
  <c r="BS196" i="33" s="1"/>
  <c r="N188" i="33"/>
  <c r="AR188" i="33" s="1"/>
  <c r="BT188" i="33" s="1"/>
  <c r="M195" i="33"/>
  <c r="AQ195" i="33" s="1"/>
  <c r="BS195" i="33" s="1"/>
  <c r="N196" i="33" l="1"/>
  <c r="AR196" i="33" s="1"/>
  <c r="BT196" i="33" s="1"/>
  <c r="N195" i="33"/>
  <c r="AR195" i="33" s="1"/>
  <c r="BT195" i="33" s="1"/>
  <c r="AB196" i="33"/>
  <c r="AB195" i="33"/>
  <c r="I203" i="33" l="1"/>
  <c r="AM203" i="33" s="1"/>
  <c r="BO203" i="33" s="1"/>
  <c r="W203" i="33"/>
  <c r="Y203" i="33" l="1"/>
  <c r="K203" i="33"/>
  <c r="AO203" i="33" s="1"/>
  <c r="BQ203" i="33" s="1"/>
  <c r="L203" i="33" l="1"/>
  <c r="AP203" i="33" s="1"/>
  <c r="BR203" i="33" s="1"/>
  <c r="Z203" i="33"/>
  <c r="M203" i="33" l="1"/>
  <c r="AQ203" i="33" s="1"/>
  <c r="BS203" i="33" s="1"/>
  <c r="AA203" i="33"/>
  <c r="AB203" i="33" l="1"/>
  <c r="N203" i="33"/>
  <c r="AR203" i="33" s="1"/>
  <c r="BT203" i="33" s="1"/>
  <c r="J203" i="33" l="1"/>
  <c r="AN203" i="33" s="1"/>
  <c r="BP203" i="33" s="1"/>
  <c r="X203" i="33"/>
  <c r="U199" i="33" l="1"/>
  <c r="G193" i="33"/>
  <c r="AK193" i="33" s="1"/>
  <c r="BM193" i="33" s="1"/>
  <c r="G199" i="33"/>
  <c r="AK199" i="33" s="1"/>
  <c r="BM199" i="33" s="1"/>
  <c r="G190" i="33"/>
  <c r="AK190" i="33" s="1"/>
  <c r="BM190" i="33" s="1"/>
  <c r="U190" i="33"/>
  <c r="U193" i="33"/>
  <c r="G203" i="33" l="1"/>
  <c r="AK203" i="33" s="1"/>
  <c r="BM203" i="33" s="1"/>
  <c r="G189" i="33"/>
  <c r="AK189" i="33" s="1"/>
  <c r="BM189" i="33" s="1"/>
  <c r="U197" i="33"/>
  <c r="H189" i="33"/>
  <c r="AL189" i="33" s="1"/>
  <c r="BN189" i="33" s="1"/>
  <c r="U203" i="33"/>
  <c r="V191" i="33"/>
  <c r="U189" i="33"/>
  <c r="U191" i="33"/>
  <c r="H191" i="33"/>
  <c r="AL191" i="33" s="1"/>
  <c r="BN191" i="33" s="1"/>
  <c r="G197" i="33"/>
  <c r="AK197" i="33" s="1"/>
  <c r="BM197" i="33" s="1"/>
  <c r="G191" i="33"/>
  <c r="AK191" i="33" s="1"/>
  <c r="BM191" i="33" s="1"/>
  <c r="V189" i="33"/>
  <c r="H116" i="27"/>
  <c r="G116" i="27"/>
  <c r="I193" i="33" l="1"/>
  <c r="AM193" i="33" s="1"/>
  <c r="BO193" i="33" s="1"/>
  <c r="V193" i="33"/>
  <c r="I190" i="33"/>
  <c r="AM190" i="33" s="1"/>
  <c r="BO190" i="33" s="1"/>
  <c r="U192" i="33"/>
  <c r="U205" i="33"/>
  <c r="H199" i="33"/>
  <c r="AL199" i="33" s="1"/>
  <c r="BN199" i="33" s="1"/>
  <c r="V190" i="33"/>
  <c r="V201" i="33"/>
  <c r="V192" i="33"/>
  <c r="H197" i="33"/>
  <c r="AL197" i="33" s="1"/>
  <c r="BN197" i="33" s="1"/>
  <c r="G192" i="33"/>
  <c r="AK192" i="33" s="1"/>
  <c r="BM192" i="33" s="1"/>
  <c r="U194" i="33"/>
  <c r="G194" i="33"/>
  <c r="AK194" i="33" s="1"/>
  <c r="BM194" i="33" s="1"/>
  <c r="W193" i="33"/>
  <c r="H205" i="33"/>
  <c r="AL205" i="33" s="1"/>
  <c r="BN205" i="33" s="1"/>
  <c r="V197" i="33"/>
  <c r="V199" i="33"/>
  <c r="H190" i="33"/>
  <c r="AL190" i="33" s="1"/>
  <c r="BN190" i="33" s="1"/>
  <c r="U201" i="33"/>
  <c r="U225" i="33" s="1"/>
  <c r="H192" i="33"/>
  <c r="AL192" i="33" s="1"/>
  <c r="BN192" i="33" s="1"/>
  <c r="V205" i="33"/>
  <c r="H193" i="33"/>
  <c r="AL193" i="33" s="1"/>
  <c r="BN193" i="33" s="1"/>
  <c r="W190" i="33"/>
  <c r="H201" i="33"/>
  <c r="AL201" i="33" s="1"/>
  <c r="BN201" i="33" s="1"/>
  <c r="G201" i="33"/>
  <c r="AK201" i="33" s="1"/>
  <c r="BM201" i="33" s="1"/>
  <c r="G205" i="33"/>
  <c r="AK205" i="33" s="1"/>
  <c r="X190" i="33" l="1"/>
  <c r="W189" i="33"/>
  <c r="W191" i="33"/>
  <c r="X199" i="33"/>
  <c r="J193" i="33"/>
  <c r="AN193" i="33" s="1"/>
  <c r="BP193" i="33" s="1"/>
  <c r="I197" i="33"/>
  <c r="AM197" i="33" s="1"/>
  <c r="BO197" i="33" s="1"/>
  <c r="W199" i="33"/>
  <c r="X197" i="33"/>
  <c r="J199" i="33"/>
  <c r="AN199" i="33" s="1"/>
  <c r="BP199" i="33" s="1"/>
  <c r="I189" i="33"/>
  <c r="AM189" i="33" s="1"/>
  <c r="BO189" i="33" s="1"/>
  <c r="X193" i="33"/>
  <c r="I191" i="33"/>
  <c r="AM191" i="33" s="1"/>
  <c r="BO191" i="33" s="1"/>
  <c r="I199" i="33"/>
  <c r="AM199" i="33" s="1"/>
  <c r="BO199" i="33" s="1"/>
  <c r="J197" i="33"/>
  <c r="AN197" i="33" s="1"/>
  <c r="BP197" i="33" s="1"/>
  <c r="J190" i="33"/>
  <c r="AN190" i="33" s="1"/>
  <c r="BP190" i="33" s="1"/>
  <c r="W197" i="33"/>
  <c r="AK225" i="33"/>
  <c r="BM205" i="33"/>
  <c r="BM225" i="33" s="1"/>
  <c r="G225" i="33"/>
  <c r="I116" i="27"/>
  <c r="I205" i="33" l="1"/>
  <c r="AM205" i="33" s="1"/>
  <c r="BO205" i="33" s="1"/>
  <c r="W192" i="33"/>
  <c r="K193" i="33"/>
  <c r="AO193" i="33" s="1"/>
  <c r="BQ193" i="33" s="1"/>
  <c r="Y199" i="33"/>
  <c r="X191" i="33"/>
  <c r="Y197" i="33"/>
  <c r="W201" i="33"/>
  <c r="X189" i="33"/>
  <c r="Y193" i="33"/>
  <c r="V194" i="33"/>
  <c r="V225" i="33" s="1"/>
  <c r="W194" i="33"/>
  <c r="I192" i="33"/>
  <c r="AM192" i="33" s="1"/>
  <c r="BO192" i="33" s="1"/>
  <c r="J189" i="33"/>
  <c r="AN189" i="33" s="1"/>
  <c r="BP189" i="33" s="1"/>
  <c r="Y190" i="33"/>
  <c r="K199" i="33"/>
  <c r="AO199" i="33" s="1"/>
  <c r="BQ199" i="33" s="1"/>
  <c r="J191" i="33"/>
  <c r="AN191" i="33" s="1"/>
  <c r="BP191" i="33" s="1"/>
  <c r="W205" i="33"/>
  <c r="H194" i="33"/>
  <c r="AL194" i="33" s="1"/>
  <c r="I194" i="33"/>
  <c r="AM194" i="33" s="1"/>
  <c r="BO194" i="33" s="1"/>
  <c r="K190" i="33"/>
  <c r="AO190" i="33" s="1"/>
  <c r="BQ190" i="33" s="1"/>
  <c r="K197" i="33"/>
  <c r="AO197" i="33" s="1"/>
  <c r="BQ197" i="33" s="1"/>
  <c r="K207" i="33"/>
  <c r="AO207" i="33" s="1"/>
  <c r="BQ207" i="33" s="1"/>
  <c r="I201" i="33"/>
  <c r="AM201" i="33" s="1"/>
  <c r="Y207" i="33"/>
  <c r="J116" i="27"/>
  <c r="W225" i="33" l="1"/>
  <c r="H225" i="33"/>
  <c r="M207" i="33"/>
  <c r="AQ207" i="33" s="1"/>
  <c r="BS207" i="33" s="1"/>
  <c r="Y189" i="33"/>
  <c r="L197" i="33"/>
  <c r="AP197" i="33" s="1"/>
  <c r="BR197" i="33" s="1"/>
  <c r="Z190" i="33"/>
  <c r="Y191" i="33"/>
  <c r="X194" i="33"/>
  <c r="K189" i="33"/>
  <c r="AO189" i="33" s="1"/>
  <c r="BQ189" i="33" s="1"/>
  <c r="X201" i="33"/>
  <c r="L193" i="33"/>
  <c r="AP193" i="33" s="1"/>
  <c r="BR193" i="33" s="1"/>
  <c r="X192" i="33"/>
  <c r="K208" i="33"/>
  <c r="AO208" i="33" s="1"/>
  <c r="BQ208" i="33" s="1"/>
  <c r="L190" i="33"/>
  <c r="AP190" i="33" s="1"/>
  <c r="BR190" i="33" s="1"/>
  <c r="I225" i="33"/>
  <c r="AA207" i="33"/>
  <c r="Z199" i="33"/>
  <c r="Z193" i="33"/>
  <c r="X205" i="33"/>
  <c r="AB207" i="33"/>
  <c r="K191" i="33"/>
  <c r="AO191" i="33" s="1"/>
  <c r="BQ191" i="33" s="1"/>
  <c r="J194" i="33"/>
  <c r="AN194" i="33" s="1"/>
  <c r="BP194" i="33" s="1"/>
  <c r="L199" i="33"/>
  <c r="AP199" i="33" s="1"/>
  <c r="BR199" i="33" s="1"/>
  <c r="J192" i="33"/>
  <c r="AN192" i="33" s="1"/>
  <c r="BP192" i="33" s="1"/>
  <c r="Z197" i="33"/>
  <c r="J205" i="33"/>
  <c r="AN205" i="33" s="1"/>
  <c r="BP205" i="33" s="1"/>
  <c r="Y208" i="33"/>
  <c r="AM225" i="33"/>
  <c r="BO201" i="33"/>
  <c r="BO225" i="33" s="1"/>
  <c r="AL225" i="33"/>
  <c r="BN194" i="33"/>
  <c r="BN225" i="33" s="1"/>
  <c r="N207" i="33"/>
  <c r="AR207" i="33" s="1"/>
  <c r="BT207" i="33" s="1"/>
  <c r="L207" i="33"/>
  <c r="AP207" i="33" s="1"/>
  <c r="BR207" i="33" s="1"/>
  <c r="J201" i="33"/>
  <c r="AN201" i="33" s="1"/>
  <c r="BP201" i="33" s="1"/>
  <c r="Z207" i="33"/>
  <c r="K116" i="27"/>
  <c r="X225" i="33" l="1"/>
  <c r="BP225" i="33"/>
  <c r="Z191" i="33"/>
  <c r="M193" i="33"/>
  <c r="AQ193" i="33" s="1"/>
  <c r="BS193" i="33" s="1"/>
  <c r="Y201" i="33"/>
  <c r="I208" i="33"/>
  <c r="AM208" i="33" s="1"/>
  <c r="BO208" i="33" s="1"/>
  <c r="W208" i="33"/>
  <c r="K194" i="33"/>
  <c r="AO194" i="33" s="1"/>
  <c r="BQ194" i="33" s="1"/>
  <c r="AA199" i="33"/>
  <c r="L208" i="33"/>
  <c r="AP208" i="33" s="1"/>
  <c r="BR208" i="33" s="1"/>
  <c r="AA197" i="33"/>
  <c r="Z189" i="33"/>
  <c r="K192" i="33"/>
  <c r="AO192" i="33" s="1"/>
  <c r="BQ192" i="33" s="1"/>
  <c r="AA193" i="33"/>
  <c r="M199" i="33"/>
  <c r="AQ199" i="33" s="1"/>
  <c r="BS199" i="33" s="1"/>
  <c r="L191" i="33"/>
  <c r="AP191" i="33" s="1"/>
  <c r="BR191" i="33" s="1"/>
  <c r="Z208" i="33"/>
  <c r="Y194" i="33"/>
  <c r="Y192" i="33"/>
  <c r="M190" i="33"/>
  <c r="AQ190" i="33" s="1"/>
  <c r="BS190" i="33" s="1"/>
  <c r="M197" i="33"/>
  <c r="AQ197" i="33" s="1"/>
  <c r="BS197" i="33" s="1"/>
  <c r="L189" i="33"/>
  <c r="AP189" i="33" s="1"/>
  <c r="BR189" i="33" s="1"/>
  <c r="AA190" i="33"/>
  <c r="AN225" i="33"/>
  <c r="J225" i="33"/>
  <c r="K201" i="33"/>
  <c r="AO201" i="33" s="1"/>
  <c r="L116" i="27"/>
  <c r="Y225" i="33" l="1"/>
  <c r="N199" i="33"/>
  <c r="AR199" i="33" s="1"/>
  <c r="BT199" i="33" s="1"/>
  <c r="M191" i="33"/>
  <c r="AQ191" i="33" s="1"/>
  <c r="BS191" i="33" s="1"/>
  <c r="AB208" i="33"/>
  <c r="AB190" i="33"/>
  <c r="AA208" i="33"/>
  <c r="X208" i="33"/>
  <c r="AB199" i="33"/>
  <c r="N208" i="33"/>
  <c r="AR208" i="33" s="1"/>
  <c r="BT208" i="33" s="1"/>
  <c r="N197" i="33"/>
  <c r="AR197" i="33" s="1"/>
  <c r="BT197" i="33" s="1"/>
  <c r="N190" i="33"/>
  <c r="AR190" i="33" s="1"/>
  <c r="BT190" i="33" s="1"/>
  <c r="M189" i="33"/>
  <c r="AQ189" i="33" s="1"/>
  <c r="BS189" i="33" s="1"/>
  <c r="M208" i="33"/>
  <c r="AQ208" i="33" s="1"/>
  <c r="BS208" i="33" s="1"/>
  <c r="J208" i="33"/>
  <c r="AN208" i="33" s="1"/>
  <c r="BP208" i="33" s="1"/>
  <c r="Z201" i="33"/>
  <c r="L194" i="33"/>
  <c r="AP194" i="33" s="1"/>
  <c r="BR194" i="33" s="1"/>
  <c r="L192" i="33"/>
  <c r="AP192" i="33" s="1"/>
  <c r="BR192" i="33" s="1"/>
  <c r="AA189" i="33"/>
  <c r="Z194" i="33"/>
  <c r="AA191" i="33"/>
  <c r="Z192" i="33"/>
  <c r="AB197" i="33"/>
  <c r="K225" i="33"/>
  <c r="AO225" i="33"/>
  <c r="BQ201" i="33"/>
  <c r="BQ225" i="33" s="1"/>
  <c r="L201" i="33"/>
  <c r="AP201" i="33" s="1"/>
  <c r="M116" i="27"/>
  <c r="Z225" i="33" l="1"/>
  <c r="AB189" i="33"/>
  <c r="M192" i="33"/>
  <c r="AQ192" i="33" s="1"/>
  <c r="BS192" i="33" s="1"/>
  <c r="N189" i="33"/>
  <c r="AR189" i="33" s="1"/>
  <c r="BT189" i="33" s="1"/>
  <c r="AA194" i="33"/>
  <c r="AA192" i="33"/>
  <c r="AB191" i="33"/>
  <c r="M194" i="33"/>
  <c r="AQ194" i="33" s="1"/>
  <c r="BS194" i="33" s="1"/>
  <c r="AA201" i="33"/>
  <c r="N191" i="33"/>
  <c r="AR191" i="33" s="1"/>
  <c r="BT191" i="33" s="1"/>
  <c r="L225" i="33"/>
  <c r="AP225" i="33"/>
  <c r="BR201" i="33"/>
  <c r="BR225" i="33" s="1"/>
  <c r="M201" i="33"/>
  <c r="AQ201" i="33" s="1"/>
  <c r="N116" i="27"/>
  <c r="AA225" i="33" l="1"/>
  <c r="N192" i="33"/>
  <c r="AR192" i="33" s="1"/>
  <c r="BT192" i="33" s="1"/>
  <c r="N194" i="33"/>
  <c r="AR194" i="33" s="1"/>
  <c r="BT194" i="33" s="1"/>
  <c r="AB192" i="33"/>
  <c r="AB201" i="33"/>
  <c r="AB194" i="33"/>
  <c r="AQ225" i="33"/>
  <c r="BS201" i="33"/>
  <c r="BS225" i="33" s="1"/>
  <c r="M225" i="33"/>
  <c r="N201" i="33"/>
  <c r="AR201" i="33" s="1"/>
  <c r="BT201" i="33" s="1"/>
  <c r="AB225" i="33" l="1"/>
  <c r="BT225" i="33"/>
  <c r="N225" i="33"/>
  <c r="AR225" i="33"/>
  <c r="T60" i="33" l="1"/>
  <c r="F60" i="33"/>
  <c r="AJ60" i="33" s="1"/>
  <c r="BL60" i="33" s="1"/>
  <c r="F61" i="33"/>
  <c r="T61" i="33"/>
  <c r="C61" i="33"/>
  <c r="B122" i="17"/>
  <c r="B144" i="17"/>
  <c r="R62" i="33"/>
  <c r="AV62" i="33" s="1"/>
  <c r="BX62" i="33" s="1"/>
  <c r="D62" i="33"/>
  <c r="AH62" i="33" s="1"/>
  <c r="BJ62" i="33" s="1"/>
  <c r="B123" i="17"/>
  <c r="D60" i="33"/>
  <c r="AH60" i="33" s="1"/>
  <c r="BJ60" i="33" s="1"/>
  <c r="R60" i="33"/>
  <c r="R61" i="33"/>
  <c r="D61" i="33"/>
  <c r="F81" i="33"/>
  <c r="AJ81" i="33" s="1"/>
  <c r="BL81" i="33" s="1"/>
  <c r="T81" i="33"/>
  <c r="AX81" i="33" s="1"/>
  <c r="Q82" i="33"/>
  <c r="AU82" i="33" s="1"/>
  <c r="BW82" i="33" s="1"/>
  <c r="C82" i="33"/>
  <c r="AG82" i="33" s="1"/>
  <c r="BI82" i="33" s="1"/>
  <c r="S62" i="33"/>
  <c r="AW62" i="33" s="1"/>
  <c r="BY62" i="33" s="1"/>
  <c r="E62" i="33"/>
  <c r="AI62" i="33" s="1"/>
  <c r="BK62" i="33" s="1"/>
  <c r="B124" i="17"/>
  <c r="B143" i="17"/>
  <c r="S81" i="33"/>
  <c r="AW81" i="33" s="1"/>
  <c r="BY81" i="33" s="1"/>
  <c r="E81" i="33"/>
  <c r="AI81" i="33" s="1"/>
  <c r="BK81" i="33" s="1"/>
  <c r="T82" i="33"/>
  <c r="AX82" i="33" s="1"/>
  <c r="BZ82" i="33" s="1"/>
  <c r="F82" i="33"/>
  <c r="AJ82" i="33" s="1"/>
  <c r="BL82" i="33" s="1"/>
  <c r="E60" i="33"/>
  <c r="AI60" i="33" s="1"/>
  <c r="BK60" i="33" s="1"/>
  <c r="S60" i="33"/>
  <c r="S61" i="33"/>
  <c r="E61" i="33"/>
  <c r="C81" i="33"/>
  <c r="AG81" i="33" s="1"/>
  <c r="BI81" i="33" s="1"/>
  <c r="Q81" i="33"/>
  <c r="AU81" i="33" s="1"/>
  <c r="BW81" i="33" s="1"/>
  <c r="R82" i="33"/>
  <c r="AV82" i="33" s="1"/>
  <c r="BX82" i="33" s="1"/>
  <c r="D82" i="33"/>
  <c r="AH82" i="33" s="1"/>
  <c r="BJ82" i="33" s="1"/>
  <c r="T62" i="33"/>
  <c r="AX62" i="33" s="1"/>
  <c r="BZ62" i="33" s="1"/>
  <c r="F62" i="33"/>
  <c r="AJ62" i="33" s="1"/>
  <c r="BL62" i="33" s="1"/>
  <c r="D81" i="33"/>
  <c r="AH81" i="33" s="1"/>
  <c r="BJ81" i="33" s="1"/>
  <c r="R81" i="33"/>
  <c r="AV81" i="33" s="1"/>
  <c r="BX81" i="33" s="1"/>
  <c r="E82" i="33"/>
  <c r="AI82" i="33" s="1"/>
  <c r="BK82" i="33" s="1"/>
  <c r="S82" i="33"/>
  <c r="AW82" i="33" s="1"/>
  <c r="BY82" i="33" s="1"/>
  <c r="C60" i="33"/>
  <c r="AG60" i="33" s="1"/>
  <c r="BI60" i="33" s="1"/>
  <c r="Q60" i="33"/>
  <c r="C62" i="33"/>
  <c r="AG62" i="33" s="1"/>
  <c r="BI62" i="33" s="1"/>
  <c r="BZ81" i="33" l="1"/>
  <c r="AH61" i="33"/>
  <c r="BJ61" i="33" s="1"/>
  <c r="AI61" i="33"/>
  <c r="BK61" i="33" s="1"/>
  <c r="Q61" i="33"/>
  <c r="AG61" i="33" s="1"/>
  <c r="BI61" i="33" s="1"/>
  <c r="Q62" i="33"/>
  <c r="AU62" i="33" s="1"/>
  <c r="BW62" i="33" s="1"/>
  <c r="AJ61" i="33"/>
  <c r="BL61" i="33" s="1"/>
  <c r="B749" i="17"/>
  <c r="B229" i="17"/>
  <c r="B81" i="33" s="1"/>
  <c r="P143" i="17"/>
  <c r="B577" i="17"/>
  <c r="P487" i="17"/>
  <c r="P315" i="17"/>
  <c r="P663" i="17"/>
  <c r="B401" i="17"/>
  <c r="B487" i="17"/>
  <c r="B315" i="17"/>
  <c r="B835" i="17"/>
  <c r="B921" i="17"/>
  <c r="B663" i="17"/>
  <c r="P229" i="17"/>
  <c r="P401" i="17"/>
  <c r="B295" i="17"/>
  <c r="B901" i="17"/>
  <c r="P381" i="17"/>
  <c r="B729" i="17"/>
  <c r="B557" i="17"/>
  <c r="B815" i="17"/>
  <c r="P123" i="17"/>
  <c r="B467" i="17"/>
  <c r="B381" i="17"/>
  <c r="P467" i="17"/>
  <c r="P209" i="17"/>
  <c r="B209" i="17"/>
  <c r="B61" i="33" s="1"/>
  <c r="B643" i="17"/>
  <c r="P295" i="17"/>
  <c r="P643" i="17"/>
  <c r="B466" i="17"/>
  <c r="P466" i="17"/>
  <c r="B814" i="17"/>
  <c r="P208" i="17"/>
  <c r="P380" i="17"/>
  <c r="B380" i="17"/>
  <c r="B642" i="17"/>
  <c r="P642" i="17"/>
  <c r="B208" i="17"/>
  <c r="B60" i="33" s="1"/>
  <c r="B294" i="17"/>
  <c r="P122" i="17"/>
  <c r="B556" i="17"/>
  <c r="B900" i="17"/>
  <c r="P294" i="17"/>
  <c r="B728" i="17"/>
  <c r="B816" i="17"/>
  <c r="B730" i="17"/>
  <c r="B382" i="17"/>
  <c r="P644" i="17"/>
  <c r="B902" i="17"/>
  <c r="P124" i="17"/>
  <c r="B558" i="17"/>
  <c r="P468" i="17"/>
  <c r="B296" i="17"/>
  <c r="P296" i="17"/>
  <c r="P382" i="17"/>
  <c r="P210" i="17"/>
  <c r="B468" i="17"/>
  <c r="B210" i="17"/>
  <c r="B62" i="33" s="1"/>
  <c r="B644" i="17"/>
  <c r="B836" i="17"/>
  <c r="B922" i="17"/>
  <c r="P488" i="17"/>
  <c r="B578" i="17"/>
  <c r="P316" i="17"/>
  <c r="B664" i="17"/>
  <c r="P402" i="17"/>
  <c r="P144" i="17"/>
  <c r="P664" i="17"/>
  <c r="B750" i="17"/>
  <c r="P230" i="17"/>
  <c r="B316" i="17"/>
  <c r="B230" i="17"/>
  <c r="B82" i="33" s="1"/>
  <c r="B402" i="17"/>
  <c r="B488" i="17"/>
  <c r="P82" i="33" l="1"/>
  <c r="AT82" i="33" s="1"/>
  <c r="BV82" i="33"/>
  <c r="BH82" i="33"/>
  <c r="P62" i="33"/>
  <c r="AF62" i="33" s="1"/>
  <c r="BV62" i="33"/>
  <c r="BH62" i="33"/>
  <c r="P60" i="33"/>
  <c r="AF60" i="33" s="1"/>
  <c r="BH60" i="33"/>
  <c r="BV60" i="33"/>
  <c r="P61" i="33"/>
  <c r="AF61" i="33" s="1"/>
  <c r="BV61" i="33"/>
  <c r="BH61" i="33"/>
  <c r="P81" i="33"/>
  <c r="AT81" i="33" s="1"/>
  <c r="BV81" i="33"/>
  <c r="BH81" i="33"/>
  <c r="AF82" i="33" l="1"/>
  <c r="AT61" i="33"/>
  <c r="AF81" i="33"/>
  <c r="AT60" i="33"/>
  <c r="AT62" i="33"/>
  <c r="G61" i="33" l="1"/>
  <c r="U61" i="33"/>
  <c r="AK61" i="33" l="1"/>
  <c r="BM61" i="33" s="1"/>
  <c r="AB65" i="33" l="1"/>
  <c r="N65" i="33"/>
  <c r="AR65" i="33" s="1"/>
  <c r="BT65" i="33" s="1"/>
  <c r="N38" i="33"/>
  <c r="AR38" i="33" s="1"/>
  <c r="BT38" i="33" s="1"/>
  <c r="AB38" i="33"/>
  <c r="M38" i="33"/>
  <c r="AQ38" i="33" s="1"/>
  <c r="BS38" i="33" s="1"/>
  <c r="AA38" i="33"/>
  <c r="M65" i="33"/>
  <c r="AQ65" i="33" s="1"/>
  <c r="BS65" i="33" s="1"/>
  <c r="AA65" i="33"/>
  <c r="AA66" i="33"/>
  <c r="M66" i="33"/>
  <c r="AQ66" i="33" s="1"/>
  <c r="BS66" i="33" s="1"/>
  <c r="N66" i="33"/>
  <c r="AR66" i="33" s="1"/>
  <c r="BT66" i="33" s="1"/>
  <c r="AB66" i="33"/>
  <c r="B99" i="17" l="1"/>
  <c r="B109" i="17"/>
  <c r="P367" i="17" l="1"/>
  <c r="P281" i="17"/>
  <c r="B195" i="17"/>
  <c r="B47" i="33" s="1"/>
  <c r="B629" i="17"/>
  <c r="P195" i="17"/>
  <c r="B801" i="17"/>
  <c r="B887" i="17"/>
  <c r="B715" i="17"/>
  <c r="B281" i="17"/>
  <c r="B543" i="17"/>
  <c r="B367" i="17"/>
  <c r="P629" i="17"/>
  <c r="B453" i="17"/>
  <c r="P453" i="17"/>
  <c r="P109" i="17"/>
  <c r="B705" i="17"/>
  <c r="B619" i="17"/>
  <c r="P619" i="17"/>
  <c r="P271" i="17"/>
  <c r="B271" i="17"/>
  <c r="P99" i="17"/>
  <c r="B791" i="17"/>
  <c r="B877" i="17"/>
  <c r="P357" i="17"/>
  <c r="B533" i="17"/>
  <c r="B185" i="17"/>
  <c r="B37" i="33" s="1"/>
  <c r="B443" i="17"/>
  <c r="P185" i="17"/>
  <c r="P443" i="17"/>
  <c r="B357" i="17"/>
  <c r="P47" i="33" l="1"/>
  <c r="AT47" i="33" s="1"/>
  <c r="BH47" i="33"/>
  <c r="BV47" i="33"/>
  <c r="P37" i="33"/>
  <c r="AF37" i="33" s="1"/>
  <c r="BV37" i="33"/>
  <c r="BH37" i="33"/>
  <c r="AF47" i="33" l="1"/>
  <c r="AT37" i="33"/>
  <c r="L65" i="33" l="1"/>
  <c r="AP65" i="33" s="1"/>
  <c r="BR65" i="33" s="1"/>
  <c r="Z65" i="33"/>
  <c r="Z66" i="33"/>
  <c r="L66" i="33"/>
  <c r="AP66" i="33" s="1"/>
  <c r="BR66" i="33" s="1"/>
  <c r="Z38" i="33"/>
  <c r="L38" i="33"/>
  <c r="AP38" i="33" s="1"/>
  <c r="BR38" i="33" s="1"/>
  <c r="BI37" i="33" l="1"/>
  <c r="B119" i="17" l="1"/>
  <c r="B107" i="17"/>
  <c r="B132" i="17"/>
  <c r="B115" i="17"/>
  <c r="B100" i="17"/>
  <c r="B108" i="17"/>
  <c r="B131" i="17"/>
  <c r="B105" i="17"/>
  <c r="B129" i="17"/>
  <c r="B106" i="17"/>
  <c r="B134" i="17"/>
  <c r="C65" i="33"/>
  <c r="AG65" i="33" s="1"/>
  <c r="BI65" i="33" s="1"/>
  <c r="R71" i="33"/>
  <c r="D71" i="33"/>
  <c r="R80" i="33"/>
  <c r="AV80" i="33" s="1"/>
  <c r="BX80" i="33" s="1"/>
  <c r="D80" i="33"/>
  <c r="AH80" i="33" s="1"/>
  <c r="BJ80" i="33" s="1"/>
  <c r="S71" i="33"/>
  <c r="E71" i="33"/>
  <c r="V66" i="33"/>
  <c r="H66" i="33"/>
  <c r="AL66" i="33" s="1"/>
  <c r="BN66" i="33" s="1"/>
  <c r="T33" i="33"/>
  <c r="F33" i="33"/>
  <c r="C66" i="33"/>
  <c r="AG66" i="33" s="1"/>
  <c r="BI66" i="33" s="1"/>
  <c r="Q50" i="33"/>
  <c r="AU50" i="33" s="1"/>
  <c r="BW50" i="33" s="1"/>
  <c r="C50" i="33"/>
  <c r="AG50" i="33" s="1"/>
  <c r="BI50" i="33" s="1"/>
  <c r="R46" i="33"/>
  <c r="AV46" i="33" s="1"/>
  <c r="D46" i="33"/>
  <c r="AH46" i="33" s="1"/>
  <c r="BJ46" i="33" s="1"/>
  <c r="S73" i="33"/>
  <c r="E73" i="33"/>
  <c r="E42" i="33"/>
  <c r="S42" i="33"/>
  <c r="Q76" i="33"/>
  <c r="AU76" i="33" s="1"/>
  <c r="C76" i="33"/>
  <c r="AG76" i="33" s="1"/>
  <c r="BI76" i="33" s="1"/>
  <c r="R69" i="33"/>
  <c r="D69" i="33"/>
  <c r="AH69" i="33" s="1"/>
  <c r="BJ69" i="33" s="1"/>
  <c r="E84" i="33"/>
  <c r="AI84" i="33" s="1"/>
  <c r="BK84" i="33" s="1"/>
  <c r="S84" i="33"/>
  <c r="S38" i="33"/>
  <c r="E38" i="33"/>
  <c r="AI38" i="33" s="1"/>
  <c r="BK38" i="33" s="1"/>
  <c r="S54" i="33"/>
  <c r="E54" i="33"/>
  <c r="J38" i="33"/>
  <c r="AN38" i="33" s="1"/>
  <c r="BP38" i="33" s="1"/>
  <c r="X38" i="33"/>
  <c r="E40" i="33"/>
  <c r="S40" i="33"/>
  <c r="S59" i="33"/>
  <c r="AW59" i="33" s="1"/>
  <c r="E59" i="33"/>
  <c r="AI59" i="33" s="1"/>
  <c r="BK59" i="33" s="1"/>
  <c r="S33" i="33"/>
  <c r="E33" i="33"/>
  <c r="S41" i="33"/>
  <c r="E41" i="33"/>
  <c r="T45" i="33"/>
  <c r="AX45" i="33" s="1"/>
  <c r="F45" i="33"/>
  <c r="AJ45" i="33" s="1"/>
  <c r="BL45" i="33" s="1"/>
  <c r="K66" i="33"/>
  <c r="AO66" i="33" s="1"/>
  <c r="BQ66" i="33" s="1"/>
  <c r="Y66" i="33"/>
  <c r="C79" i="33"/>
  <c r="AG79" i="33" s="1"/>
  <c r="BI79" i="33" s="1"/>
  <c r="Q79" i="33"/>
  <c r="AU79" i="33" s="1"/>
  <c r="BW79" i="33" s="1"/>
  <c r="C69" i="33"/>
  <c r="AG69" i="33" s="1"/>
  <c r="BI69" i="33" s="1"/>
  <c r="E70" i="33"/>
  <c r="AI70" i="33" s="1"/>
  <c r="BK70" i="33" s="1"/>
  <c r="S70" i="33"/>
  <c r="Q42" i="33"/>
  <c r="C42" i="33"/>
  <c r="Q51" i="33"/>
  <c r="C51" i="33"/>
  <c r="AG51" i="33" s="1"/>
  <c r="BI51" i="33" s="1"/>
  <c r="D41" i="33"/>
  <c r="R41" i="33"/>
  <c r="D43" i="33"/>
  <c r="AH43" i="33" s="1"/>
  <c r="BJ43" i="33" s="1"/>
  <c r="R43" i="33"/>
  <c r="AV43" i="33" s="1"/>
  <c r="D45" i="33"/>
  <c r="AH45" i="33" s="1"/>
  <c r="BJ45" i="33" s="1"/>
  <c r="R45" i="33"/>
  <c r="AV45" i="33" s="1"/>
  <c r="D48" i="33"/>
  <c r="AH48" i="33" s="1"/>
  <c r="BJ48" i="33" s="1"/>
  <c r="R48" i="33"/>
  <c r="D51" i="33"/>
  <c r="AH51" i="33" s="1"/>
  <c r="BJ51" i="33" s="1"/>
  <c r="R51" i="33"/>
  <c r="D53" i="33"/>
  <c r="AH53" i="33" s="1"/>
  <c r="BJ53" i="33" s="1"/>
  <c r="R53" i="33"/>
  <c r="F84" i="33"/>
  <c r="AJ84" i="33" s="1"/>
  <c r="BL84" i="33" s="1"/>
  <c r="T84" i="33"/>
  <c r="B128" i="17"/>
  <c r="B135" i="17"/>
  <c r="B140" i="17"/>
  <c r="B120" i="17"/>
  <c r="B139" i="17"/>
  <c r="B138" i="17"/>
  <c r="B110" i="17"/>
  <c r="B113" i="17"/>
  <c r="B95" i="17"/>
  <c r="B133" i="17"/>
  <c r="D75" i="33"/>
  <c r="AH75" i="33" s="1"/>
  <c r="BJ75" i="33" s="1"/>
  <c r="R75" i="33"/>
  <c r="AV75" i="33" s="1"/>
  <c r="BX75" i="33" s="1"/>
  <c r="D68" i="33"/>
  <c r="AH68" i="33" s="1"/>
  <c r="BJ68" i="33" s="1"/>
  <c r="R68" i="33"/>
  <c r="R66" i="33"/>
  <c r="D66" i="33"/>
  <c r="AH66" i="33" s="1"/>
  <c r="BJ66" i="33" s="1"/>
  <c r="C35" i="33"/>
  <c r="Q35" i="33"/>
  <c r="Q38" i="33"/>
  <c r="C38" i="33"/>
  <c r="AG38" i="33" s="1"/>
  <c r="BI38" i="33" s="1"/>
  <c r="R84" i="33"/>
  <c r="D84" i="33"/>
  <c r="AH84" i="33" s="1"/>
  <c r="BJ84" i="33" s="1"/>
  <c r="V38" i="33"/>
  <c r="H38" i="33"/>
  <c r="AL38" i="33" s="1"/>
  <c r="BN38" i="33" s="1"/>
  <c r="K65" i="33"/>
  <c r="AO65" i="33" s="1"/>
  <c r="BQ65" i="33" s="1"/>
  <c r="Y65" i="33"/>
  <c r="U65" i="33"/>
  <c r="G65" i="33"/>
  <c r="AK65" i="33" s="1"/>
  <c r="BM65" i="33" s="1"/>
  <c r="W66" i="33"/>
  <c r="I66" i="33"/>
  <c r="AM66" i="33" s="1"/>
  <c r="BO66" i="33" s="1"/>
  <c r="S75" i="33"/>
  <c r="AW75" i="33" s="1"/>
  <c r="E75" i="33"/>
  <c r="AI75" i="33" s="1"/>
  <c r="BK75" i="33" s="1"/>
  <c r="C72" i="33"/>
  <c r="Q72" i="33"/>
  <c r="E68" i="33"/>
  <c r="AI68" i="33" s="1"/>
  <c r="BK68" i="33" s="1"/>
  <c r="S68" i="33"/>
  <c r="R76" i="33"/>
  <c r="AV76" i="33" s="1"/>
  <c r="D76" i="33"/>
  <c r="AH76" i="33" s="1"/>
  <c r="BJ76" i="33" s="1"/>
  <c r="R44" i="33"/>
  <c r="AV44" i="33" s="1"/>
  <c r="D44" i="33"/>
  <c r="AH44" i="33" s="1"/>
  <c r="BJ44" i="33" s="1"/>
  <c r="I38" i="33"/>
  <c r="AM38" i="33" s="1"/>
  <c r="BO38" i="33" s="1"/>
  <c r="W38" i="33"/>
  <c r="C67" i="33"/>
  <c r="AG67" i="33" s="1"/>
  <c r="BI67" i="33" s="1"/>
  <c r="C83" i="33"/>
  <c r="AG83" i="33" s="1"/>
  <c r="BI83" i="33" s="1"/>
  <c r="Q83" i="33"/>
  <c r="AU83" i="33" s="1"/>
  <c r="BW83" i="33" s="1"/>
  <c r="T69" i="33"/>
  <c r="F69" i="33"/>
  <c r="AJ69" i="33" s="1"/>
  <c r="BL69" i="33" s="1"/>
  <c r="D55" i="33"/>
  <c r="R55" i="33"/>
  <c r="D57" i="33"/>
  <c r="R57" i="33"/>
  <c r="R59" i="33"/>
  <c r="AV59" i="33" s="1"/>
  <c r="D59" i="33"/>
  <c r="AH59" i="33" s="1"/>
  <c r="BJ59" i="33" s="1"/>
  <c r="E52" i="33"/>
  <c r="AI52" i="33" s="1"/>
  <c r="BK52" i="33" s="1"/>
  <c r="S52" i="33"/>
  <c r="C74" i="33"/>
  <c r="Q74" i="33"/>
  <c r="G68" i="33"/>
  <c r="AK68" i="33" s="1"/>
  <c r="BM68" i="33" s="1"/>
  <c r="U68" i="33"/>
  <c r="D78" i="33"/>
  <c r="AH78" i="33" s="1"/>
  <c r="BJ78" i="33" s="1"/>
  <c r="R78" i="33"/>
  <c r="AV78" i="33" s="1"/>
  <c r="C40" i="33"/>
  <c r="Q40" i="33"/>
  <c r="Q49" i="33"/>
  <c r="AU49" i="33" s="1"/>
  <c r="C49" i="33"/>
  <c r="AG49" i="33" s="1"/>
  <c r="C53" i="33"/>
  <c r="AG53" i="33" s="1"/>
  <c r="BI53" i="33" s="1"/>
  <c r="Q53" i="33"/>
  <c r="R34" i="33"/>
  <c r="D34" i="33"/>
  <c r="D36" i="33"/>
  <c r="R36" i="33"/>
  <c r="R39" i="33"/>
  <c r="D39" i="33"/>
  <c r="AH39" i="33" s="1"/>
  <c r="BJ39" i="33" s="1"/>
  <c r="E34" i="33"/>
  <c r="S34" i="33"/>
  <c r="E55" i="33"/>
  <c r="S55" i="33"/>
  <c r="E39" i="33"/>
  <c r="AI39" i="33" s="1"/>
  <c r="BK39" i="33" s="1"/>
  <c r="S39" i="33"/>
  <c r="B142" i="17"/>
  <c r="B114" i="17"/>
  <c r="B112" i="17"/>
  <c r="B96" i="17"/>
  <c r="B104" i="17"/>
  <c r="B97" i="17"/>
  <c r="B98" i="17"/>
  <c r="B111" i="17"/>
  <c r="B121" i="17"/>
  <c r="B136" i="17"/>
  <c r="B141" i="17"/>
  <c r="Q73" i="33"/>
  <c r="C73" i="33"/>
  <c r="D79" i="33"/>
  <c r="AH79" i="33" s="1"/>
  <c r="BJ79" i="33" s="1"/>
  <c r="R79" i="33"/>
  <c r="AV79" i="33" s="1"/>
  <c r="BX79" i="33" s="1"/>
  <c r="Q70" i="33"/>
  <c r="C78" i="33"/>
  <c r="AG78" i="33" s="1"/>
  <c r="BI78" i="33" s="1"/>
  <c r="Q78" i="33"/>
  <c r="AU78" i="33" s="1"/>
  <c r="C54" i="33"/>
  <c r="Q54" i="33"/>
  <c r="C58" i="33"/>
  <c r="D54" i="33"/>
  <c r="R54" i="33"/>
  <c r="D56" i="33"/>
  <c r="R56" i="33"/>
  <c r="R58" i="33"/>
  <c r="D58" i="33"/>
  <c r="S49" i="33"/>
  <c r="AW49" i="33" s="1"/>
  <c r="BY49" i="33" s="1"/>
  <c r="E49" i="33"/>
  <c r="AI49" i="33" s="1"/>
  <c r="BK49" i="33" s="1"/>
  <c r="F65" i="33"/>
  <c r="AJ65" i="33" s="1"/>
  <c r="BL65" i="33" s="1"/>
  <c r="T65" i="33"/>
  <c r="F57" i="33"/>
  <c r="T57" i="33"/>
  <c r="T36" i="33"/>
  <c r="F36" i="33"/>
  <c r="X66" i="33"/>
  <c r="J66" i="33"/>
  <c r="AN66" i="33" s="1"/>
  <c r="BP66" i="33" s="1"/>
  <c r="R67" i="33"/>
  <c r="D67" i="33"/>
  <c r="AH67" i="33" s="1"/>
  <c r="BJ67" i="33" s="1"/>
  <c r="D83" i="33"/>
  <c r="AH83" i="33" s="1"/>
  <c r="BJ83" i="33" s="1"/>
  <c r="R83" i="33"/>
  <c r="AV83" i="33" s="1"/>
  <c r="BX83" i="33" s="1"/>
  <c r="S80" i="33"/>
  <c r="AW80" i="33" s="1"/>
  <c r="BY80" i="33" s="1"/>
  <c r="E80" i="33"/>
  <c r="AI80" i="33" s="1"/>
  <c r="BK80" i="33" s="1"/>
  <c r="C84" i="33"/>
  <c r="AG84" i="33" s="1"/>
  <c r="BI84" i="33" s="1"/>
  <c r="Q84" i="33"/>
  <c r="D42" i="33"/>
  <c r="R42" i="33"/>
  <c r="R52" i="33"/>
  <c r="D52" i="33"/>
  <c r="AH52" i="33" s="1"/>
  <c r="BJ52" i="33" s="1"/>
  <c r="E51" i="33"/>
  <c r="AI51" i="33" s="1"/>
  <c r="BK51" i="33" s="1"/>
  <c r="S51" i="33"/>
  <c r="S35" i="33"/>
  <c r="E35" i="33"/>
  <c r="G70" i="33"/>
  <c r="AK70" i="33" s="1"/>
  <c r="BM70" i="33" s="1"/>
  <c r="U70" i="33"/>
  <c r="D72" i="33"/>
  <c r="R72" i="33"/>
  <c r="T68" i="33"/>
  <c r="F68" i="33"/>
  <c r="AJ68" i="33" s="1"/>
  <c r="BL68" i="33" s="1"/>
  <c r="E69" i="33"/>
  <c r="AI69" i="33" s="1"/>
  <c r="BK69" i="33" s="1"/>
  <c r="S69" i="33"/>
  <c r="Q34" i="33"/>
  <c r="C34" i="33"/>
  <c r="C36" i="33"/>
  <c r="Q36" i="33"/>
  <c r="C55" i="33"/>
  <c r="Q55" i="33"/>
  <c r="C59" i="33"/>
  <c r="AG59" i="33" s="1"/>
  <c r="BI59" i="33" s="1"/>
  <c r="Q75" i="33"/>
  <c r="AU75" i="33" s="1"/>
  <c r="BW75" i="33" s="1"/>
  <c r="C75" i="33"/>
  <c r="AG75" i="33" s="1"/>
  <c r="BI75" i="33" s="1"/>
  <c r="S72" i="33"/>
  <c r="E72" i="33"/>
  <c r="C68" i="33"/>
  <c r="AG68" i="33" s="1"/>
  <c r="BI68" i="33" s="1"/>
  <c r="R65" i="33"/>
  <c r="D65" i="33"/>
  <c r="AH65" i="33" s="1"/>
  <c r="BJ65" i="33" s="1"/>
  <c r="R70" i="33"/>
  <c r="D70" i="33"/>
  <c r="AH70" i="33" s="1"/>
  <c r="BJ70" i="33" s="1"/>
  <c r="C46" i="33"/>
  <c r="AG46" i="33" s="1"/>
  <c r="BI46" i="33" s="1"/>
  <c r="Q46" i="33"/>
  <c r="AU46" i="33" s="1"/>
  <c r="BW46" i="33" s="1"/>
  <c r="Y38" i="33"/>
  <c r="K38" i="33"/>
  <c r="AO38" i="33" s="1"/>
  <c r="BQ38" i="33" s="1"/>
  <c r="R73" i="33"/>
  <c r="D73" i="33"/>
  <c r="T73" i="33"/>
  <c r="F73" i="33"/>
  <c r="B103" i="17"/>
  <c r="B127" i="17"/>
  <c r="B145" i="17"/>
  <c r="B130" i="17"/>
  <c r="B117" i="17"/>
  <c r="B101" i="17"/>
  <c r="B116" i="17"/>
  <c r="B118" i="17"/>
  <c r="B102" i="17"/>
  <c r="B137" i="17"/>
  <c r="T47" i="33"/>
  <c r="F47" i="33"/>
  <c r="AJ47" i="33" s="1"/>
  <c r="BL47" i="33" s="1"/>
  <c r="S66" i="33"/>
  <c r="E66" i="33"/>
  <c r="AI66" i="33" s="1"/>
  <c r="BK66" i="33" s="1"/>
  <c r="C33" i="33"/>
  <c r="Q33" i="33"/>
  <c r="T38" i="33"/>
  <c r="F38" i="33"/>
  <c r="AJ38" i="33" s="1"/>
  <c r="BL38" i="33" s="1"/>
  <c r="R50" i="33"/>
  <c r="AV50" i="33" s="1"/>
  <c r="BX50" i="33" s="1"/>
  <c r="D50" i="33"/>
  <c r="AH50" i="33" s="1"/>
  <c r="BJ50" i="33" s="1"/>
  <c r="E45" i="33"/>
  <c r="AI45" i="33" s="1"/>
  <c r="BK45" i="33" s="1"/>
  <c r="S45" i="33"/>
  <c r="AW45" i="33" s="1"/>
  <c r="E78" i="33"/>
  <c r="AI78" i="33" s="1"/>
  <c r="BK78" i="33" s="1"/>
  <c r="S78" i="33"/>
  <c r="AW78" i="33" s="1"/>
  <c r="S47" i="33"/>
  <c r="E47" i="33"/>
  <c r="AI47" i="33" s="1"/>
  <c r="S36" i="33"/>
  <c r="E36" i="33"/>
  <c r="Q71" i="33"/>
  <c r="Q80" i="33"/>
  <c r="AU80" i="33" s="1"/>
  <c r="BW80" i="33" s="1"/>
  <c r="C80" i="33"/>
  <c r="AG80" i="33" s="1"/>
  <c r="BI80" i="33" s="1"/>
  <c r="Q41" i="33"/>
  <c r="C41" i="33"/>
  <c r="Q43" i="33"/>
  <c r="AU43" i="33" s="1"/>
  <c r="BW43" i="33" s="1"/>
  <c r="C43" i="33"/>
  <c r="AG43" i="33" s="1"/>
  <c r="BI43" i="33" s="1"/>
  <c r="C45" i="33"/>
  <c r="AG45" i="33" s="1"/>
  <c r="BI45" i="33" s="1"/>
  <c r="Q45" i="33"/>
  <c r="AU45" i="33" s="1"/>
  <c r="BW45" i="33" s="1"/>
  <c r="Q48" i="33"/>
  <c r="C48" i="33"/>
  <c r="AG48" i="33" s="1"/>
  <c r="BI48" i="33" s="1"/>
  <c r="C52" i="33"/>
  <c r="AG52" i="33" s="1"/>
  <c r="BI52" i="33" s="1"/>
  <c r="Q52" i="33"/>
  <c r="R33" i="33"/>
  <c r="D33" i="33"/>
  <c r="D35" i="33"/>
  <c r="R35" i="33"/>
  <c r="D38" i="33"/>
  <c r="AH38" i="33" s="1"/>
  <c r="BJ38" i="33" s="1"/>
  <c r="R38" i="33"/>
  <c r="R40" i="33"/>
  <c r="D40" i="33"/>
  <c r="D49" i="33"/>
  <c r="AH49" i="33" s="1"/>
  <c r="R49" i="33"/>
  <c r="AV49" i="33" s="1"/>
  <c r="BX49" i="33" s="1"/>
  <c r="V65" i="33"/>
  <c r="H65" i="33"/>
  <c r="AL65" i="33" s="1"/>
  <c r="BN65" i="33" s="1"/>
  <c r="E79" i="33"/>
  <c r="AI79" i="33" s="1"/>
  <c r="BK79" i="33" s="1"/>
  <c r="S79" i="33"/>
  <c r="AW79" i="33" s="1"/>
  <c r="D77" i="33"/>
  <c r="AH77" i="33" s="1"/>
  <c r="BJ77" i="33" s="1"/>
  <c r="R77" i="33"/>
  <c r="AV77" i="33" s="1"/>
  <c r="R74" i="33"/>
  <c r="D74" i="33"/>
  <c r="G66" i="33"/>
  <c r="AK66" i="33" s="1"/>
  <c r="BM66" i="33" s="1"/>
  <c r="U66" i="33"/>
  <c r="W65" i="33"/>
  <c r="I65" i="33"/>
  <c r="AM65" i="33" s="1"/>
  <c r="BO65" i="33" s="1"/>
  <c r="X65" i="33"/>
  <c r="J65" i="33"/>
  <c r="AN65" i="33" s="1"/>
  <c r="BP65" i="33" s="1"/>
  <c r="T39" i="33"/>
  <c r="F39" i="33"/>
  <c r="AJ39" i="33" s="1"/>
  <c r="BL39" i="33" s="1"/>
  <c r="T79" i="33"/>
  <c r="AX79" i="33" s="1"/>
  <c r="BZ79" i="33" s="1"/>
  <c r="F79" i="33"/>
  <c r="AJ79" i="33" s="1"/>
  <c r="BL79" i="33" s="1"/>
  <c r="Q77" i="33"/>
  <c r="AU77" i="33" s="1"/>
  <c r="C77" i="33"/>
  <c r="AG77" i="33" s="1"/>
  <c r="BI77" i="33" s="1"/>
  <c r="Q44" i="33"/>
  <c r="AU44" i="33" s="1"/>
  <c r="BW44" i="33" s="1"/>
  <c r="C44" i="33"/>
  <c r="AG44" i="33" s="1"/>
  <c r="BI44" i="33" s="1"/>
  <c r="T70" i="33"/>
  <c r="F70" i="33"/>
  <c r="AJ70" i="33" s="1"/>
  <c r="BL70" i="33" s="1"/>
  <c r="AH40" i="33" l="1"/>
  <c r="BJ40" i="33" s="1"/>
  <c r="AH34" i="33"/>
  <c r="BJ34" i="33" s="1"/>
  <c r="AH73" i="33"/>
  <c r="AH71" i="33"/>
  <c r="BJ71" i="33" s="1"/>
  <c r="AJ73" i="33"/>
  <c r="BL73" i="33" s="1"/>
  <c r="BW77" i="33"/>
  <c r="BJ73" i="33"/>
  <c r="BJ49" i="33"/>
  <c r="BY78" i="33"/>
  <c r="BY45" i="33"/>
  <c r="AI71" i="33"/>
  <c r="BK71" i="33" s="1"/>
  <c r="BX77" i="33"/>
  <c r="AG41" i="33"/>
  <c r="BI41" i="33" s="1"/>
  <c r="AG55" i="33"/>
  <c r="BI55" i="33" s="1"/>
  <c r="AG36" i="33"/>
  <c r="BI36" i="33" s="1"/>
  <c r="AI35" i="33"/>
  <c r="BK35" i="33" s="1"/>
  <c r="AH42" i="33"/>
  <c r="BJ42" i="33" s="1"/>
  <c r="AH58" i="33"/>
  <c r="BJ58" i="33" s="1"/>
  <c r="BI49" i="33"/>
  <c r="AG74" i="33"/>
  <c r="BI74" i="33" s="1"/>
  <c r="BW49" i="33"/>
  <c r="BX78" i="33"/>
  <c r="BY75" i="33"/>
  <c r="BY79" i="33"/>
  <c r="AG34" i="33"/>
  <c r="BI34" i="33" s="1"/>
  <c r="BX59" i="33"/>
  <c r="BX45" i="33"/>
  <c r="BY59" i="33"/>
  <c r="AI42" i="33"/>
  <c r="BK42" i="33" s="1"/>
  <c r="BX46" i="33"/>
  <c r="BW76" i="33"/>
  <c r="BW78" i="33"/>
  <c r="BX44" i="33"/>
  <c r="BX76" i="33"/>
  <c r="BX43" i="33"/>
  <c r="AI41" i="33"/>
  <c r="BK41" i="33" s="1"/>
  <c r="AI40" i="33"/>
  <c r="BK40" i="33" s="1"/>
  <c r="AH35" i="33"/>
  <c r="BJ35" i="33" s="1"/>
  <c r="BK47" i="33"/>
  <c r="AI34" i="33"/>
  <c r="BK34" i="33" s="1"/>
  <c r="AG72" i="33"/>
  <c r="BI72" i="33" s="1"/>
  <c r="AH41" i="33"/>
  <c r="BJ41" i="33" s="1"/>
  <c r="R220" i="33"/>
  <c r="R227" i="33" s="1"/>
  <c r="AH74" i="33"/>
  <c r="BJ74" i="33" s="1"/>
  <c r="AI36" i="33"/>
  <c r="BK36" i="33" s="1"/>
  <c r="Q68" i="33"/>
  <c r="AI72" i="33"/>
  <c r="BK72" i="33" s="1"/>
  <c r="C57" i="33"/>
  <c r="AH72" i="33"/>
  <c r="BJ72" i="33" s="1"/>
  <c r="AG54" i="33"/>
  <c r="BI54" i="33" s="1"/>
  <c r="AI55" i="33"/>
  <c r="BK55" i="33" s="1"/>
  <c r="AG35" i="33"/>
  <c r="BI35" i="33" s="1"/>
  <c r="AG42" i="33"/>
  <c r="BI42" i="33" s="1"/>
  <c r="AI33" i="33"/>
  <c r="BK33" i="33" s="1"/>
  <c r="AI54" i="33"/>
  <c r="BK54" i="33" s="1"/>
  <c r="AJ33" i="33"/>
  <c r="BL33" i="33" s="1"/>
  <c r="C71" i="33"/>
  <c r="AG71" i="33" s="1"/>
  <c r="BI71" i="33" s="1"/>
  <c r="AG33" i="33"/>
  <c r="BI33" i="33" s="1"/>
  <c r="Q56" i="33"/>
  <c r="AH36" i="33"/>
  <c r="BJ36" i="33" s="1"/>
  <c r="Q66" i="33"/>
  <c r="Q65" i="33"/>
  <c r="AH33" i="33"/>
  <c r="BJ33" i="33" s="1"/>
  <c r="D220" i="33"/>
  <c r="D227" i="33" s="1"/>
  <c r="Q59" i="33"/>
  <c r="AU59" i="33" s="1"/>
  <c r="BW59" i="33" s="1"/>
  <c r="Q57" i="33"/>
  <c r="AJ36" i="33"/>
  <c r="AJ57" i="33"/>
  <c r="BL57" i="33" s="1"/>
  <c r="AH56" i="33"/>
  <c r="BJ56" i="33" s="1"/>
  <c r="AH54" i="33"/>
  <c r="BJ54" i="33" s="1"/>
  <c r="AG73" i="33"/>
  <c r="BI73" i="33" s="1"/>
  <c r="AH57" i="33"/>
  <c r="BJ57" i="33" s="1"/>
  <c r="AI73" i="33"/>
  <c r="BK73" i="33" s="1"/>
  <c r="Q58" i="33"/>
  <c r="AG58" i="33" s="1"/>
  <c r="BI58" i="33" s="1"/>
  <c r="C56" i="33"/>
  <c r="C70" i="33"/>
  <c r="AG70" i="33" s="1"/>
  <c r="BI70" i="33" s="1"/>
  <c r="AG40" i="33"/>
  <c r="BI40" i="33" s="1"/>
  <c r="AH55" i="33"/>
  <c r="BJ55" i="33" s="1"/>
  <c r="Q67" i="33"/>
  <c r="AV220" i="33"/>
  <c r="AV227" i="33" s="1"/>
  <c r="Q69" i="33"/>
  <c r="B550" i="17"/>
  <c r="B374" i="17"/>
  <c r="P460" i="17"/>
  <c r="B722" i="17"/>
  <c r="B894" i="17"/>
  <c r="B808" i="17"/>
  <c r="P288" i="17"/>
  <c r="P636" i="17"/>
  <c r="B202" i="17"/>
  <c r="B54" i="33" s="1"/>
  <c r="P374" i="17"/>
  <c r="B460" i="17"/>
  <c r="P116" i="17"/>
  <c r="B636" i="17"/>
  <c r="B288" i="17"/>
  <c r="P202" i="17"/>
  <c r="P375" i="17"/>
  <c r="B809" i="17"/>
  <c r="B723" i="17"/>
  <c r="B895" i="17"/>
  <c r="B637" i="17"/>
  <c r="P203" i="17"/>
  <c r="B461" i="17"/>
  <c r="B375" i="17"/>
  <c r="B289" i="17"/>
  <c r="P637" i="17"/>
  <c r="B203" i="17"/>
  <c r="B55" i="33" s="1"/>
  <c r="B551" i="17"/>
  <c r="P289" i="17"/>
  <c r="P461" i="17"/>
  <c r="P117" i="17"/>
  <c r="B575" i="17"/>
  <c r="P399" i="17"/>
  <c r="B661" i="17"/>
  <c r="B485" i="17"/>
  <c r="P661" i="17"/>
  <c r="P141" i="17"/>
  <c r="B399" i="17"/>
  <c r="P227" i="17"/>
  <c r="P313" i="17"/>
  <c r="B919" i="17"/>
  <c r="B227" i="17"/>
  <c r="B79" i="33" s="1"/>
  <c r="P485" i="17"/>
  <c r="B313" i="17"/>
  <c r="B747" i="17"/>
  <c r="B833" i="17"/>
  <c r="B727" i="17"/>
  <c r="B465" i="17"/>
  <c r="B379" i="17"/>
  <c r="B641" i="17"/>
  <c r="P207" i="17"/>
  <c r="B899" i="17"/>
  <c r="P379" i="17"/>
  <c r="B813" i="17"/>
  <c r="B207" i="17"/>
  <c r="B59" i="33" s="1"/>
  <c r="P293" i="17"/>
  <c r="B555" i="17"/>
  <c r="P465" i="17"/>
  <c r="P121" i="17"/>
  <c r="B293" i="17"/>
  <c r="P641" i="17"/>
  <c r="B806" i="17"/>
  <c r="P458" i="17"/>
  <c r="P634" i="17"/>
  <c r="B458" i="17"/>
  <c r="P200" i="17"/>
  <c r="B548" i="17"/>
  <c r="B892" i="17"/>
  <c r="P286" i="17"/>
  <c r="B200" i="17"/>
  <c r="B52" i="33" s="1"/>
  <c r="P372" i="17"/>
  <c r="B720" i="17"/>
  <c r="B286" i="17"/>
  <c r="B634" i="17"/>
  <c r="P114" i="17"/>
  <c r="B372" i="17"/>
  <c r="B196" i="17"/>
  <c r="B48" i="33" s="1"/>
  <c r="P368" i="17"/>
  <c r="B716" i="17"/>
  <c r="B282" i="17"/>
  <c r="B630" i="17"/>
  <c r="P110" i="17"/>
  <c r="B368" i="17"/>
  <c r="P196" i="17"/>
  <c r="B454" i="17"/>
  <c r="P630" i="17"/>
  <c r="B888" i="17"/>
  <c r="P282" i="17"/>
  <c r="B544" i="17"/>
  <c r="B802" i="17"/>
  <c r="P454" i="17"/>
  <c r="B484" i="17"/>
  <c r="P398" i="17"/>
  <c r="B226" i="17"/>
  <c r="B78" i="33" s="1"/>
  <c r="P226" i="17"/>
  <c r="P312" i="17"/>
  <c r="B746" i="17"/>
  <c r="B918" i="17"/>
  <c r="B832" i="17"/>
  <c r="P484" i="17"/>
  <c r="P140" i="17"/>
  <c r="B574" i="17"/>
  <c r="B398" i="17"/>
  <c r="P660" i="17"/>
  <c r="B312" i="17"/>
  <c r="B660" i="17"/>
  <c r="B734" i="17"/>
  <c r="B214" i="17"/>
  <c r="B66" i="33" s="1"/>
  <c r="B472" i="17"/>
  <c r="P386" i="17"/>
  <c r="P214" i="17"/>
  <c r="B300" i="17"/>
  <c r="B648" i="17"/>
  <c r="B906" i="17"/>
  <c r="P300" i="17"/>
  <c r="B562" i="17"/>
  <c r="P648" i="17"/>
  <c r="B386" i="17"/>
  <c r="P128" i="17"/>
  <c r="B820" i="17"/>
  <c r="P472" i="17"/>
  <c r="T41" i="33"/>
  <c r="F41" i="33"/>
  <c r="E58" i="33"/>
  <c r="S58" i="33"/>
  <c r="B626" i="17"/>
  <c r="B450" i="17"/>
  <c r="P364" i="17"/>
  <c r="P278" i="17"/>
  <c r="B278" i="17"/>
  <c r="P106" i="17"/>
  <c r="B798" i="17"/>
  <c r="P192" i="17"/>
  <c r="B192" i="17"/>
  <c r="B44" i="33" s="1"/>
  <c r="B364" i="17"/>
  <c r="P626" i="17"/>
  <c r="B712" i="17"/>
  <c r="B540" i="17"/>
  <c r="P450" i="17"/>
  <c r="B884" i="17"/>
  <c r="B358" i="17"/>
  <c r="P620" i="17"/>
  <c r="B534" i="17"/>
  <c r="P444" i="17"/>
  <c r="P358" i="17"/>
  <c r="P272" i="17"/>
  <c r="B620" i="17"/>
  <c r="B706" i="17"/>
  <c r="P186" i="17"/>
  <c r="P100" i="17"/>
  <c r="B186" i="17"/>
  <c r="B38" i="33" s="1"/>
  <c r="B878" i="17"/>
  <c r="B272" i="17"/>
  <c r="B792" i="17"/>
  <c r="B444" i="17"/>
  <c r="I68" i="33"/>
  <c r="AM68" i="33" s="1"/>
  <c r="BO68" i="33" s="1"/>
  <c r="W68" i="33"/>
  <c r="B395" i="17"/>
  <c r="B743" i="17"/>
  <c r="B481" i="17"/>
  <c r="P395" i="17"/>
  <c r="B657" i="17"/>
  <c r="P223" i="17"/>
  <c r="B915" i="17"/>
  <c r="B309" i="17"/>
  <c r="P137" i="17"/>
  <c r="B223" i="17"/>
  <c r="B75" i="33" s="1"/>
  <c r="B829" i="17"/>
  <c r="P657" i="17"/>
  <c r="B571" i="17"/>
  <c r="P481" i="17"/>
  <c r="P309" i="17"/>
  <c r="B708" i="17"/>
  <c r="B188" i="17"/>
  <c r="B40" i="33" s="1"/>
  <c r="P360" i="17"/>
  <c r="B360" i="17"/>
  <c r="B274" i="17"/>
  <c r="B622" i="17"/>
  <c r="P102" i="17"/>
  <c r="P446" i="17"/>
  <c r="P622" i="17"/>
  <c r="P274" i="17"/>
  <c r="B536" i="17"/>
  <c r="B794" i="17"/>
  <c r="B446" i="17"/>
  <c r="P188" i="17"/>
  <c r="B880" i="17"/>
  <c r="P403" i="17"/>
  <c r="B751" i="17"/>
  <c r="B923" i="17"/>
  <c r="B579" i="17"/>
  <c r="B231" i="17"/>
  <c r="B83" i="33" s="1"/>
  <c r="P665" i="17"/>
  <c r="P489" i="17"/>
  <c r="P145" i="17"/>
  <c r="B489" i="17"/>
  <c r="B665" i="17"/>
  <c r="B403" i="17"/>
  <c r="P317" i="17"/>
  <c r="B837" i="17"/>
  <c r="P231" i="17"/>
  <c r="B317" i="17"/>
  <c r="B189" i="17"/>
  <c r="B41" i="33" s="1"/>
  <c r="P103" i="17"/>
  <c r="P361" i="17"/>
  <c r="P623" i="17"/>
  <c r="B623" i="17"/>
  <c r="B709" i="17"/>
  <c r="B447" i="17"/>
  <c r="B795" i="17"/>
  <c r="B275" i="17"/>
  <c r="B537" i="17"/>
  <c r="B881" i="17"/>
  <c r="P275" i="17"/>
  <c r="P447" i="17"/>
  <c r="P189" i="17"/>
  <c r="B361" i="17"/>
  <c r="B270" i="17"/>
  <c r="B618" i="17"/>
  <c r="B704" i="17"/>
  <c r="B356" i="17"/>
  <c r="P356" i="17"/>
  <c r="P98" i="17"/>
  <c r="B184" i="17"/>
  <c r="B36" i="33" s="1"/>
  <c r="P442" i="17"/>
  <c r="P618" i="17"/>
  <c r="B876" i="17"/>
  <c r="P184" i="17"/>
  <c r="B532" i="17"/>
  <c r="P270" i="17"/>
  <c r="B442" i="17"/>
  <c r="B790" i="17"/>
  <c r="B796" i="17"/>
  <c r="P624" i="17"/>
  <c r="P104" i="17"/>
  <c r="B362" i="17"/>
  <c r="B448" i="17"/>
  <c r="P362" i="17"/>
  <c r="B710" i="17"/>
  <c r="B190" i="17"/>
  <c r="B42" i="33" s="1"/>
  <c r="B624" i="17"/>
  <c r="P190" i="17"/>
  <c r="B276" i="17"/>
  <c r="B882" i="17"/>
  <c r="P276" i="17"/>
  <c r="B538" i="17"/>
  <c r="P448" i="17"/>
  <c r="B916" i="17"/>
  <c r="P310" i="17"/>
  <c r="P658" i="17"/>
  <c r="P138" i="17"/>
  <c r="P224" i="17"/>
  <c r="B310" i="17"/>
  <c r="B572" i="17"/>
  <c r="B830" i="17"/>
  <c r="P396" i="17"/>
  <c r="B396" i="17"/>
  <c r="B224" i="17"/>
  <c r="B76" i="33" s="1"/>
  <c r="B658" i="17"/>
  <c r="P482" i="17"/>
  <c r="B744" i="17"/>
  <c r="B482" i="17"/>
  <c r="B659" i="17"/>
  <c r="B831" i="17"/>
  <c r="P483" i="17"/>
  <c r="P225" i="17"/>
  <c r="B397" i="17"/>
  <c r="B225" i="17"/>
  <c r="B77" i="33" s="1"/>
  <c r="P311" i="17"/>
  <c r="B311" i="17"/>
  <c r="P139" i="17"/>
  <c r="B483" i="17"/>
  <c r="P397" i="17"/>
  <c r="B917" i="17"/>
  <c r="B745" i="17"/>
  <c r="P659" i="17"/>
  <c r="B573" i="17"/>
  <c r="R157" i="20"/>
  <c r="R235" i="20" s="1"/>
  <c r="P473" i="17"/>
  <c r="B821" i="17"/>
  <c r="B735" i="17"/>
  <c r="B215" i="17"/>
  <c r="B67" i="33" s="1"/>
  <c r="B301" i="17"/>
  <c r="B907" i="17"/>
  <c r="P129" i="17"/>
  <c r="B563" i="17"/>
  <c r="B649" i="17"/>
  <c r="B473" i="17"/>
  <c r="P215" i="17"/>
  <c r="P301" i="17"/>
  <c r="P649" i="17"/>
  <c r="P387" i="17"/>
  <c r="B387" i="17"/>
  <c r="P449" i="17"/>
  <c r="P105" i="17"/>
  <c r="P625" i="17"/>
  <c r="B797" i="17"/>
  <c r="P277" i="17"/>
  <c r="B625" i="17"/>
  <c r="P191" i="17"/>
  <c r="B191" i="17"/>
  <c r="B43" i="33" s="1"/>
  <c r="B363" i="17"/>
  <c r="B277" i="17"/>
  <c r="B711" i="17"/>
  <c r="B449" i="17"/>
  <c r="P363" i="17"/>
  <c r="B883" i="17"/>
  <c r="B539" i="17"/>
  <c r="B721" i="17"/>
  <c r="B459" i="17"/>
  <c r="B893" i="17"/>
  <c r="B635" i="17"/>
  <c r="P635" i="17"/>
  <c r="P459" i="17"/>
  <c r="P373" i="17"/>
  <c r="B373" i="17"/>
  <c r="B807" i="17"/>
  <c r="P201" i="17"/>
  <c r="P115" i="17"/>
  <c r="P287" i="17"/>
  <c r="B201" i="17"/>
  <c r="B53" i="33" s="1"/>
  <c r="B549" i="17"/>
  <c r="B287" i="17"/>
  <c r="B553" i="17"/>
  <c r="B205" i="17"/>
  <c r="B57" i="33" s="1"/>
  <c r="P463" i="17"/>
  <c r="P205" i="17"/>
  <c r="B725" i="17"/>
  <c r="B291" i="17"/>
  <c r="B897" i="17"/>
  <c r="P377" i="17"/>
  <c r="P119" i="17"/>
  <c r="B377" i="17"/>
  <c r="P291" i="17"/>
  <c r="P639" i="17"/>
  <c r="B463" i="17"/>
  <c r="B811" i="17"/>
  <c r="B639" i="17"/>
  <c r="D31" i="6"/>
  <c r="B707" i="17"/>
  <c r="B187" i="17"/>
  <c r="B39" i="33" s="1"/>
  <c r="P445" i="17"/>
  <c r="P273" i="17"/>
  <c r="P101" i="17"/>
  <c r="B535" i="17"/>
  <c r="B273" i="17"/>
  <c r="B445" i="17"/>
  <c r="P621" i="17"/>
  <c r="B359" i="17"/>
  <c r="P187" i="17"/>
  <c r="B621" i="17"/>
  <c r="B793" i="17"/>
  <c r="B879" i="17"/>
  <c r="P359" i="17"/>
  <c r="B213" i="17"/>
  <c r="B65" i="33" s="1"/>
  <c r="B819" i="17"/>
  <c r="B647" i="17"/>
  <c r="B385" i="17"/>
  <c r="P471" i="17"/>
  <c r="P213" i="17"/>
  <c r="P647" i="17"/>
  <c r="B733" i="17"/>
  <c r="B561" i="17"/>
  <c r="P299" i="17"/>
  <c r="B299" i="17"/>
  <c r="P385" i="17"/>
  <c r="B905" i="17"/>
  <c r="P127" i="17"/>
  <c r="B471" i="17"/>
  <c r="T40" i="33"/>
  <c r="F40" i="33"/>
  <c r="B283" i="17"/>
  <c r="P111" i="17"/>
  <c r="B889" i="17"/>
  <c r="P283" i="17"/>
  <c r="B545" i="17"/>
  <c r="P197" i="17"/>
  <c r="B455" i="17"/>
  <c r="B717" i="17"/>
  <c r="B369" i="17"/>
  <c r="B631" i="17"/>
  <c r="P455" i="17"/>
  <c r="B197" i="17"/>
  <c r="B49" i="33" s="1"/>
  <c r="B803" i="17"/>
  <c r="P369" i="17"/>
  <c r="P631" i="17"/>
  <c r="P617" i="17"/>
  <c r="B183" i="17"/>
  <c r="B35" i="33" s="1"/>
  <c r="P441" i="17"/>
  <c r="B875" i="17"/>
  <c r="P355" i="17"/>
  <c r="B789" i="17"/>
  <c r="B703" i="17"/>
  <c r="B355" i="17"/>
  <c r="B617" i="17"/>
  <c r="P183" i="17"/>
  <c r="B441" i="17"/>
  <c r="P269" i="17"/>
  <c r="B269" i="17"/>
  <c r="P97" i="17"/>
  <c r="B531" i="17"/>
  <c r="B546" i="17"/>
  <c r="P198" i="17"/>
  <c r="B890" i="17"/>
  <c r="B718" i="17"/>
  <c r="B632" i="17"/>
  <c r="B456" i="17"/>
  <c r="B198" i="17"/>
  <c r="B50" i="33" s="1"/>
  <c r="B284" i="17"/>
  <c r="B370" i="17"/>
  <c r="P456" i="17"/>
  <c r="B804" i="17"/>
  <c r="P284" i="17"/>
  <c r="P632" i="17"/>
  <c r="P370" i="17"/>
  <c r="P112" i="17"/>
  <c r="P477" i="17"/>
  <c r="P133" i="17"/>
  <c r="B391" i="17"/>
  <c r="B739" i="17"/>
  <c r="P391" i="17"/>
  <c r="P305" i="17"/>
  <c r="P219" i="17"/>
  <c r="P653" i="17"/>
  <c r="B567" i="17"/>
  <c r="B825" i="17"/>
  <c r="B653" i="17"/>
  <c r="B305" i="17"/>
  <c r="B477" i="17"/>
  <c r="B219" i="17"/>
  <c r="B71" i="33" s="1"/>
  <c r="B911" i="17"/>
  <c r="P181" i="17"/>
  <c r="P95" i="17"/>
  <c r="P267" i="17"/>
  <c r="B615" i="17"/>
  <c r="B529" i="17"/>
  <c r="B267" i="17"/>
  <c r="B787" i="17"/>
  <c r="P353" i="17"/>
  <c r="P439" i="17"/>
  <c r="B353" i="17"/>
  <c r="P615" i="17"/>
  <c r="B701" i="17"/>
  <c r="B439" i="17"/>
  <c r="B181" i="17"/>
  <c r="B33" i="33" s="1"/>
  <c r="B873" i="17"/>
  <c r="V68" i="33"/>
  <c r="H68" i="33"/>
  <c r="AL68" i="33" s="1"/>
  <c r="BN68" i="33" s="1"/>
  <c r="B826" i="17"/>
  <c r="P654" i="17"/>
  <c r="B392" i="17"/>
  <c r="P306" i="17"/>
  <c r="B740" i="17"/>
  <c r="P392" i="17"/>
  <c r="B568" i="17"/>
  <c r="P478" i="17"/>
  <c r="P134" i="17"/>
  <c r="B654" i="17"/>
  <c r="B478" i="17"/>
  <c r="B306" i="17"/>
  <c r="P220" i="17"/>
  <c r="B220" i="17"/>
  <c r="B72" i="33" s="1"/>
  <c r="B912" i="17"/>
  <c r="B628" i="17"/>
  <c r="B366" i="17"/>
  <c r="B280" i="17"/>
  <c r="P366" i="17"/>
  <c r="B542" i="17"/>
  <c r="B452" i="17"/>
  <c r="P452" i="17"/>
  <c r="B886" i="17"/>
  <c r="P280" i="17"/>
  <c r="B800" i="17"/>
  <c r="P108" i="17"/>
  <c r="B714" i="17"/>
  <c r="P628" i="17"/>
  <c r="P194" i="17"/>
  <c r="B194" i="17"/>
  <c r="B46" i="33" s="1"/>
  <c r="B652" i="17"/>
  <c r="P218" i="17"/>
  <c r="B304" i="17"/>
  <c r="B824" i="17"/>
  <c r="P476" i="17"/>
  <c r="B390" i="17"/>
  <c r="P652" i="17"/>
  <c r="P132" i="17"/>
  <c r="B910" i="17"/>
  <c r="B566" i="17"/>
  <c r="P304" i="17"/>
  <c r="B476" i="17"/>
  <c r="P390" i="17"/>
  <c r="B738" i="17"/>
  <c r="B218" i="17"/>
  <c r="B70" i="33" s="1"/>
  <c r="S76" i="33"/>
  <c r="AW76" i="33" s="1"/>
  <c r="BY76" i="33" s="1"/>
  <c r="E76" i="33"/>
  <c r="AI76" i="33" s="1"/>
  <c r="BK76" i="33" s="1"/>
  <c r="F35" i="33"/>
  <c r="T35" i="33"/>
  <c r="Q157" i="20"/>
  <c r="Q235" i="20" s="1"/>
  <c r="B552" i="17"/>
  <c r="B376" i="17"/>
  <c r="B896" i="17"/>
  <c r="P118" i="17"/>
  <c r="B204" i="17"/>
  <c r="B56" i="33" s="1"/>
  <c r="P638" i="17"/>
  <c r="P376" i="17"/>
  <c r="P462" i="17"/>
  <c r="B810" i="17"/>
  <c r="P290" i="17"/>
  <c r="B462" i="17"/>
  <c r="B290" i="17"/>
  <c r="B724" i="17"/>
  <c r="P204" i="17"/>
  <c r="B638" i="17"/>
  <c r="P216" i="17"/>
  <c r="B650" i="17"/>
  <c r="B216" i="17"/>
  <c r="B68" i="33" s="1"/>
  <c r="B564" i="17"/>
  <c r="P302" i="17"/>
  <c r="B908" i="17"/>
  <c r="P650" i="17"/>
  <c r="P130" i="17"/>
  <c r="B302" i="17"/>
  <c r="P474" i="17"/>
  <c r="B822" i="17"/>
  <c r="B736" i="17"/>
  <c r="B388" i="17"/>
  <c r="P388" i="17"/>
  <c r="B474" i="17"/>
  <c r="P394" i="17"/>
  <c r="P222" i="17"/>
  <c r="B222" i="17"/>
  <c r="B74" i="33" s="1"/>
  <c r="P480" i="17"/>
  <c r="B742" i="17"/>
  <c r="B570" i="17"/>
  <c r="B394" i="17"/>
  <c r="P308" i="17"/>
  <c r="P656" i="17"/>
  <c r="B914" i="17"/>
  <c r="B828" i="17"/>
  <c r="B480" i="17"/>
  <c r="P136" i="17"/>
  <c r="B308" i="17"/>
  <c r="B656" i="17"/>
  <c r="B440" i="17"/>
  <c r="P182" i="17"/>
  <c r="P96" i="17"/>
  <c r="P354" i="17"/>
  <c r="B616" i="17"/>
  <c r="B182" i="17"/>
  <c r="B34" i="33" s="1"/>
  <c r="B268" i="17"/>
  <c r="B530" i="17"/>
  <c r="B354" i="17"/>
  <c r="P440" i="17"/>
  <c r="B702" i="17"/>
  <c r="B874" i="17"/>
  <c r="B788" i="17"/>
  <c r="P268" i="17"/>
  <c r="P616" i="17"/>
  <c r="B486" i="17"/>
  <c r="P486" i="17"/>
  <c r="B748" i="17"/>
  <c r="B920" i="17"/>
  <c r="P314" i="17"/>
  <c r="P142" i="17"/>
  <c r="P662" i="17"/>
  <c r="B314" i="17"/>
  <c r="B228" i="17"/>
  <c r="B80" i="33" s="1"/>
  <c r="B400" i="17"/>
  <c r="B576" i="17"/>
  <c r="P400" i="17"/>
  <c r="B662" i="17"/>
  <c r="P228" i="17"/>
  <c r="B834" i="17"/>
  <c r="E48" i="33"/>
  <c r="AI48" i="33" s="1"/>
  <c r="BK48" i="33" s="1"/>
  <c r="S48" i="33"/>
  <c r="E67" i="33"/>
  <c r="AI67" i="33" s="1"/>
  <c r="BK67" i="33" s="1"/>
  <c r="S67" i="33"/>
  <c r="B371" i="17"/>
  <c r="P371" i="17"/>
  <c r="P199" i="17"/>
  <c r="B805" i="17"/>
  <c r="B547" i="17"/>
  <c r="B285" i="17"/>
  <c r="P285" i="17"/>
  <c r="B719" i="17"/>
  <c r="B199" i="17"/>
  <c r="B51" i="33" s="1"/>
  <c r="P457" i="17"/>
  <c r="P633" i="17"/>
  <c r="B457" i="17"/>
  <c r="B633" i="17"/>
  <c r="B891" i="17"/>
  <c r="P113" i="17"/>
  <c r="B146" i="17"/>
  <c r="P464" i="17"/>
  <c r="B378" i="17"/>
  <c r="P640" i="17"/>
  <c r="B554" i="17"/>
  <c r="B292" i="17"/>
  <c r="B640" i="17"/>
  <c r="B726" i="17"/>
  <c r="B464" i="17"/>
  <c r="B812" i="17"/>
  <c r="P378" i="17"/>
  <c r="P292" i="17"/>
  <c r="P206" i="17"/>
  <c r="P120" i="17"/>
  <c r="B206" i="17"/>
  <c r="B58" i="33" s="1"/>
  <c r="B898" i="17"/>
  <c r="P135" i="17"/>
  <c r="B913" i="17"/>
  <c r="P221" i="17"/>
  <c r="B569" i="17"/>
  <c r="B307" i="17"/>
  <c r="B827" i="17"/>
  <c r="P655" i="17"/>
  <c r="B479" i="17"/>
  <c r="P307" i="17"/>
  <c r="B393" i="17"/>
  <c r="B655" i="17"/>
  <c r="P479" i="17"/>
  <c r="B741" i="17"/>
  <c r="P393" i="17"/>
  <c r="B221" i="17"/>
  <c r="B73" i="33" s="1"/>
  <c r="F43" i="33"/>
  <c r="AJ43" i="33" s="1"/>
  <c r="BL43" i="33" s="1"/>
  <c r="T43" i="33"/>
  <c r="AX43" i="33" s="1"/>
  <c r="S53" i="33"/>
  <c r="E53" i="33"/>
  <c r="AI53" i="33" s="1"/>
  <c r="BK53" i="33" s="1"/>
  <c r="T42" i="33"/>
  <c r="F42" i="33"/>
  <c r="P303" i="17"/>
  <c r="P131" i="17"/>
  <c r="B389" i="17"/>
  <c r="B651" i="17"/>
  <c r="P389" i="17"/>
  <c r="P651" i="17"/>
  <c r="B909" i="17"/>
  <c r="B217" i="17"/>
  <c r="B69" i="33" s="1"/>
  <c r="P475" i="17"/>
  <c r="B737" i="17"/>
  <c r="B565" i="17"/>
  <c r="B303" i="17"/>
  <c r="P217" i="17"/>
  <c r="B475" i="17"/>
  <c r="B823" i="17"/>
  <c r="P451" i="17"/>
  <c r="P627" i="17"/>
  <c r="B541" i="17"/>
  <c r="B193" i="17"/>
  <c r="B45" i="33" s="1"/>
  <c r="P365" i="17"/>
  <c r="P193" i="17"/>
  <c r="B799" i="17"/>
  <c r="B279" i="17"/>
  <c r="P279" i="17"/>
  <c r="B713" i="17"/>
  <c r="B365" i="17"/>
  <c r="B627" i="17"/>
  <c r="B885" i="17"/>
  <c r="P107" i="17"/>
  <c r="B451" i="17"/>
  <c r="D187" i="27" l="1"/>
  <c r="C187" i="27"/>
  <c r="D185" i="27"/>
  <c r="C185" i="27"/>
  <c r="BW220" i="33"/>
  <c r="BW227" i="33" s="1"/>
  <c r="BX220" i="33"/>
  <c r="BX227" i="33" s="1"/>
  <c r="AJ42" i="33"/>
  <c r="D450" i="6"/>
  <c r="D34" i="6"/>
  <c r="AJ41" i="33"/>
  <c r="AJ40" i="33"/>
  <c r="D181" i="6"/>
  <c r="D337" i="6"/>
  <c r="D33" i="6"/>
  <c r="P69" i="33"/>
  <c r="AF69" i="33" s="1"/>
  <c r="BV69" i="33"/>
  <c r="BH69" i="33"/>
  <c r="P58" i="33"/>
  <c r="AT58" i="33" s="1"/>
  <c r="BV58" i="33"/>
  <c r="BH58" i="33"/>
  <c r="P34" i="33"/>
  <c r="AT34" i="33" s="1"/>
  <c r="BV34" i="33"/>
  <c r="BH34" i="33"/>
  <c r="P74" i="33"/>
  <c r="AT74" i="33" s="1"/>
  <c r="BV74" i="33"/>
  <c r="BH74" i="33"/>
  <c r="P56" i="33"/>
  <c r="AT56" i="33" s="1"/>
  <c r="BH56" i="33"/>
  <c r="BV56" i="33"/>
  <c r="P72" i="33"/>
  <c r="AT72" i="33" s="1"/>
  <c r="BH72" i="33"/>
  <c r="BV72" i="33"/>
  <c r="P50" i="33"/>
  <c r="AT50" i="33" s="1"/>
  <c r="BV50" i="33"/>
  <c r="BH50" i="33"/>
  <c r="P35" i="33"/>
  <c r="AF35" i="33" s="1"/>
  <c r="BH35" i="33"/>
  <c r="BV35" i="33"/>
  <c r="P49" i="33"/>
  <c r="AT49" i="33" s="1"/>
  <c r="BV49" i="33"/>
  <c r="BH49" i="33"/>
  <c r="P39" i="33"/>
  <c r="AT39" i="33" s="1"/>
  <c r="BH39" i="33"/>
  <c r="BV39" i="33"/>
  <c r="P57" i="33"/>
  <c r="AT57" i="33" s="1"/>
  <c r="BV57" i="33"/>
  <c r="BH57" i="33"/>
  <c r="P77" i="33"/>
  <c r="AT77" i="33" s="1"/>
  <c r="BV77" i="33"/>
  <c r="BH77" i="33"/>
  <c r="P76" i="33"/>
  <c r="AT76" i="33" s="1"/>
  <c r="BH76" i="33"/>
  <c r="BV76" i="33"/>
  <c r="P42" i="33"/>
  <c r="AT42" i="33" s="1"/>
  <c r="BV42" i="33"/>
  <c r="BH42" i="33"/>
  <c r="P41" i="33"/>
  <c r="AT41" i="33" s="1"/>
  <c r="BV41" i="33"/>
  <c r="BH41" i="33"/>
  <c r="P83" i="33"/>
  <c r="AF83" i="33" s="1"/>
  <c r="BH83" i="33"/>
  <c r="BV83" i="33"/>
  <c r="P75" i="33"/>
  <c r="AF75" i="33" s="1"/>
  <c r="BH75" i="33"/>
  <c r="BV75" i="33"/>
  <c r="P44" i="33"/>
  <c r="AF44" i="33" s="1"/>
  <c r="BH44" i="33"/>
  <c r="BV44" i="33"/>
  <c r="P66" i="33"/>
  <c r="AT66" i="33" s="1"/>
  <c r="BV66" i="33"/>
  <c r="BH66" i="33"/>
  <c r="P79" i="33"/>
  <c r="AF79" i="33" s="1"/>
  <c r="BH79" i="33"/>
  <c r="BV79" i="33"/>
  <c r="P45" i="33"/>
  <c r="AT45" i="33" s="1"/>
  <c r="BV45" i="33"/>
  <c r="BH45" i="33"/>
  <c r="P73" i="33"/>
  <c r="AT73" i="33" s="1"/>
  <c r="BV73" i="33"/>
  <c r="BH73" i="33"/>
  <c r="P51" i="33"/>
  <c r="AT51" i="33" s="1"/>
  <c r="BH51" i="33"/>
  <c r="BV51" i="33"/>
  <c r="P80" i="33"/>
  <c r="AT80" i="33" s="1"/>
  <c r="BH80" i="33"/>
  <c r="BV80" i="33"/>
  <c r="P71" i="33"/>
  <c r="AF71" i="33" s="1"/>
  <c r="BH71" i="33"/>
  <c r="BV71" i="33"/>
  <c r="P53" i="33"/>
  <c r="AT53" i="33" s="1"/>
  <c r="BV53" i="33"/>
  <c r="BH53" i="33"/>
  <c r="P40" i="33"/>
  <c r="AT40" i="33" s="1"/>
  <c r="BH40" i="33"/>
  <c r="BV40" i="33"/>
  <c r="P38" i="33"/>
  <c r="AT38" i="33" s="1"/>
  <c r="BV38" i="33"/>
  <c r="BH38" i="33"/>
  <c r="AI58" i="33"/>
  <c r="BK58" i="33" s="1"/>
  <c r="P48" i="33"/>
  <c r="AT48" i="33" s="1"/>
  <c r="BH48" i="33"/>
  <c r="BV48" i="33"/>
  <c r="P52" i="33"/>
  <c r="AT52" i="33" s="1"/>
  <c r="BH52" i="33"/>
  <c r="BV52" i="33"/>
  <c r="P33" i="33"/>
  <c r="AT33" i="33" s="1"/>
  <c r="BV33" i="33"/>
  <c r="BH33" i="33"/>
  <c r="P65" i="33"/>
  <c r="AT65" i="33" s="1"/>
  <c r="BV65" i="33"/>
  <c r="BH65" i="33"/>
  <c r="P43" i="33"/>
  <c r="AT43" i="33" s="1"/>
  <c r="BH43" i="33"/>
  <c r="BV43" i="33"/>
  <c r="P67" i="33"/>
  <c r="AF67" i="33" s="1"/>
  <c r="BH67" i="33"/>
  <c r="BV67" i="33"/>
  <c r="P36" i="33"/>
  <c r="AF36" i="33" s="1"/>
  <c r="BH36" i="33"/>
  <c r="BV36" i="33"/>
  <c r="P54" i="33"/>
  <c r="AF54" i="33" s="1"/>
  <c r="BV54" i="33"/>
  <c r="BH54" i="33"/>
  <c r="BJ220" i="33"/>
  <c r="BJ227" i="33" s="1"/>
  <c r="P68" i="33"/>
  <c r="AT68" i="33" s="1"/>
  <c r="BH68" i="33"/>
  <c r="BV68" i="33"/>
  <c r="P70" i="33"/>
  <c r="AF70" i="33" s="1"/>
  <c r="BV70" i="33"/>
  <c r="BH70" i="33"/>
  <c r="P46" i="33"/>
  <c r="AT46" i="33" s="1"/>
  <c r="BV46" i="33"/>
  <c r="BH46" i="33"/>
  <c r="P78" i="33"/>
  <c r="AF78" i="33" s="1"/>
  <c r="BV78" i="33"/>
  <c r="BH78" i="33"/>
  <c r="P59" i="33"/>
  <c r="AF59" i="33" s="1"/>
  <c r="BH59" i="33"/>
  <c r="BV59" i="33"/>
  <c r="P55" i="33"/>
  <c r="AT55" i="33" s="1"/>
  <c r="BH55" i="33"/>
  <c r="BV55" i="33"/>
  <c r="AG56" i="33"/>
  <c r="BI56" i="33" s="1"/>
  <c r="AU220" i="33"/>
  <c r="AU227" i="33" s="1"/>
  <c r="AF72" i="33"/>
  <c r="AF50" i="33"/>
  <c r="AJ35" i="33"/>
  <c r="AF48" i="33"/>
  <c r="AH220" i="33"/>
  <c r="AH227" i="33" s="1"/>
  <c r="AG57" i="33"/>
  <c r="BI57" i="33" s="1"/>
  <c r="Q156" i="20"/>
  <c r="Q234" i="20" s="1"/>
  <c r="B332" i="17"/>
  <c r="P246" i="17"/>
  <c r="S77" i="33"/>
  <c r="AW77" i="33" s="1"/>
  <c r="E77" i="33"/>
  <c r="AI77" i="33" s="1"/>
  <c r="BK77" i="33" s="1"/>
  <c r="E44" i="33"/>
  <c r="AI44" i="33" s="1"/>
  <c r="BK44" i="33" s="1"/>
  <c r="S44" i="33"/>
  <c r="AW44" i="33" s="1"/>
  <c r="B404" i="17"/>
  <c r="P146" i="17"/>
  <c r="B490" i="17"/>
  <c r="B666" i="17"/>
  <c r="P404" i="17"/>
  <c r="P232" i="17"/>
  <c r="B580" i="17"/>
  <c r="B232" i="17"/>
  <c r="B84" i="33" s="1"/>
  <c r="P318" i="17"/>
  <c r="B838" i="17"/>
  <c r="P490" i="17"/>
  <c r="B752" i="17"/>
  <c r="B924" i="17"/>
  <c r="P666" i="17"/>
  <c r="B318" i="17"/>
  <c r="D191" i="6"/>
  <c r="R156" i="20"/>
  <c r="R234" i="20" s="1"/>
  <c r="P244" i="17"/>
  <c r="T34" i="33"/>
  <c r="F34" i="33"/>
  <c r="P245" i="17"/>
  <c r="B331" i="17"/>
  <c r="W70" i="33"/>
  <c r="I70" i="33"/>
  <c r="AM70" i="33" s="1"/>
  <c r="BO70" i="33" s="1"/>
  <c r="T66" i="33"/>
  <c r="F66" i="33"/>
  <c r="AJ66" i="33" s="1"/>
  <c r="BL66" i="33" s="1"/>
  <c r="H70" i="33"/>
  <c r="AL70" i="33" s="1"/>
  <c r="BN70" i="33" s="1"/>
  <c r="V70" i="33"/>
  <c r="X68" i="33"/>
  <c r="J68" i="33"/>
  <c r="AN68" i="33" s="1"/>
  <c r="BP68" i="33" s="1"/>
  <c r="C186" i="27" l="1"/>
  <c r="D186" i="27"/>
  <c r="D188" i="27" s="1"/>
  <c r="AT44" i="33"/>
  <c r="AT71" i="33"/>
  <c r="AF43" i="33"/>
  <c r="AF40" i="33"/>
  <c r="AF51" i="33"/>
  <c r="AF46" i="33"/>
  <c r="AF42" i="33"/>
  <c r="AF58" i="33"/>
  <c r="AT54" i="33"/>
  <c r="AF39" i="33"/>
  <c r="AF49" i="33"/>
  <c r="AF76" i="33"/>
  <c r="AF65" i="33"/>
  <c r="AF38" i="33"/>
  <c r="AF66" i="33"/>
  <c r="AF80" i="33"/>
  <c r="AF41" i="33"/>
  <c r="AF34" i="33"/>
  <c r="AT75" i="33"/>
  <c r="AT69" i="33"/>
  <c r="AF68" i="33"/>
  <c r="AF56" i="33"/>
  <c r="AT78" i="33"/>
  <c r="AF57" i="33"/>
  <c r="AT36" i="33"/>
  <c r="AF55" i="33"/>
  <c r="AF33" i="33"/>
  <c r="AF73" i="33"/>
  <c r="AF53" i="33"/>
  <c r="AT59" i="33"/>
  <c r="AT79" i="33"/>
  <c r="AT83" i="33"/>
  <c r="AF77" i="33"/>
  <c r="AT35" i="33"/>
  <c r="AF74" i="33"/>
  <c r="AT67" i="33"/>
  <c r="AF45" i="33"/>
  <c r="AF52" i="33"/>
  <c r="AT70" i="33"/>
  <c r="D305" i="6"/>
  <c r="D45" i="6"/>
  <c r="D460" i="6"/>
  <c r="D47" i="6"/>
  <c r="D492" i="6"/>
  <c r="D35" i="6"/>
  <c r="D347" i="6"/>
  <c r="D46" i="6"/>
  <c r="P84" i="33"/>
  <c r="AF84" i="33" s="1"/>
  <c r="BH84" i="33"/>
  <c r="BV84" i="33"/>
  <c r="AJ34" i="33"/>
  <c r="D343" i="6"/>
  <c r="D227" i="6" s="1"/>
  <c r="AT84" i="33" l="1"/>
  <c r="D502" i="6"/>
  <c r="D418" i="6" s="1"/>
  <c r="D424" i="6" s="1"/>
  <c r="D48" i="6"/>
  <c r="D98" i="6" s="1"/>
  <c r="D466" i="6"/>
  <c r="D384" i="6" s="1"/>
  <c r="D311" i="6"/>
  <c r="D229" i="6" s="1"/>
  <c r="D187" i="6"/>
  <c r="BY44" i="33"/>
  <c r="D408" i="6"/>
  <c r="D353" i="6"/>
  <c r="D230" i="6" s="1"/>
  <c r="D99" i="6"/>
  <c r="D197" i="6"/>
  <c r="D44" i="6" s="1"/>
  <c r="C188" i="27"/>
  <c r="BY77" i="33"/>
  <c r="D456" i="6"/>
  <c r="D381" i="6" s="1"/>
  <c r="D51" i="6" l="1"/>
  <c r="D28" i="27"/>
  <c r="C39" i="33"/>
  <c r="Q39" i="33"/>
  <c r="D414" i="6"/>
  <c r="D699" i="6"/>
  <c r="D508" i="6"/>
  <c r="D385" i="6" s="1"/>
  <c r="D97" i="6"/>
  <c r="D101" i="6" s="1"/>
  <c r="D27" i="27"/>
  <c r="K68" i="33"/>
  <c r="AO68" i="33" s="1"/>
  <c r="BQ68" i="33" s="1"/>
  <c r="Y68" i="33"/>
  <c r="D689" i="6"/>
  <c r="D498" i="6"/>
  <c r="D382" i="6" s="1"/>
  <c r="J70" i="33"/>
  <c r="AN70" i="33" s="1"/>
  <c r="BP70" i="33" s="1"/>
  <c r="X70" i="33"/>
  <c r="D263" i="6"/>
  <c r="AG39" i="33" l="1"/>
  <c r="BI39" i="33" s="1"/>
  <c r="C220" i="33"/>
  <c r="Q220" i="33"/>
  <c r="Q227" i="33" s="1"/>
  <c r="C31" i="6"/>
  <c r="D695" i="6"/>
  <c r="D152" i="6"/>
  <c r="D269" i="6"/>
  <c r="D744" i="6"/>
  <c r="D750" i="6" s="1"/>
  <c r="D705" i="6"/>
  <c r="D52" i="6"/>
  <c r="C450" i="6" l="1"/>
  <c r="C34" i="6"/>
  <c r="C347" i="6"/>
  <c r="C46" i="6"/>
  <c r="C181" i="6"/>
  <c r="C337" i="6"/>
  <c r="C33" i="6"/>
  <c r="BI220" i="33"/>
  <c r="AG220" i="33"/>
  <c r="AA68" i="33"/>
  <c r="M68" i="33"/>
  <c r="AQ68" i="33" s="1"/>
  <c r="BS68" i="33" s="1"/>
  <c r="D155" i="6"/>
  <c r="L68" i="33"/>
  <c r="AP68" i="33" s="1"/>
  <c r="BR68" i="33" s="1"/>
  <c r="Z68" i="33"/>
  <c r="C343" i="6"/>
  <c r="C227" i="6" s="1"/>
  <c r="Y70" i="33"/>
  <c r="K70" i="33"/>
  <c r="AO70" i="33" s="1"/>
  <c r="BQ70" i="33" s="1"/>
  <c r="C305" i="6" l="1"/>
  <c r="C460" i="6"/>
  <c r="C47" i="6"/>
  <c r="C191" i="6"/>
  <c r="C492" i="6"/>
  <c r="C689" i="6" s="1"/>
  <c r="C35" i="6"/>
  <c r="L70" i="33"/>
  <c r="AP70" i="33" s="1"/>
  <c r="BR70" i="33" s="1"/>
  <c r="Z70" i="33"/>
  <c r="AA70" i="33"/>
  <c r="M70" i="33"/>
  <c r="AQ70" i="33" s="1"/>
  <c r="BS70" i="33" s="1"/>
  <c r="D59" i="6"/>
  <c r="D60" i="6"/>
  <c r="C353" i="6"/>
  <c r="C230" i="6" s="1"/>
  <c r="D57" i="6"/>
  <c r="C456" i="6"/>
  <c r="C381" i="6" s="1"/>
  <c r="AB68" i="33"/>
  <c r="N68" i="33"/>
  <c r="AR68" i="33" s="1"/>
  <c r="BT68" i="33" s="1"/>
  <c r="C187" i="6"/>
  <c r="C498" i="6" l="1"/>
  <c r="C382" i="6" s="1"/>
  <c r="C408" i="6"/>
  <c r="D61" i="6"/>
  <c r="C502" i="6"/>
  <c r="C418" i="6" s="1"/>
  <c r="C424" i="6" s="1"/>
  <c r="C48" i="6"/>
  <c r="C98" i="6" s="1"/>
  <c r="D80" i="6"/>
  <c r="C466" i="6"/>
  <c r="C384" i="6" s="1"/>
  <c r="C263" i="6"/>
  <c r="C695" i="6"/>
  <c r="C197" i="6"/>
  <c r="D81" i="6"/>
  <c r="N70" i="33"/>
  <c r="AR70" i="33" s="1"/>
  <c r="BT70" i="33" s="1"/>
  <c r="AB70" i="33"/>
  <c r="C508" i="6" l="1"/>
  <c r="C385" i="6" s="1"/>
  <c r="C414" i="6"/>
  <c r="C699" i="6"/>
  <c r="C744" i="6" s="1"/>
  <c r="D82" i="6"/>
  <c r="C44" i="6"/>
  <c r="C705" i="6" l="1"/>
  <c r="C27" i="27"/>
  <c r="C97" i="6"/>
  <c r="D78" i="6"/>
  <c r="E56" i="33" l="1"/>
  <c r="S56" i="33"/>
  <c r="E83" i="33"/>
  <c r="AI83" i="33" s="1"/>
  <c r="BK83" i="33" s="1"/>
  <c r="S83" i="33"/>
  <c r="AW83" i="33" s="1"/>
  <c r="BY83" i="33" s="1"/>
  <c r="E57" i="33"/>
  <c r="S57" i="33"/>
  <c r="AI57" i="33" l="1"/>
  <c r="BK57" i="33" s="1"/>
  <c r="AI56" i="33"/>
  <c r="BK56" i="33" s="1"/>
  <c r="E43" i="33"/>
  <c r="S43" i="33"/>
  <c r="S46" i="33"/>
  <c r="AW46" i="33" s="1"/>
  <c r="BY46" i="33" s="1"/>
  <c r="E46" i="33"/>
  <c r="AI46" i="33" s="1"/>
  <c r="BK46" i="33" s="1"/>
  <c r="E50" i="33"/>
  <c r="AI50" i="33" s="1"/>
  <c r="BK50" i="33" s="1"/>
  <c r="S50" i="33"/>
  <c r="AW50" i="33" s="1"/>
  <c r="BY50" i="33" s="1"/>
  <c r="E65" i="33"/>
  <c r="AI65" i="33" s="1"/>
  <c r="S65" i="33"/>
  <c r="BK65" i="33" l="1"/>
  <c r="AI43" i="33"/>
  <c r="BK43" i="33" s="1"/>
  <c r="AW43" i="33"/>
  <c r="BY43" i="33" s="1"/>
  <c r="E74" i="33"/>
  <c r="S74" i="33"/>
  <c r="S220" i="33" s="1"/>
  <c r="E450" i="6" l="1"/>
  <c r="BY220" i="33"/>
  <c r="BY227" i="33" s="1"/>
  <c r="AW220" i="33"/>
  <c r="AW227" i="33" s="1"/>
  <c r="AI74" i="33"/>
  <c r="E220" i="33"/>
  <c r="E187" i="27"/>
  <c r="E185" i="27"/>
  <c r="E337" i="6" l="1"/>
  <c r="E181" i="6"/>
  <c r="AI220" i="33"/>
  <c r="BK74" i="33"/>
  <c r="E186" i="27" l="1"/>
  <c r="E305" i="6"/>
  <c r="E460" i="6"/>
  <c r="E492" i="6"/>
  <c r="E347" i="6"/>
  <c r="E191" i="6"/>
  <c r="BK220" i="33"/>
  <c r="E502" i="6" l="1"/>
  <c r="E418" i="6" s="1"/>
  <c r="E188" i="27"/>
  <c r="E689" i="6"/>
  <c r="E408" i="6"/>
  <c r="E263" i="6" l="1"/>
  <c r="E699" i="6"/>
  <c r="E744" i="6" l="1"/>
  <c r="F72" i="33" l="1"/>
  <c r="T72" i="33"/>
  <c r="AJ72" i="33" l="1"/>
  <c r="BL72" i="33" s="1"/>
  <c r="T48" i="33" l="1"/>
  <c r="F48" i="33"/>
  <c r="AJ48" i="33" s="1"/>
  <c r="BL48" i="33" s="1"/>
  <c r="T49" i="33" l="1"/>
  <c r="AX49" i="33" s="1"/>
  <c r="F49" i="33"/>
  <c r="AJ49" i="33" s="1"/>
  <c r="F50" i="33" l="1"/>
  <c r="AJ50" i="33" s="1"/>
  <c r="T50" i="33"/>
  <c r="AX50" i="33" s="1"/>
  <c r="F76" i="33" l="1"/>
  <c r="AJ76" i="33" s="1"/>
  <c r="BL76" i="33" s="1"/>
  <c r="T76" i="33"/>
  <c r="AX76" i="33" s="1"/>
  <c r="T67" i="33" l="1"/>
  <c r="F67" i="33"/>
  <c r="AJ67" i="33" s="1"/>
  <c r="BL67" i="33" s="1"/>
  <c r="F54" i="33"/>
  <c r="T54" i="33"/>
  <c r="F59" i="33"/>
  <c r="AJ59" i="33" s="1"/>
  <c r="BL59" i="33" s="1"/>
  <c r="T59" i="33"/>
  <c r="AX59" i="33" s="1"/>
  <c r="T71" i="33"/>
  <c r="F71" i="33"/>
  <c r="T53" i="33"/>
  <c r="F53" i="33"/>
  <c r="AJ53" i="33" s="1"/>
  <c r="BL53" i="33" s="1"/>
  <c r="F58" i="33"/>
  <c r="T58" i="33"/>
  <c r="F75" i="33"/>
  <c r="AJ75" i="33" s="1"/>
  <c r="BL75" i="33" s="1"/>
  <c r="T75" i="33"/>
  <c r="AX75" i="33" s="1"/>
  <c r="F78" i="33"/>
  <c r="AJ78" i="33" s="1"/>
  <c r="BL78" i="33" s="1"/>
  <c r="T78" i="33"/>
  <c r="AX78" i="33" s="1"/>
  <c r="T77" i="33"/>
  <c r="AX77" i="33" s="1"/>
  <c r="F77" i="33"/>
  <c r="AJ77" i="33" s="1"/>
  <c r="BL77" i="33" s="1"/>
  <c r="T52" i="33"/>
  <c r="F52" i="33"/>
  <c r="AJ52" i="33" s="1"/>
  <c r="BL52" i="33" s="1"/>
  <c r="F51" i="33"/>
  <c r="AJ51" i="33" s="1"/>
  <c r="BL51" i="33" s="1"/>
  <c r="T51" i="33"/>
  <c r="T80" i="33"/>
  <c r="AX80" i="33" s="1"/>
  <c r="F80" i="33"/>
  <c r="AJ80" i="33" s="1"/>
  <c r="BL80" i="33" s="1"/>
  <c r="F83" i="33"/>
  <c r="AJ83" i="33" s="1"/>
  <c r="BL83" i="33" s="1"/>
  <c r="T83" i="33"/>
  <c r="AX83" i="33" s="1"/>
  <c r="BZ83" i="33" s="1"/>
  <c r="T55" i="33"/>
  <c r="F55" i="33"/>
  <c r="F56" i="33"/>
  <c r="T56" i="33"/>
  <c r="AJ55" i="33" l="1"/>
  <c r="BL55" i="33" s="1"/>
  <c r="AJ58" i="33"/>
  <c r="AJ71" i="33"/>
  <c r="AJ54" i="33"/>
  <c r="AJ56" i="33"/>
  <c r="F74" i="33"/>
  <c r="T74" i="33"/>
  <c r="AJ74" i="33" l="1"/>
  <c r="BL74" i="33" s="1"/>
  <c r="F44" i="33"/>
  <c r="T44" i="33"/>
  <c r="AJ44" i="33" l="1"/>
  <c r="BL44" i="33" s="1"/>
  <c r="AX44" i="33"/>
  <c r="T151" i="33" l="1"/>
  <c r="AX151" i="33" s="1"/>
  <c r="BZ151" i="33" s="1"/>
  <c r="T150" i="33"/>
  <c r="T167" i="33"/>
  <c r="AX167" i="33" l="1"/>
  <c r="BZ167" i="33" s="1"/>
  <c r="BZ223" i="33" s="1"/>
  <c r="T223" i="33"/>
  <c r="AX150" i="33"/>
  <c r="BZ150" i="33" s="1"/>
  <c r="BZ222" i="33" s="1"/>
  <c r="T222" i="33"/>
  <c r="F350" i="6"/>
  <c r="F266" i="6" s="1"/>
  <c r="F184" i="6"/>
  <c r="F183" i="6"/>
  <c r="F339" i="6"/>
  <c r="F255" i="6" s="1"/>
  <c r="F349" i="6"/>
  <c r="F265" i="6" s="1"/>
  <c r="AX222" i="33" l="1"/>
  <c r="AX223" i="33"/>
  <c r="F194" i="6"/>
  <c r="F340" i="6"/>
  <c r="F256" i="6" s="1"/>
  <c r="F193" i="6"/>
  <c r="F494" i="6"/>
  <c r="F691" i="6" l="1"/>
  <c r="F736" i="6" s="1"/>
  <c r="F410" i="6"/>
  <c r="F495" i="6"/>
  <c r="F505" i="6" l="1"/>
  <c r="F504" i="6"/>
  <c r="F411" i="6"/>
  <c r="F692" i="6"/>
  <c r="F737" i="6" s="1"/>
  <c r="F701" i="6" l="1"/>
  <c r="F746" i="6" s="1"/>
  <c r="F420" i="6"/>
  <c r="F702" i="6"/>
  <c r="F747" i="6" s="1"/>
  <c r="F421" i="6"/>
  <c r="BZ77" i="33" l="1"/>
  <c r="BZ75" i="33" l="1"/>
  <c r="BZ78" i="33"/>
  <c r="BZ76" i="33" l="1"/>
  <c r="BL36" i="33" l="1"/>
  <c r="BL35" i="33"/>
  <c r="BL34" i="33" l="1"/>
  <c r="BZ43" i="33"/>
  <c r="BZ45" i="33"/>
  <c r="BL40" i="33"/>
  <c r="BL42" i="33"/>
  <c r="BL41" i="33"/>
  <c r="BZ49" i="33" l="1"/>
  <c r="BL49" i="33"/>
  <c r="BZ59" i="33"/>
  <c r="BL54" i="33"/>
  <c r="BL58" i="33"/>
  <c r="BL71" i="33"/>
  <c r="BL56" i="33"/>
  <c r="F185" i="27" l="1"/>
  <c r="BZ44" i="33"/>
  <c r="F186" i="27" l="1"/>
  <c r="BL50" i="33" l="1"/>
  <c r="BZ50" i="33"/>
  <c r="BZ80" i="33" l="1"/>
  <c r="F187" i="27" l="1"/>
  <c r="F188" i="27" l="1"/>
  <c r="F46" i="33" l="1"/>
  <c r="T46" i="33"/>
  <c r="AX46" i="33" l="1"/>
  <c r="BZ46" i="33" s="1"/>
  <c r="T220" i="33"/>
  <c r="AJ46" i="33"/>
  <c r="BL46" i="33" s="1"/>
  <c r="F220" i="33"/>
  <c r="F337" i="6" l="1"/>
  <c r="F181" i="6"/>
  <c r="F450" i="6"/>
  <c r="BL220" i="33"/>
  <c r="BZ220" i="33"/>
  <c r="BZ227" i="33" s="1"/>
  <c r="AJ220" i="33"/>
  <c r="AX220" i="33"/>
  <c r="AX227" i="33" s="1"/>
  <c r="F347" i="6" l="1"/>
  <c r="F460" i="6"/>
  <c r="F191" i="6"/>
  <c r="F305" i="6"/>
  <c r="F492" i="6"/>
  <c r="F502" i="6" l="1"/>
  <c r="F699" i="6" s="1"/>
  <c r="F263" i="6"/>
  <c r="F418" i="6" l="1"/>
  <c r="F689" i="6"/>
  <c r="F408" i="6"/>
  <c r="F744" i="6" l="1"/>
  <c r="U73" i="33" l="1"/>
  <c r="G73" i="33"/>
  <c r="AK73" i="33" l="1"/>
  <c r="V73" i="33" l="1"/>
  <c r="H73" i="33"/>
  <c r="BM73" i="33" l="1"/>
  <c r="AL73" i="33"/>
  <c r="I73" i="33"/>
  <c r="W73" i="33"/>
  <c r="BN73" i="33" l="1"/>
  <c r="AM73" i="33"/>
  <c r="X73" i="33"/>
  <c r="J73" i="33"/>
  <c r="BO73" i="33" l="1"/>
  <c r="AN73" i="33"/>
  <c r="K73" i="33"/>
  <c r="BP73" i="33" l="1"/>
  <c r="Y73" i="33"/>
  <c r="AO73" i="33" s="1"/>
  <c r="M73" i="33"/>
  <c r="AA73" i="33"/>
  <c r="Z73" i="33"/>
  <c r="L73" i="33"/>
  <c r="AP73" i="33" l="1"/>
  <c r="BQ73" i="33"/>
  <c r="AQ73" i="33"/>
  <c r="BS73" i="33" s="1"/>
  <c r="AB73" i="33"/>
  <c r="N73" i="33"/>
  <c r="BR73" i="33" l="1"/>
  <c r="AR73" i="33"/>
  <c r="BT73" i="33" s="1"/>
  <c r="G62" i="33" l="1"/>
  <c r="AK62" i="33" s="1"/>
  <c r="BM62" i="33" s="1"/>
  <c r="U62" i="33" l="1"/>
  <c r="AY62" i="33" s="1"/>
  <c r="G35" i="33"/>
  <c r="U35" i="33"/>
  <c r="U34" i="33"/>
  <c r="G34" i="33"/>
  <c r="G58" i="33"/>
  <c r="U58" i="33"/>
  <c r="U40" i="33"/>
  <c r="G40" i="33"/>
  <c r="G77" i="33"/>
  <c r="AK77" i="33" s="1"/>
  <c r="BM77" i="33" s="1"/>
  <c r="U77" i="33"/>
  <c r="AY77" i="33" s="1"/>
  <c r="CA77" i="33" s="1"/>
  <c r="U71" i="33"/>
  <c r="G71" i="33"/>
  <c r="H60" i="33"/>
  <c r="AL60" i="33" s="1"/>
  <c r="BN60" i="33" s="1"/>
  <c r="V60" i="33"/>
  <c r="G43" i="33"/>
  <c r="AK43" i="33" s="1"/>
  <c r="BM43" i="33" s="1"/>
  <c r="U43" i="33"/>
  <c r="AY43" i="33" s="1"/>
  <c r="G76" i="33"/>
  <c r="AK76" i="33" s="1"/>
  <c r="BM76" i="33" s="1"/>
  <c r="U76" i="33"/>
  <c r="AY76" i="33" s="1"/>
  <c r="G56" i="33"/>
  <c r="U56" i="33"/>
  <c r="V61" i="33"/>
  <c r="H61" i="33"/>
  <c r="G75" i="33"/>
  <c r="AK75" i="33" s="1"/>
  <c r="BM75" i="33" s="1"/>
  <c r="U75" i="33"/>
  <c r="AY75" i="33" s="1"/>
  <c r="U54" i="33"/>
  <c r="G54" i="33"/>
  <c r="G36" i="33"/>
  <c r="U36" i="33"/>
  <c r="U53" i="33"/>
  <c r="G53" i="33"/>
  <c r="AK53" i="33" s="1"/>
  <c r="BM53" i="33" s="1"/>
  <c r="U41" i="33"/>
  <c r="G41" i="33"/>
  <c r="U45" i="33"/>
  <c r="AY45" i="33" s="1"/>
  <c r="CA45" i="33" s="1"/>
  <c r="G45" i="33"/>
  <c r="AK45" i="33" s="1"/>
  <c r="BM45" i="33" s="1"/>
  <c r="G67" i="33"/>
  <c r="AK67" i="33" s="1"/>
  <c r="BM67" i="33" s="1"/>
  <c r="U67" i="33"/>
  <c r="U51" i="33"/>
  <c r="G51" i="33"/>
  <c r="AK51" i="33" s="1"/>
  <c r="BM51" i="33" s="1"/>
  <c r="U79" i="33"/>
  <c r="AY79" i="33" s="1"/>
  <c r="CA79" i="33" s="1"/>
  <c r="G79" i="33"/>
  <c r="AK79" i="33" s="1"/>
  <c r="BM79" i="33" s="1"/>
  <c r="H81" i="33"/>
  <c r="AL81" i="33" s="1"/>
  <c r="BN81" i="33" s="1"/>
  <c r="V81" i="33"/>
  <c r="AZ81" i="33" s="1"/>
  <c r="G72" i="33"/>
  <c r="U72" i="33"/>
  <c r="U83" i="33"/>
  <c r="AY83" i="33" s="1"/>
  <c r="CA83" i="33" s="1"/>
  <c r="G83" i="33"/>
  <c r="AK83" i="33" s="1"/>
  <c r="BM83" i="33" s="1"/>
  <c r="G81" i="33"/>
  <c r="AK81" i="33" s="1"/>
  <c r="BM81" i="33" s="1"/>
  <c r="U81" i="33"/>
  <c r="AY81" i="33" s="1"/>
  <c r="CA81" i="33" s="1"/>
  <c r="G55" i="33"/>
  <c r="U55" i="33"/>
  <c r="U50" i="33"/>
  <c r="AY50" i="33" s="1"/>
  <c r="CA50" i="33" s="1"/>
  <c r="G50" i="33"/>
  <c r="AK50" i="33" s="1"/>
  <c r="BM50" i="33" s="1"/>
  <c r="U38" i="33"/>
  <c r="G38" i="33"/>
  <c r="AK38" i="33" s="1"/>
  <c r="G49" i="33"/>
  <c r="AK49" i="33" s="1"/>
  <c r="BM49" i="33" s="1"/>
  <c r="U49" i="33"/>
  <c r="AY49" i="33" s="1"/>
  <c r="V62" i="33"/>
  <c r="AZ62" i="33" s="1"/>
  <c r="H62" i="33"/>
  <c r="AL62" i="33" s="1"/>
  <c r="BN62" i="33" s="1"/>
  <c r="G84" i="33"/>
  <c r="AK84" i="33" s="1"/>
  <c r="BM84" i="33" s="1"/>
  <c r="U84" i="33"/>
  <c r="U52" i="33"/>
  <c r="G52" i="33"/>
  <c r="AK52" i="33" s="1"/>
  <c r="BM52" i="33" s="1"/>
  <c r="G60" i="33"/>
  <c r="AK60" i="33" s="1"/>
  <c r="BM60" i="33" s="1"/>
  <c r="U60" i="33"/>
  <c r="U80" i="33"/>
  <c r="AY80" i="33" s="1"/>
  <c r="CA80" i="33" s="1"/>
  <c r="G80" i="33"/>
  <c r="AK80" i="33" s="1"/>
  <c r="BM80" i="33" s="1"/>
  <c r="G48" i="33"/>
  <c r="AK48" i="33" s="1"/>
  <c r="BM48" i="33" s="1"/>
  <c r="U48" i="33"/>
  <c r="G82" i="33"/>
  <c r="AK82" i="33" s="1"/>
  <c r="BM82" i="33" s="1"/>
  <c r="U82" i="33"/>
  <c r="AY82" i="33" s="1"/>
  <c r="U78" i="33"/>
  <c r="AY78" i="33" s="1"/>
  <c r="CA78" i="33" s="1"/>
  <c r="G78" i="33"/>
  <c r="AK78" i="33" s="1"/>
  <c r="BM78" i="33" s="1"/>
  <c r="G42" i="33"/>
  <c r="U42" i="33"/>
  <c r="G69" i="33"/>
  <c r="AK69" i="33" s="1"/>
  <c r="BM69" i="33" s="1"/>
  <c r="U69" i="33"/>
  <c r="G39" i="33"/>
  <c r="AK39" i="33" s="1"/>
  <c r="BM39" i="33" s="1"/>
  <c r="U39" i="33"/>
  <c r="U57" i="33"/>
  <c r="G57" i="33"/>
  <c r="U59" i="33"/>
  <c r="AY59" i="33" s="1"/>
  <c r="G59" i="33"/>
  <c r="AK59" i="33" s="1"/>
  <c r="BM59" i="33" s="1"/>
  <c r="AK54" i="33" l="1"/>
  <c r="BM54" i="33" s="1"/>
  <c r="CA49" i="33"/>
  <c r="CA82" i="33"/>
  <c r="AK56" i="33"/>
  <c r="AK34" i="33"/>
  <c r="BM34" i="33" s="1"/>
  <c r="CB62" i="33"/>
  <c r="CA43" i="33"/>
  <c r="AK40" i="33"/>
  <c r="BM40" i="33" s="1"/>
  <c r="CA75" i="33"/>
  <c r="CA62" i="33"/>
  <c r="AK55" i="33"/>
  <c r="BM55" i="33" s="1"/>
  <c r="AK41" i="33"/>
  <c r="BM41" i="33" s="1"/>
  <c r="CA76" i="33"/>
  <c r="AL61" i="33"/>
  <c r="BN61" i="33" s="1"/>
  <c r="BM38" i="33"/>
  <c r="AK57" i="33"/>
  <c r="BM57" i="33" s="1"/>
  <c r="AK72" i="33"/>
  <c r="BM72" i="33" s="1"/>
  <c r="AK42" i="33"/>
  <c r="BM42" i="33" s="1"/>
  <c r="AK58" i="33"/>
  <c r="BM58" i="33" s="1"/>
  <c r="AK71" i="33"/>
  <c r="AK36" i="33"/>
  <c r="BM36" i="33" s="1"/>
  <c r="AK35" i="33"/>
  <c r="BM35" i="33" s="1"/>
  <c r="I82" i="33"/>
  <c r="AM82" i="33" s="1"/>
  <c r="BO82" i="33" s="1"/>
  <c r="W82" i="33"/>
  <c r="BA82" i="33" s="1"/>
  <c r="V78" i="33"/>
  <c r="AZ78" i="33" s="1"/>
  <c r="H78" i="33"/>
  <c r="AL78" i="33" s="1"/>
  <c r="BN78" i="33" s="1"/>
  <c r="H67" i="33"/>
  <c r="AL67" i="33" s="1"/>
  <c r="BN67" i="33" s="1"/>
  <c r="V67" i="33"/>
  <c r="H59" i="33"/>
  <c r="AL59" i="33" s="1"/>
  <c r="BN59" i="33" s="1"/>
  <c r="V59" i="33"/>
  <c r="AZ59" i="33" s="1"/>
  <c r="V76" i="33"/>
  <c r="AZ76" i="33" s="1"/>
  <c r="H76" i="33"/>
  <c r="AL76" i="33" s="1"/>
  <c r="BN76" i="33" s="1"/>
  <c r="V77" i="33"/>
  <c r="AZ77" i="33" s="1"/>
  <c r="H77" i="33"/>
  <c r="AL77" i="33" s="1"/>
  <c r="BN77" i="33" s="1"/>
  <c r="V80" i="33"/>
  <c r="AZ80" i="33" s="1"/>
  <c r="H80" i="33"/>
  <c r="AL80" i="33" s="1"/>
  <c r="BN80" i="33" s="1"/>
  <c r="I61" i="33"/>
  <c r="W61" i="33"/>
  <c r="H34" i="33"/>
  <c r="V34" i="33"/>
  <c r="G74" i="33"/>
  <c r="U74" i="33"/>
  <c r="H82" i="33"/>
  <c r="AL82" i="33" s="1"/>
  <c r="BN82" i="33" s="1"/>
  <c r="V82" i="33"/>
  <c r="AZ82" i="33" s="1"/>
  <c r="H56" i="33"/>
  <c r="V56" i="33"/>
  <c r="H54" i="33"/>
  <c r="V54" i="33"/>
  <c r="H83" i="33"/>
  <c r="AL83" i="33" s="1"/>
  <c r="BN83" i="33" s="1"/>
  <c r="V83" i="33"/>
  <c r="AZ83" i="33" s="1"/>
  <c r="H36" i="33"/>
  <c r="V36" i="33"/>
  <c r="H35" i="33"/>
  <c r="V35" i="33"/>
  <c r="H71" i="33"/>
  <c r="V71" i="33"/>
  <c r="H75" i="33"/>
  <c r="AL75" i="33" s="1"/>
  <c r="BN75" i="33" s="1"/>
  <c r="V75" i="33"/>
  <c r="AZ75" i="33" s="1"/>
  <c r="H55" i="33"/>
  <c r="V55" i="33"/>
  <c r="H72" i="33"/>
  <c r="V72" i="33"/>
  <c r="V57" i="33"/>
  <c r="H57" i="33"/>
  <c r="V49" i="33"/>
  <c r="AZ49" i="33" s="1"/>
  <c r="H49" i="33"/>
  <c r="AL49" i="33" s="1"/>
  <c r="V43" i="33"/>
  <c r="AZ43" i="33" s="1"/>
  <c r="H43" i="33"/>
  <c r="AL43" i="33" s="1"/>
  <c r="BN43" i="33" s="1"/>
  <c r="U46" i="33"/>
  <c r="AY46" i="33" s="1"/>
  <c r="G46" i="33"/>
  <c r="AK46" i="33" s="1"/>
  <c r="BM46" i="33" s="1"/>
  <c r="V79" i="33"/>
  <c r="AZ79" i="33" s="1"/>
  <c r="H79" i="33"/>
  <c r="AL79" i="33" s="1"/>
  <c r="BN79" i="33" s="1"/>
  <c r="V58" i="33"/>
  <c r="H58" i="33"/>
  <c r="I81" i="33"/>
  <c r="AM81" i="33" s="1"/>
  <c r="BO81" i="33" s="1"/>
  <c r="W81" i="33"/>
  <c r="BA81" i="33" s="1"/>
  <c r="U44" i="33"/>
  <c r="AY44" i="33" s="1"/>
  <c r="G44" i="33"/>
  <c r="AK44" i="33" s="1"/>
  <c r="BM44" i="33" s="1"/>
  <c r="V84" i="33"/>
  <c r="H84" i="33"/>
  <c r="AL84" i="33" s="1"/>
  <c r="BN84" i="33" s="1"/>
  <c r="V53" i="33"/>
  <c r="H53" i="33"/>
  <c r="AL53" i="33" s="1"/>
  <c r="BN53" i="33" s="1"/>
  <c r="I62" i="33"/>
  <c r="AM62" i="33" s="1"/>
  <c r="BO62" i="33" s="1"/>
  <c r="W62" i="33"/>
  <c r="BA62" i="33" s="1"/>
  <c r="H48" i="33"/>
  <c r="AL48" i="33" s="1"/>
  <c r="BN48" i="33" s="1"/>
  <c r="V48" i="33"/>
  <c r="V51" i="33"/>
  <c r="H51" i="33"/>
  <c r="AL51" i="33" s="1"/>
  <c r="BN51" i="33" s="1"/>
  <c r="H45" i="33"/>
  <c r="AL45" i="33" s="1"/>
  <c r="BN45" i="33" s="1"/>
  <c r="V45" i="33"/>
  <c r="AZ45" i="33" s="1"/>
  <c r="H69" i="33"/>
  <c r="AL69" i="33" s="1"/>
  <c r="BN69" i="33" s="1"/>
  <c r="V69" i="33"/>
  <c r="V52" i="33"/>
  <c r="H52" i="33"/>
  <c r="AL52" i="33" s="1"/>
  <c r="BN52" i="33" s="1"/>
  <c r="I60" i="33"/>
  <c r="AM60" i="33" s="1"/>
  <c r="BO60" i="33" s="1"/>
  <c r="W60" i="33"/>
  <c r="V42" i="33"/>
  <c r="H42" i="33"/>
  <c r="V40" i="33"/>
  <c r="H40" i="33"/>
  <c r="V41" i="33"/>
  <c r="H41" i="33"/>
  <c r="V39" i="33"/>
  <c r="H39" i="33"/>
  <c r="AL39" i="33" s="1"/>
  <c r="BN39" i="33" s="1"/>
  <c r="G33" i="33"/>
  <c r="U33" i="33"/>
  <c r="AL58" i="33" l="1"/>
  <c r="CB45" i="33"/>
  <c r="AL41" i="33"/>
  <c r="BN41" i="33" s="1"/>
  <c r="AL42" i="33"/>
  <c r="AL57" i="33"/>
  <c r="BN57" i="33" s="1"/>
  <c r="AL34" i="33"/>
  <c r="CC62" i="33"/>
  <c r="AL72" i="33"/>
  <c r="AL36" i="33"/>
  <c r="BN36" i="33" s="1"/>
  <c r="CB82" i="33"/>
  <c r="CA46" i="33"/>
  <c r="AY220" i="33"/>
  <c r="CA44" i="33"/>
  <c r="AL55" i="33"/>
  <c r="BN55" i="33" s="1"/>
  <c r="U220" i="33"/>
  <c r="AK33" i="33"/>
  <c r="BM33" i="33" s="1"/>
  <c r="G220" i="33"/>
  <c r="AL71" i="33"/>
  <c r="AL35" i="33"/>
  <c r="AL56" i="33"/>
  <c r="AK74" i="33"/>
  <c r="BM74" i="33" s="1"/>
  <c r="AM61" i="33"/>
  <c r="BO61" i="33" s="1"/>
  <c r="AL40" i="33"/>
  <c r="AL54" i="33"/>
  <c r="CA59" i="33"/>
  <c r="W72" i="33"/>
  <c r="I72" i="33"/>
  <c r="I54" i="33"/>
  <c r="W54" i="33"/>
  <c r="I58" i="33"/>
  <c r="W58" i="33"/>
  <c r="W71" i="33"/>
  <c r="I71" i="33"/>
  <c r="X60" i="33"/>
  <c r="J60" i="33"/>
  <c r="AN60" i="33" s="1"/>
  <c r="BP60" i="33" s="1"/>
  <c r="V46" i="33"/>
  <c r="AZ46" i="33" s="1"/>
  <c r="H46" i="33"/>
  <c r="AL46" i="33" s="1"/>
  <c r="BN46" i="33" s="1"/>
  <c r="I45" i="33"/>
  <c r="AM45" i="33" s="1"/>
  <c r="BO45" i="33" s="1"/>
  <c r="W45" i="33"/>
  <c r="BA45" i="33" s="1"/>
  <c r="I49" i="33"/>
  <c r="AM49" i="33" s="1"/>
  <c r="W49" i="33"/>
  <c r="BA49" i="33" s="1"/>
  <c r="W36" i="33"/>
  <c r="I36" i="33"/>
  <c r="W78" i="33"/>
  <c r="BA78" i="33" s="1"/>
  <c r="I78" i="33"/>
  <c r="AM78" i="33" s="1"/>
  <c r="BO78" i="33" s="1"/>
  <c r="J81" i="33"/>
  <c r="AN81" i="33" s="1"/>
  <c r="BP81" i="33" s="1"/>
  <c r="X81" i="33"/>
  <c r="BB81" i="33" s="1"/>
  <c r="W57" i="33"/>
  <c r="I57" i="33"/>
  <c r="H74" i="33"/>
  <c r="V74" i="33"/>
  <c r="W55" i="33"/>
  <c r="I55" i="33"/>
  <c r="BM56" i="33"/>
  <c r="V33" i="33"/>
  <c r="H33" i="33"/>
  <c r="V44" i="33"/>
  <c r="AZ44" i="33" s="1"/>
  <c r="H44" i="33"/>
  <c r="AL44" i="33" s="1"/>
  <c r="BN44" i="33" s="1"/>
  <c r="W59" i="33"/>
  <c r="BA59" i="33" s="1"/>
  <c r="I59" i="33"/>
  <c r="AM59" i="33" s="1"/>
  <c r="BO59" i="33" s="1"/>
  <c r="X62" i="33"/>
  <c r="BB62" i="33" s="1"/>
  <c r="J62" i="33"/>
  <c r="AN62" i="33" s="1"/>
  <c r="BP62" i="33" s="1"/>
  <c r="W79" i="33"/>
  <c r="BA79" i="33" s="1"/>
  <c r="I79" i="33"/>
  <c r="AM79" i="33" s="1"/>
  <c r="BO79" i="33" s="1"/>
  <c r="W76" i="33"/>
  <c r="BA76" i="33" s="1"/>
  <c r="I76" i="33"/>
  <c r="AM76" i="33" s="1"/>
  <c r="BO76" i="33" s="1"/>
  <c r="W53" i="33"/>
  <c r="I53" i="33"/>
  <c r="AM53" i="33" s="1"/>
  <c r="BO53" i="33" s="1"/>
  <c r="I83" i="33"/>
  <c r="AM83" i="33" s="1"/>
  <c r="BO83" i="33" s="1"/>
  <c r="W83" i="33"/>
  <c r="BA83" i="33" s="1"/>
  <c r="W43" i="33"/>
  <c r="BA43" i="33" s="1"/>
  <c r="I43" i="33"/>
  <c r="AM43" i="33" s="1"/>
  <c r="BO43" i="33" s="1"/>
  <c r="W41" i="33"/>
  <c r="I41" i="33"/>
  <c r="I35" i="33"/>
  <c r="W35" i="33"/>
  <c r="I77" i="33"/>
  <c r="AM77" i="33" s="1"/>
  <c r="BO77" i="33" s="1"/>
  <c r="W77" i="33"/>
  <c r="BA77" i="33" s="1"/>
  <c r="W34" i="33"/>
  <c r="I34" i="33"/>
  <c r="W80" i="33"/>
  <c r="BA80" i="33" s="1"/>
  <c r="I80" i="33"/>
  <c r="AM80" i="33" s="1"/>
  <c r="BO80" i="33" s="1"/>
  <c r="W67" i="33"/>
  <c r="I67" i="33"/>
  <c r="AM67" i="33" s="1"/>
  <c r="BO67" i="33" s="1"/>
  <c r="CB79" i="33"/>
  <c r="I48" i="33"/>
  <c r="AM48" i="33" s="1"/>
  <c r="BO48" i="33" s="1"/>
  <c r="W48" i="33"/>
  <c r="J82" i="33"/>
  <c r="AN82" i="33" s="1"/>
  <c r="BP82" i="33" s="1"/>
  <c r="X82" i="33"/>
  <c r="BB82" i="33" s="1"/>
  <c r="W42" i="33"/>
  <c r="I42" i="33"/>
  <c r="X61" i="33"/>
  <c r="J61" i="33"/>
  <c r="I51" i="33"/>
  <c r="AM51" i="33" s="1"/>
  <c r="BO51" i="33" s="1"/>
  <c r="W51" i="33"/>
  <c r="H50" i="33"/>
  <c r="AL50" i="33" s="1"/>
  <c r="BN50" i="33" s="1"/>
  <c r="I56" i="33"/>
  <c r="W56" i="33"/>
  <c r="I69" i="33"/>
  <c r="AM69" i="33" s="1"/>
  <c r="BO69" i="33" s="1"/>
  <c r="W69" i="33"/>
  <c r="CB78" i="33"/>
  <c r="W40" i="33"/>
  <c r="I40" i="33"/>
  <c r="I75" i="33"/>
  <c r="AM75" i="33" s="1"/>
  <c r="BO75" i="33" s="1"/>
  <c r="W75" i="33"/>
  <c r="BA75" i="33" s="1"/>
  <c r="I39" i="33"/>
  <c r="AM39" i="33" s="1"/>
  <c r="BO39" i="33" s="1"/>
  <c r="W39" i="33"/>
  <c r="I52" i="33"/>
  <c r="AM52" i="33" s="1"/>
  <c r="BO52" i="33" s="1"/>
  <c r="W52" i="33"/>
  <c r="AM72" i="33" l="1"/>
  <c r="CC45" i="33"/>
  <c r="AM40" i="33"/>
  <c r="AL74" i="33"/>
  <c r="BM71" i="33"/>
  <c r="BM220" i="33" s="1"/>
  <c r="CB83" i="33"/>
  <c r="CC82" i="33"/>
  <c r="CC79" i="33"/>
  <c r="CC78" i="33"/>
  <c r="CB81" i="33"/>
  <c r="G337" i="6"/>
  <c r="G181" i="6"/>
  <c r="CC77" i="33"/>
  <c r="G450" i="6"/>
  <c r="CA220" i="33"/>
  <c r="CC81" i="33"/>
  <c r="CB77" i="33"/>
  <c r="CC83" i="33"/>
  <c r="CD62" i="33"/>
  <c r="BN54" i="33"/>
  <c r="BN34" i="33"/>
  <c r="AM41" i="33"/>
  <c r="BO41" i="33" s="1"/>
  <c r="AM35" i="33"/>
  <c r="AM34" i="33"/>
  <c r="AL33" i="33"/>
  <c r="BN33" i="33" s="1"/>
  <c r="AM36" i="33"/>
  <c r="BO36" i="33" s="1"/>
  <c r="AM58" i="33"/>
  <c r="AM56" i="33"/>
  <c r="AN61" i="33"/>
  <c r="BP61" i="33" s="1"/>
  <c r="AM42" i="33"/>
  <c r="AM55" i="33"/>
  <c r="BO55" i="33" s="1"/>
  <c r="AM54" i="33"/>
  <c r="V50" i="33"/>
  <c r="AZ50" i="33" s="1"/>
  <c r="CB50" i="33" s="1"/>
  <c r="AM57" i="33"/>
  <c r="BO57" i="33" s="1"/>
  <c r="AM71" i="33"/>
  <c r="AK220" i="33"/>
  <c r="BN72" i="33"/>
  <c r="BN58" i="33"/>
  <c r="CB80" i="33"/>
  <c r="X80" i="33"/>
  <c r="BB80" i="33" s="1"/>
  <c r="J80" i="33"/>
  <c r="AN80" i="33" s="1"/>
  <c r="BP80" i="33" s="1"/>
  <c r="J40" i="33"/>
  <c r="X40" i="33"/>
  <c r="J39" i="33"/>
  <c r="AN39" i="33" s="1"/>
  <c r="BP39" i="33" s="1"/>
  <c r="X39" i="33"/>
  <c r="I33" i="33"/>
  <c r="W33" i="33"/>
  <c r="J51" i="33"/>
  <c r="AN51" i="33" s="1"/>
  <c r="BP51" i="33" s="1"/>
  <c r="X51" i="33"/>
  <c r="X72" i="33"/>
  <c r="J72" i="33"/>
  <c r="J76" i="33"/>
  <c r="AN76" i="33" s="1"/>
  <c r="BP76" i="33" s="1"/>
  <c r="X76" i="33"/>
  <c r="BB76" i="33" s="1"/>
  <c r="J54" i="33"/>
  <c r="X54" i="33"/>
  <c r="X48" i="33"/>
  <c r="J48" i="33"/>
  <c r="AN48" i="33" s="1"/>
  <c r="BP48" i="33" s="1"/>
  <c r="K62" i="33"/>
  <c r="AO62" i="33" s="1"/>
  <c r="BQ62" i="33" s="1"/>
  <c r="Y62" i="33"/>
  <c r="BC62" i="33" s="1"/>
  <c r="I50" i="33"/>
  <c r="AM50" i="33" s="1"/>
  <c r="W50" i="33"/>
  <c r="BA50" i="33" s="1"/>
  <c r="X36" i="33"/>
  <c r="J36" i="33"/>
  <c r="J69" i="33"/>
  <c r="AN69" i="33" s="1"/>
  <c r="BP69" i="33" s="1"/>
  <c r="X69" i="33"/>
  <c r="J67" i="33"/>
  <c r="AN67" i="33" s="1"/>
  <c r="BP67" i="33" s="1"/>
  <c r="X67" i="33"/>
  <c r="J75" i="33"/>
  <c r="AN75" i="33" s="1"/>
  <c r="BP75" i="33" s="1"/>
  <c r="X75" i="33"/>
  <c r="BB75" i="33" s="1"/>
  <c r="X52" i="33"/>
  <c r="J52" i="33"/>
  <c r="AN52" i="33" s="1"/>
  <c r="BP52" i="33" s="1"/>
  <c r="Y61" i="33"/>
  <c r="K61" i="33"/>
  <c r="K81" i="33"/>
  <c r="AO81" i="33" s="1"/>
  <c r="BQ81" i="33" s="1"/>
  <c r="X57" i="33"/>
  <c r="J57" i="33"/>
  <c r="X34" i="33"/>
  <c r="J34" i="33"/>
  <c r="X53" i="33"/>
  <c r="J53" i="33"/>
  <c r="AN53" i="33" s="1"/>
  <c r="BP53" i="33" s="1"/>
  <c r="W44" i="33"/>
  <c r="BA44" i="33" s="1"/>
  <c r="I44" i="33"/>
  <c r="AM44" i="33" s="1"/>
  <c r="BO44" i="33" s="1"/>
  <c r="J43" i="33"/>
  <c r="AN43" i="33" s="1"/>
  <c r="BP43" i="33" s="1"/>
  <c r="X43" i="33"/>
  <c r="BB43" i="33" s="1"/>
  <c r="CB43" i="33"/>
  <c r="BN42" i="33"/>
  <c r="K82" i="33"/>
  <c r="AO82" i="33" s="1"/>
  <c r="BQ82" i="33" s="1"/>
  <c r="Y82" i="33"/>
  <c r="BC82" i="33" s="1"/>
  <c r="I46" i="33"/>
  <c r="AM46" i="33" s="1"/>
  <c r="BO46" i="33" s="1"/>
  <c r="W46" i="33"/>
  <c r="BA46" i="33" s="1"/>
  <c r="J77" i="33"/>
  <c r="AN77" i="33" s="1"/>
  <c r="BP77" i="33" s="1"/>
  <c r="X77" i="33"/>
  <c r="BB77" i="33" s="1"/>
  <c r="CD77" i="33" s="1"/>
  <c r="G185" i="27"/>
  <c r="G187" i="27"/>
  <c r="J42" i="33"/>
  <c r="X42" i="33"/>
  <c r="X41" i="33"/>
  <c r="J41" i="33"/>
  <c r="X55" i="33"/>
  <c r="J55" i="33"/>
  <c r="X35" i="33"/>
  <c r="J35" i="33"/>
  <c r="J56" i="33"/>
  <c r="X56" i="33"/>
  <c r="J78" i="33"/>
  <c r="AN78" i="33" s="1"/>
  <c r="BP78" i="33" s="1"/>
  <c r="X78" i="33"/>
  <c r="BB78" i="33" s="1"/>
  <c r="CD78" i="33" s="1"/>
  <c r="X49" i="33"/>
  <c r="BB49" i="33" s="1"/>
  <c r="J49" i="33"/>
  <c r="AN49" i="33" s="1"/>
  <c r="X59" i="33"/>
  <c r="BB59" i="33" s="1"/>
  <c r="J59" i="33"/>
  <c r="AN59" i="33" s="1"/>
  <c r="BP59" i="33" s="1"/>
  <c r="X83" i="33"/>
  <c r="BB83" i="33" s="1"/>
  <c r="J83" i="33"/>
  <c r="AN83" i="33" s="1"/>
  <c r="BP83" i="33" s="1"/>
  <c r="Y60" i="33"/>
  <c r="K60" i="33"/>
  <c r="AO60" i="33" s="1"/>
  <c r="BQ60" i="33" s="1"/>
  <c r="X71" i="33"/>
  <c r="J71" i="33"/>
  <c r="J79" i="33"/>
  <c r="AN79" i="33" s="1"/>
  <c r="BP79" i="33" s="1"/>
  <c r="X79" i="33"/>
  <c r="BB79" i="33" s="1"/>
  <c r="J45" i="33"/>
  <c r="AN45" i="33" s="1"/>
  <c r="BP45" i="33" s="1"/>
  <c r="X45" i="33"/>
  <c r="BB45" i="33" s="1"/>
  <c r="CD45" i="33" s="1"/>
  <c r="J58" i="33"/>
  <c r="X58" i="33"/>
  <c r="AN71" i="33" l="1"/>
  <c r="G186" i="27"/>
  <c r="CD83" i="33"/>
  <c r="BN74" i="33"/>
  <c r="AN41" i="33"/>
  <c r="BP41" i="33" s="1"/>
  <c r="AN54" i="33"/>
  <c r="AN36" i="33"/>
  <c r="BP36" i="33" s="1"/>
  <c r="AN72" i="33"/>
  <c r="CD79" i="33"/>
  <c r="AN57" i="33"/>
  <c r="BP57" i="33" s="1"/>
  <c r="AO61" i="33"/>
  <c r="BQ61" i="33" s="1"/>
  <c r="G492" i="6"/>
  <c r="CE62" i="33"/>
  <c r="CB76" i="33"/>
  <c r="CD82" i="33"/>
  <c r="CB75" i="33"/>
  <c r="CB49" i="33"/>
  <c r="BN49" i="33"/>
  <c r="CD81" i="33"/>
  <c r="G305" i="6"/>
  <c r="BO54" i="33"/>
  <c r="BO34" i="33"/>
  <c r="BO72" i="33"/>
  <c r="AN34" i="33"/>
  <c r="AN58" i="33"/>
  <c r="AN55" i="33"/>
  <c r="BP55" i="33" s="1"/>
  <c r="AN42" i="33"/>
  <c r="AN56" i="33"/>
  <c r="V168" i="33"/>
  <c r="AZ168" i="33" s="1"/>
  <c r="CB168" i="33" s="1"/>
  <c r="AN40" i="33"/>
  <c r="U151" i="33"/>
  <c r="AY151" i="33" s="1"/>
  <c r="CA151" i="33" s="1"/>
  <c r="U168" i="33"/>
  <c r="AY168" i="33" s="1"/>
  <c r="CA168" i="33" s="1"/>
  <c r="AN35" i="33"/>
  <c r="Y81" i="33"/>
  <c r="BC81" i="33" s="1"/>
  <c r="AM33" i="33"/>
  <c r="BO33" i="33" s="1"/>
  <c r="BO58" i="33"/>
  <c r="CC43" i="33"/>
  <c r="BN56" i="33"/>
  <c r="CB59" i="33"/>
  <c r="Y55" i="33"/>
  <c r="K55" i="33"/>
  <c r="K72" i="33"/>
  <c r="Y42" i="33"/>
  <c r="K42" i="33"/>
  <c r="Y41" i="33"/>
  <c r="K41" i="33"/>
  <c r="J44" i="33"/>
  <c r="AN44" i="33" s="1"/>
  <c r="BP44" i="33" s="1"/>
  <c r="X44" i="33"/>
  <c r="BB44" i="33" s="1"/>
  <c r="X50" i="33"/>
  <c r="BB50" i="33" s="1"/>
  <c r="J50" i="33"/>
  <c r="AN50" i="33" s="1"/>
  <c r="Y48" i="33"/>
  <c r="K48" i="33"/>
  <c r="AO48" i="33" s="1"/>
  <c r="BQ48" i="33" s="1"/>
  <c r="K43" i="33"/>
  <c r="AO43" i="33" s="1"/>
  <c r="BQ43" i="33" s="1"/>
  <c r="Y43" i="33"/>
  <c r="BC43" i="33" s="1"/>
  <c r="K54" i="33"/>
  <c r="Y54" i="33"/>
  <c r="Y76" i="33"/>
  <c r="BC76" i="33" s="1"/>
  <c r="K76" i="33"/>
  <c r="AO76" i="33" s="1"/>
  <c r="BQ76" i="33" s="1"/>
  <c r="BN71" i="33"/>
  <c r="BN40" i="33"/>
  <c r="CB44" i="33"/>
  <c r="BO42" i="33"/>
  <c r="CC80" i="33"/>
  <c r="Y56" i="33"/>
  <c r="K56" i="33"/>
  <c r="Y39" i="33"/>
  <c r="K39" i="33"/>
  <c r="AO39" i="33" s="1"/>
  <c r="BQ39" i="33" s="1"/>
  <c r="L60" i="33"/>
  <c r="AP60" i="33" s="1"/>
  <c r="BR60" i="33" s="1"/>
  <c r="Z60" i="33"/>
  <c r="Z82" i="33"/>
  <c r="BD82" i="33" s="1"/>
  <c r="L82" i="33"/>
  <c r="AP82" i="33" s="1"/>
  <c r="BR82" i="33" s="1"/>
  <c r="K80" i="33"/>
  <c r="AO80" i="33" s="1"/>
  <c r="BQ80" i="33" s="1"/>
  <c r="Y80" i="33"/>
  <c r="BC80" i="33" s="1"/>
  <c r="Y34" i="33"/>
  <c r="K34" i="33"/>
  <c r="Y51" i="33"/>
  <c r="K51" i="33"/>
  <c r="AO51" i="33" s="1"/>
  <c r="BQ51" i="33" s="1"/>
  <c r="Y77" i="33"/>
  <c r="BC77" i="33" s="1"/>
  <c r="K77" i="33"/>
  <c r="AO77" i="33" s="1"/>
  <c r="BQ77" i="33" s="1"/>
  <c r="CB46" i="33"/>
  <c r="U150" i="33"/>
  <c r="K75" i="33"/>
  <c r="AO75" i="33" s="1"/>
  <c r="BQ75" i="33" s="1"/>
  <c r="Y75" i="33"/>
  <c r="BC75" i="33" s="1"/>
  <c r="Y35" i="33"/>
  <c r="K35" i="33"/>
  <c r="Y58" i="33"/>
  <c r="K58" i="33"/>
  <c r="Y69" i="33"/>
  <c r="K69" i="33"/>
  <c r="AO69" i="33" s="1"/>
  <c r="BQ69" i="33" s="1"/>
  <c r="Z61" i="33"/>
  <c r="L61" i="33"/>
  <c r="Y53" i="33"/>
  <c r="K53" i="33"/>
  <c r="AO53" i="33" s="1"/>
  <c r="BQ53" i="33" s="1"/>
  <c r="Y71" i="33"/>
  <c r="K71" i="33"/>
  <c r="Y78" i="33"/>
  <c r="BC78" i="33" s="1"/>
  <c r="K78" i="33"/>
  <c r="AO78" i="33" s="1"/>
  <c r="BQ78" i="33" s="1"/>
  <c r="Y36" i="33"/>
  <c r="K36" i="33"/>
  <c r="X33" i="33"/>
  <c r="J33" i="33"/>
  <c r="L62" i="33"/>
  <c r="AP62" i="33" s="1"/>
  <c r="BR62" i="33" s="1"/>
  <c r="Z62" i="33"/>
  <c r="BD62" i="33" s="1"/>
  <c r="K49" i="33"/>
  <c r="AO49" i="33" s="1"/>
  <c r="Y49" i="33"/>
  <c r="BC49" i="33" s="1"/>
  <c r="Y83" i="33"/>
  <c r="BC83" i="33" s="1"/>
  <c r="CE83" i="33" s="1"/>
  <c r="K83" i="33"/>
  <c r="AO83" i="33" s="1"/>
  <c r="BQ83" i="33" s="1"/>
  <c r="BN35" i="33"/>
  <c r="K40" i="33"/>
  <c r="Y40" i="33"/>
  <c r="X46" i="33"/>
  <c r="BB46" i="33" s="1"/>
  <c r="J46" i="33"/>
  <c r="AN46" i="33" s="1"/>
  <c r="BP46" i="33" s="1"/>
  <c r="K45" i="33"/>
  <c r="AO45" i="33" s="1"/>
  <c r="BQ45" i="33" s="1"/>
  <c r="Y45" i="33"/>
  <c r="BC45" i="33" s="1"/>
  <c r="CE45" i="33" s="1"/>
  <c r="Y57" i="33"/>
  <c r="K57" i="33"/>
  <c r="K59" i="33"/>
  <c r="AO59" i="33" s="1"/>
  <c r="BQ59" i="33" s="1"/>
  <c r="Y59" i="33"/>
  <c r="BC59" i="33" s="1"/>
  <c r="K52" i="33"/>
  <c r="AO52" i="33" s="1"/>
  <c r="BQ52" i="33" s="1"/>
  <c r="Y52" i="33"/>
  <c r="Y79" i="33"/>
  <c r="BC79" i="33" s="1"/>
  <c r="K79" i="33"/>
  <c r="AO79" i="33" s="1"/>
  <c r="BQ79" i="33" s="1"/>
  <c r="Y67" i="33"/>
  <c r="K67" i="33"/>
  <c r="AO67" i="33" s="1"/>
  <c r="BQ67" i="33" s="1"/>
  <c r="AO35" i="33" l="1"/>
  <c r="AO41" i="33"/>
  <c r="BQ41" i="33" s="1"/>
  <c r="CE79" i="33"/>
  <c r="CE77" i="33"/>
  <c r="AO34" i="33"/>
  <c r="CE78" i="33"/>
  <c r="G191" i="6"/>
  <c r="BO50" i="33"/>
  <c r="CC50" i="33"/>
  <c r="CF62" i="33"/>
  <c r="G347" i="6"/>
  <c r="BP34" i="33"/>
  <c r="CE82" i="33"/>
  <c r="G502" i="6"/>
  <c r="CC49" i="33"/>
  <c r="BO49" i="33"/>
  <c r="CE81" i="33"/>
  <c r="BP72" i="33"/>
  <c r="AO58" i="33"/>
  <c r="AO54" i="33"/>
  <c r="U167" i="33"/>
  <c r="V170" i="33"/>
  <c r="AZ170" i="33" s="1"/>
  <c r="CB170" i="33" s="1"/>
  <c r="AO40" i="33"/>
  <c r="W168" i="33"/>
  <c r="BA168" i="33" s="1"/>
  <c r="CC168" i="33" s="1"/>
  <c r="U170" i="33"/>
  <c r="AY170" i="33" s="1"/>
  <c r="CA170" i="33" s="1"/>
  <c r="AO57" i="33"/>
  <c r="BQ57" i="33" s="1"/>
  <c r="AN33" i="33"/>
  <c r="BP33" i="33" s="1"/>
  <c r="AO36" i="33"/>
  <c r="BQ36" i="33" s="1"/>
  <c r="AO71" i="33"/>
  <c r="AP61" i="33"/>
  <c r="BR61" i="33" s="1"/>
  <c r="AO56" i="33"/>
  <c r="AO42" i="33"/>
  <c r="AY150" i="33"/>
  <c r="CA150" i="33" s="1"/>
  <c r="CA222" i="33" s="1"/>
  <c r="U222" i="33"/>
  <c r="V151" i="33"/>
  <c r="AZ151" i="33" s="1"/>
  <c r="CB151" i="33" s="1"/>
  <c r="Y72" i="33"/>
  <c r="AO72" i="33" s="1"/>
  <c r="AO55" i="33"/>
  <c r="BQ55" i="33" s="1"/>
  <c r="BO71" i="33"/>
  <c r="BP58" i="33"/>
  <c r="N82" i="33"/>
  <c r="AR82" i="33" s="1"/>
  <c r="BT82" i="33" s="1"/>
  <c r="AB82" i="33"/>
  <c r="BF82" i="33" s="1"/>
  <c r="M60" i="33"/>
  <c r="AQ60" i="33" s="1"/>
  <c r="BS60" i="33" s="1"/>
  <c r="AA60" i="33"/>
  <c r="K33" i="33"/>
  <c r="Y33" i="33"/>
  <c r="L72" i="33"/>
  <c r="Z72" i="33"/>
  <c r="Z51" i="33"/>
  <c r="L51" i="33"/>
  <c r="AP51" i="33" s="1"/>
  <c r="BR51" i="33" s="1"/>
  <c r="Z81" i="33"/>
  <c r="BD81" i="33" s="1"/>
  <c r="L81" i="33"/>
  <c r="AP81" i="33" s="1"/>
  <c r="BR81" i="33" s="1"/>
  <c r="Y50" i="33"/>
  <c r="BC50" i="33" s="1"/>
  <c r="K50" i="33"/>
  <c r="AO50" i="33" s="1"/>
  <c r="Z55" i="33"/>
  <c r="L55" i="33"/>
  <c r="Z76" i="33"/>
  <c r="BD76" i="33" s="1"/>
  <c r="L76" i="33"/>
  <c r="AP76" i="33" s="1"/>
  <c r="BR76" i="33" s="1"/>
  <c r="Z67" i="33"/>
  <c r="L67" i="33"/>
  <c r="AP67" i="33" s="1"/>
  <c r="BR67" i="33" s="1"/>
  <c r="L53" i="33"/>
  <c r="AP53" i="33" s="1"/>
  <c r="BR53" i="33" s="1"/>
  <c r="Z53" i="33"/>
  <c r="Y44" i="33"/>
  <c r="BC44" i="33" s="1"/>
  <c r="K44" i="33"/>
  <c r="AO44" i="33" s="1"/>
  <c r="BQ44" i="33" s="1"/>
  <c r="L83" i="33"/>
  <c r="AP83" i="33" s="1"/>
  <c r="BR83" i="33" s="1"/>
  <c r="Z83" i="33"/>
  <c r="BD83" i="33" s="1"/>
  <c r="Z58" i="33"/>
  <c r="L58" i="33"/>
  <c r="BP42" i="33"/>
  <c r="CC44" i="33"/>
  <c r="BP54" i="33"/>
  <c r="Y46" i="33"/>
  <c r="BC46" i="33" s="1"/>
  <c r="K46" i="33"/>
  <c r="AO46" i="33" s="1"/>
  <c r="BQ46" i="33" s="1"/>
  <c r="Z34" i="33"/>
  <c r="L34" i="33"/>
  <c r="G183" i="6"/>
  <c r="Z78" i="33"/>
  <c r="BD78" i="33" s="1"/>
  <c r="L78" i="33"/>
  <c r="AP78" i="33" s="1"/>
  <c r="BR78" i="33" s="1"/>
  <c r="L54" i="33"/>
  <c r="Z54" i="33"/>
  <c r="L43" i="33"/>
  <c r="AP43" i="33" s="1"/>
  <c r="BR43" i="33" s="1"/>
  <c r="Z43" i="33"/>
  <c r="BD43" i="33" s="1"/>
  <c r="Z56" i="33"/>
  <c r="L56" i="33"/>
  <c r="BO40" i="33"/>
  <c r="BO35" i="33"/>
  <c r="AA82" i="33"/>
  <c r="BE82" i="33" s="1"/>
  <c r="M82" i="33"/>
  <c r="AQ82" i="33" s="1"/>
  <c r="BS82" i="33" s="1"/>
  <c r="L41" i="33"/>
  <c r="Z41" i="33"/>
  <c r="L59" i="33"/>
  <c r="AP59" i="33" s="1"/>
  <c r="BR59" i="33" s="1"/>
  <c r="Z59" i="33"/>
  <c r="BD59" i="33" s="1"/>
  <c r="Z48" i="33"/>
  <c r="L48" i="33"/>
  <c r="AP48" i="33" s="1"/>
  <c r="BR48" i="33" s="1"/>
  <c r="Z36" i="33"/>
  <c r="L36" i="33"/>
  <c r="AA81" i="33"/>
  <c r="BE81" i="33" s="1"/>
  <c r="M81" i="33"/>
  <c r="AQ81" i="33" s="1"/>
  <c r="BS81" i="33" s="1"/>
  <c r="Z52" i="33"/>
  <c r="L52" i="33"/>
  <c r="AP52" i="33" s="1"/>
  <c r="BR52" i="33" s="1"/>
  <c r="Z42" i="33"/>
  <c r="L42" i="33"/>
  <c r="CC59" i="33"/>
  <c r="BO56" i="33"/>
  <c r="CD43" i="33"/>
  <c r="CD80" i="33"/>
  <c r="CC46" i="33"/>
  <c r="Z49" i="33"/>
  <c r="BD49" i="33" s="1"/>
  <c r="L49" i="33"/>
  <c r="AP49" i="33" s="1"/>
  <c r="Z77" i="33"/>
  <c r="BD77" i="33" s="1"/>
  <c r="L77" i="33"/>
  <c r="AP77" i="33" s="1"/>
  <c r="BR77" i="33" s="1"/>
  <c r="G349" i="6"/>
  <c r="G265" i="6" s="1"/>
  <c r="L71" i="33"/>
  <c r="Z71" i="33"/>
  <c r="AA61" i="33"/>
  <c r="M61" i="33"/>
  <c r="L69" i="33"/>
  <c r="AP69" i="33" s="1"/>
  <c r="BR69" i="33" s="1"/>
  <c r="Z69" i="33"/>
  <c r="L39" i="33"/>
  <c r="AP39" i="33" s="1"/>
  <c r="BR39" i="33" s="1"/>
  <c r="Z39" i="33"/>
  <c r="L40" i="33"/>
  <c r="Z40" i="33"/>
  <c r="L80" i="33"/>
  <c r="AP80" i="33" s="1"/>
  <c r="BR80" i="33" s="1"/>
  <c r="Z80" i="33"/>
  <c r="BD80" i="33" s="1"/>
  <c r="L57" i="33"/>
  <c r="Z57" i="33"/>
  <c r="Z45" i="33"/>
  <c r="BD45" i="33" s="1"/>
  <c r="CF45" i="33" s="1"/>
  <c r="L45" i="33"/>
  <c r="AP45" i="33" s="1"/>
  <c r="BR45" i="33" s="1"/>
  <c r="G188" i="27"/>
  <c r="Z75" i="33"/>
  <c r="BD75" i="33" s="1"/>
  <c r="L75" i="33"/>
  <c r="AP75" i="33" s="1"/>
  <c r="BR75" i="33" s="1"/>
  <c r="L35" i="33"/>
  <c r="Z35" i="33"/>
  <c r="Z79" i="33"/>
  <c r="BD79" i="33" s="1"/>
  <c r="L79" i="33"/>
  <c r="AP79" i="33" s="1"/>
  <c r="BR79" i="33" s="1"/>
  <c r="AP36" i="33" l="1"/>
  <c r="AP72" i="33"/>
  <c r="CC76" i="33"/>
  <c r="BQ34" i="33"/>
  <c r="BP49" i="33"/>
  <c r="CD49" i="33"/>
  <c r="CD50" i="33"/>
  <c r="CF82" i="33"/>
  <c r="CG81" i="33"/>
  <c r="BQ72" i="33"/>
  <c r="BP50" i="33"/>
  <c r="CC75" i="33"/>
  <c r="AQ61" i="33"/>
  <c r="BS61" i="33" s="1"/>
  <c r="AP41" i="33"/>
  <c r="AP56" i="33"/>
  <c r="AP57" i="33"/>
  <c r="BR57" i="33" s="1"/>
  <c r="AP58" i="33"/>
  <c r="AP55" i="33"/>
  <c r="BR55" i="33" s="1"/>
  <c r="AP40" i="33"/>
  <c r="U169" i="33"/>
  <c r="AY169" i="33" s="1"/>
  <c r="CA169" i="33" s="1"/>
  <c r="W151" i="33"/>
  <c r="V150" i="33"/>
  <c r="AP54" i="33"/>
  <c r="AP34" i="33"/>
  <c r="AY167" i="33"/>
  <c r="W170" i="33"/>
  <c r="BA170" i="33" s="1"/>
  <c r="CC170" i="33" s="1"/>
  <c r="AP71" i="33"/>
  <c r="AY222" i="33"/>
  <c r="AP35" i="33"/>
  <c r="AP42" i="33"/>
  <c r="X168" i="33"/>
  <c r="BB168" i="33" s="1"/>
  <c r="CD168" i="33" s="1"/>
  <c r="V167" i="33"/>
  <c r="AO33" i="33"/>
  <c r="BQ33" i="33" s="1"/>
  <c r="BQ58" i="33"/>
  <c r="CE43" i="33"/>
  <c r="BQ54" i="33"/>
  <c r="G339" i="6"/>
  <c r="G255" i="6" s="1"/>
  <c r="M80" i="33"/>
  <c r="AQ80" i="33" s="1"/>
  <c r="BS80" i="33" s="1"/>
  <c r="AA80" i="33"/>
  <c r="BE80" i="33" s="1"/>
  <c r="AB61" i="33"/>
  <c r="N61" i="33"/>
  <c r="M42" i="33"/>
  <c r="AA42" i="33"/>
  <c r="G193" i="6"/>
  <c r="AA58" i="33"/>
  <c r="M58" i="33"/>
  <c r="AA79" i="33"/>
  <c r="BE79" i="33" s="1"/>
  <c r="CG79" i="33" s="1"/>
  <c r="M79" i="33"/>
  <c r="AQ79" i="33" s="1"/>
  <c r="BS79" i="33" s="1"/>
  <c r="M54" i="33"/>
  <c r="AA54" i="33"/>
  <c r="M67" i="33"/>
  <c r="AQ67" i="33" s="1"/>
  <c r="BS67" i="33" s="1"/>
  <c r="AA67" i="33"/>
  <c r="AA41" i="33"/>
  <c r="M41" i="33"/>
  <c r="M40" i="33"/>
  <c r="AA40" i="33"/>
  <c r="M56" i="33"/>
  <c r="AA56" i="33"/>
  <c r="Z33" i="33"/>
  <c r="L33" i="33"/>
  <c r="M83" i="33"/>
  <c r="AQ83" i="33" s="1"/>
  <c r="BS83" i="33" s="1"/>
  <c r="AA83" i="33"/>
  <c r="BE83" i="33" s="1"/>
  <c r="CG83" i="33" s="1"/>
  <c r="BP35" i="33"/>
  <c r="G689" i="6"/>
  <c r="G699" i="6"/>
  <c r="H183" i="6"/>
  <c r="M77" i="33"/>
  <c r="AQ77" i="33" s="1"/>
  <c r="BS77" i="33" s="1"/>
  <c r="AA77" i="33"/>
  <c r="BE77" i="33" s="1"/>
  <c r="CG77" i="33" s="1"/>
  <c r="M62" i="33"/>
  <c r="AQ62" i="33" s="1"/>
  <c r="BS62" i="33" s="1"/>
  <c r="AA62" i="33"/>
  <c r="BE62" i="33" s="1"/>
  <c r="CG62" i="33" s="1"/>
  <c r="M71" i="33"/>
  <c r="AA71" i="33"/>
  <c r="M43" i="33"/>
  <c r="AQ43" i="33" s="1"/>
  <c r="BS43" i="33" s="1"/>
  <c r="AA43" i="33"/>
  <c r="BE43" i="33" s="1"/>
  <c r="AA48" i="33"/>
  <c r="M48" i="33"/>
  <c r="AQ48" i="33" s="1"/>
  <c r="BS48" i="33" s="1"/>
  <c r="AA36" i="33"/>
  <c r="M36" i="33"/>
  <c r="CD59" i="33"/>
  <c r="BQ42" i="33"/>
  <c r="BP71" i="33"/>
  <c r="BP56" i="33"/>
  <c r="CD75" i="33"/>
  <c r="CD46" i="33"/>
  <c r="W150" i="33"/>
  <c r="BA150" i="33" s="1"/>
  <c r="CC150" i="33" s="1"/>
  <c r="M53" i="33"/>
  <c r="AQ53" i="33" s="1"/>
  <c r="BS53" i="33" s="1"/>
  <c r="AA53" i="33"/>
  <c r="AA52" i="33"/>
  <c r="M52" i="33"/>
  <c r="AQ52" i="33" s="1"/>
  <c r="BS52" i="33" s="1"/>
  <c r="AA59" i="33"/>
  <c r="BE59" i="33" s="1"/>
  <c r="M59" i="33"/>
  <c r="AQ59" i="33" s="1"/>
  <c r="BS59" i="33" s="1"/>
  <c r="H184" i="6"/>
  <c r="H339" i="6"/>
  <c r="H255" i="6" s="1"/>
  <c r="H349" i="6"/>
  <c r="H265" i="6" s="1"/>
  <c r="AA69" i="33"/>
  <c r="M69" i="33"/>
  <c r="AQ69" i="33" s="1"/>
  <c r="BS69" i="33" s="1"/>
  <c r="G184" i="6"/>
  <c r="AA75" i="33"/>
  <c r="BE75" i="33" s="1"/>
  <c r="M75" i="33"/>
  <c r="AQ75" i="33" s="1"/>
  <c r="BS75" i="33" s="1"/>
  <c r="AA34" i="33"/>
  <c r="M34" i="33"/>
  <c r="CD44" i="33"/>
  <c r="BP40" i="33"/>
  <c r="N81" i="33"/>
  <c r="AR81" i="33" s="1"/>
  <c r="BT81" i="33" s="1"/>
  <c r="AB81" i="33"/>
  <c r="BF81" i="33" s="1"/>
  <c r="CH81" i="33" s="1"/>
  <c r="G408" i="6"/>
  <c r="AA49" i="33"/>
  <c r="BE49" i="33" s="1"/>
  <c r="M49" i="33"/>
  <c r="AQ49" i="33" s="1"/>
  <c r="M72" i="33"/>
  <c r="AA72" i="33"/>
  <c r="M45" i="33"/>
  <c r="AQ45" i="33" s="1"/>
  <c r="BS45" i="33" s="1"/>
  <c r="AA45" i="33"/>
  <c r="BE45" i="33" s="1"/>
  <c r="CG45" i="33" s="1"/>
  <c r="M57" i="33"/>
  <c r="AA57" i="33"/>
  <c r="G194" i="6"/>
  <c r="M55" i="33"/>
  <c r="AA55" i="33"/>
  <c r="AA76" i="33"/>
  <c r="BE76" i="33" s="1"/>
  <c r="M76" i="33"/>
  <c r="AQ76" i="33" s="1"/>
  <c r="BS76" i="33" s="1"/>
  <c r="Z44" i="33"/>
  <c r="BD44" i="33" s="1"/>
  <c r="L44" i="33"/>
  <c r="AP44" i="33" s="1"/>
  <c r="BR44" i="33" s="1"/>
  <c r="AA39" i="33"/>
  <c r="M39" i="33"/>
  <c r="AQ39" i="33" s="1"/>
  <c r="BS39" i="33" s="1"/>
  <c r="L46" i="33"/>
  <c r="AP46" i="33" s="1"/>
  <c r="BR46" i="33" s="1"/>
  <c r="Z46" i="33"/>
  <c r="BD46" i="33" s="1"/>
  <c r="AA51" i="33"/>
  <c r="M51" i="33"/>
  <c r="AQ51" i="33" s="1"/>
  <c r="BS51" i="33" s="1"/>
  <c r="M35" i="33"/>
  <c r="AA35" i="33"/>
  <c r="Z50" i="33"/>
  <c r="BD50" i="33" s="1"/>
  <c r="L50" i="33"/>
  <c r="AP50" i="33" s="1"/>
  <c r="M78" i="33"/>
  <c r="AQ78" i="33" s="1"/>
  <c r="BS78" i="33" s="1"/>
  <c r="AA78" i="33"/>
  <c r="BE78" i="33" s="1"/>
  <c r="AQ36" i="33" l="1"/>
  <c r="G350" i="6"/>
  <c r="G266" i="6" s="1"/>
  <c r="H494" i="6"/>
  <c r="H410" i="6" s="1"/>
  <c r="CG78" i="33"/>
  <c r="AQ72" i="33"/>
  <c r="BS72" i="33" s="1"/>
  <c r="AQ71" i="33"/>
  <c r="AQ56" i="33"/>
  <c r="AQ40" i="33"/>
  <c r="CE80" i="33"/>
  <c r="BR36" i="33"/>
  <c r="CF77" i="33"/>
  <c r="BR72" i="33"/>
  <c r="CD76" i="33"/>
  <c r="CE50" i="33"/>
  <c r="CF79" i="33"/>
  <c r="CH82" i="33"/>
  <c r="CF83" i="33"/>
  <c r="AQ55" i="33"/>
  <c r="BS55" i="33" s="1"/>
  <c r="CF81" i="33"/>
  <c r="CG82" i="33"/>
  <c r="AQ35" i="33"/>
  <c r="CE49" i="33"/>
  <c r="BQ49" i="33"/>
  <c r="BS36" i="33"/>
  <c r="BR34" i="33"/>
  <c r="BR41" i="33"/>
  <c r="BQ50" i="33"/>
  <c r="CF44" i="33"/>
  <c r="AQ41" i="33"/>
  <c r="BS41" i="33" s="1"/>
  <c r="AQ58" i="33"/>
  <c r="AQ42" i="33"/>
  <c r="AQ57" i="33"/>
  <c r="BS57" i="33" s="1"/>
  <c r="AQ34" i="33"/>
  <c r="AQ54" i="33"/>
  <c r="U223" i="33"/>
  <c r="AY223" i="33"/>
  <c r="AY227" i="33" s="1"/>
  <c r="CA167" i="33"/>
  <c r="H340" i="6"/>
  <c r="H256" i="6" s="1"/>
  <c r="V169" i="33"/>
  <c r="AZ169" i="33" s="1"/>
  <c r="CB169" i="33" s="1"/>
  <c r="W167" i="33"/>
  <c r="BA151" i="33"/>
  <c r="CC151" i="33" s="1"/>
  <c r="CC222" i="33" s="1"/>
  <c r="W222" i="33"/>
  <c r="Y168" i="33"/>
  <c r="BC168" i="33" s="1"/>
  <c r="CE168" i="33" s="1"/>
  <c r="X170" i="33"/>
  <c r="BB170" i="33" s="1"/>
  <c r="CD170" i="33" s="1"/>
  <c r="AR61" i="33"/>
  <c r="BT61" i="33" s="1"/>
  <c r="AZ150" i="33"/>
  <c r="CB150" i="33" s="1"/>
  <c r="CB222" i="33" s="1"/>
  <c r="V222" i="33"/>
  <c r="AP33" i="33"/>
  <c r="BR33" i="33" s="1"/>
  <c r="X151" i="33"/>
  <c r="BB151" i="33" s="1"/>
  <c r="CD151" i="33" s="1"/>
  <c r="AZ167" i="33"/>
  <c r="I184" i="6"/>
  <c r="BQ35" i="33"/>
  <c r="BQ56" i="33"/>
  <c r="AB78" i="33"/>
  <c r="BF78" i="33" s="1"/>
  <c r="N78" i="33"/>
  <c r="AR78" i="33" s="1"/>
  <c r="BT78" i="33" s="1"/>
  <c r="N34" i="33"/>
  <c r="AB34" i="33"/>
  <c r="N59" i="33"/>
  <c r="AR59" i="33" s="1"/>
  <c r="BT59" i="33" s="1"/>
  <c r="AB59" i="33"/>
  <c r="BF59" i="33" s="1"/>
  <c r="N48" i="33"/>
  <c r="AR48" i="33" s="1"/>
  <c r="BT48" i="33" s="1"/>
  <c r="AB48" i="33"/>
  <c r="I349" i="6"/>
  <c r="I339" i="6"/>
  <c r="N53" i="33"/>
  <c r="AR53" i="33" s="1"/>
  <c r="BT53" i="33" s="1"/>
  <c r="AB53" i="33"/>
  <c r="N58" i="33"/>
  <c r="AB58" i="33"/>
  <c r="N56" i="33"/>
  <c r="AB56" i="33"/>
  <c r="G494" i="6"/>
  <c r="AB62" i="33"/>
  <c r="BF62" i="33" s="1"/>
  <c r="CH62" i="33" s="1"/>
  <c r="N62" i="33"/>
  <c r="AR62" i="33" s="1"/>
  <c r="BT62" i="33" s="1"/>
  <c r="G340" i="6"/>
  <c r="G256" i="6" s="1"/>
  <c r="AB45" i="33"/>
  <c r="BF45" i="33" s="1"/>
  <c r="CH45" i="33" s="1"/>
  <c r="N45" i="33"/>
  <c r="AR45" i="33" s="1"/>
  <c r="BT45" i="33" s="1"/>
  <c r="AA44" i="33"/>
  <c r="BE44" i="33" s="1"/>
  <c r="M44" i="33"/>
  <c r="AQ44" i="33" s="1"/>
  <c r="BS44" i="33" s="1"/>
  <c r="CE75" i="33"/>
  <c r="BQ40" i="33"/>
  <c r="G504" i="6"/>
  <c r="I183" i="6"/>
  <c r="AB35" i="33"/>
  <c r="N35" i="33"/>
  <c r="AB60" i="33"/>
  <c r="N60" i="33"/>
  <c r="AR60" i="33" s="1"/>
  <c r="BT60" i="33" s="1"/>
  <c r="N72" i="33"/>
  <c r="AB72" i="33"/>
  <c r="AB69" i="33"/>
  <c r="N69" i="33"/>
  <c r="AR69" i="33" s="1"/>
  <c r="BT69" i="33" s="1"/>
  <c r="AB36" i="33"/>
  <c r="N36" i="33"/>
  <c r="N50" i="33"/>
  <c r="AR50" i="33" s="1"/>
  <c r="AB50" i="33"/>
  <c r="BF50" i="33" s="1"/>
  <c r="AB83" i="33"/>
  <c r="BF83" i="33" s="1"/>
  <c r="CH83" i="33" s="1"/>
  <c r="N83" i="33"/>
  <c r="AR83" i="33" s="1"/>
  <c r="BT83" i="33" s="1"/>
  <c r="AB40" i="33"/>
  <c r="N40" i="33"/>
  <c r="BR54" i="33"/>
  <c r="CF78" i="33"/>
  <c r="N49" i="33"/>
  <c r="AR49" i="33" s="1"/>
  <c r="AB49" i="33"/>
  <c r="BF49" i="33" s="1"/>
  <c r="N80" i="33"/>
  <c r="AR80" i="33" s="1"/>
  <c r="BT80" i="33" s="1"/>
  <c r="AB80" i="33"/>
  <c r="BF80" i="33" s="1"/>
  <c r="AB52" i="33"/>
  <c r="N52" i="33"/>
  <c r="AR52" i="33" s="1"/>
  <c r="BT52" i="33" s="1"/>
  <c r="AA50" i="33"/>
  <c r="BE50" i="33" s="1"/>
  <c r="M50" i="33"/>
  <c r="AQ50" i="33" s="1"/>
  <c r="N43" i="33"/>
  <c r="AR43" i="33" s="1"/>
  <c r="BT43" i="33" s="1"/>
  <c r="AB43" i="33"/>
  <c r="BF43" i="33" s="1"/>
  <c r="AB77" i="33"/>
  <c r="BF77" i="33" s="1"/>
  <c r="CH77" i="33" s="1"/>
  <c r="N77" i="33"/>
  <c r="AR77" i="33" s="1"/>
  <c r="BT77" i="33" s="1"/>
  <c r="AB71" i="33"/>
  <c r="N71" i="33"/>
  <c r="G263" i="6"/>
  <c r="AB76" i="33"/>
  <c r="BF76" i="33" s="1"/>
  <c r="N76" i="33"/>
  <c r="AR76" i="33" s="1"/>
  <c r="BT76" i="33" s="1"/>
  <c r="N54" i="33"/>
  <c r="AB54" i="33"/>
  <c r="N57" i="33"/>
  <c r="AB57" i="33"/>
  <c r="N39" i="33"/>
  <c r="AR39" i="33" s="1"/>
  <c r="BT39" i="33" s="1"/>
  <c r="AB39" i="33"/>
  <c r="CE59" i="33"/>
  <c r="CE44" i="33"/>
  <c r="CE46" i="33"/>
  <c r="AB79" i="33"/>
  <c r="BF79" i="33" s="1"/>
  <c r="CH79" i="33" s="1"/>
  <c r="N79" i="33"/>
  <c r="AR79" i="33" s="1"/>
  <c r="BT79" i="33" s="1"/>
  <c r="M33" i="33"/>
  <c r="AA33" i="33"/>
  <c r="AB75" i="33"/>
  <c r="BF75" i="33" s="1"/>
  <c r="N75" i="33"/>
  <c r="AR75" i="33" s="1"/>
  <c r="BT75" i="33" s="1"/>
  <c r="H193" i="6"/>
  <c r="N41" i="33"/>
  <c r="AB41" i="33"/>
  <c r="AB55" i="33"/>
  <c r="N55" i="33"/>
  <c r="AB51" i="33"/>
  <c r="N51" i="33"/>
  <c r="AR51" i="33" s="1"/>
  <c r="BT51" i="33" s="1"/>
  <c r="AB67" i="33"/>
  <c r="N67" i="33"/>
  <c r="AR67" i="33" s="1"/>
  <c r="BT67" i="33" s="1"/>
  <c r="M46" i="33"/>
  <c r="AQ46" i="33" s="1"/>
  <c r="BS46" i="33" s="1"/>
  <c r="AA46" i="33"/>
  <c r="BE46" i="33" s="1"/>
  <c r="AB42" i="33"/>
  <c r="N42" i="33"/>
  <c r="AR42" i="33" l="1"/>
  <c r="AR40" i="33"/>
  <c r="H504" i="6"/>
  <c r="H420" i="6" s="1"/>
  <c r="V223" i="33"/>
  <c r="H691" i="6"/>
  <c r="H736" i="6" s="1"/>
  <c r="I255" i="6"/>
  <c r="I265" i="6"/>
  <c r="AR54" i="33"/>
  <c r="BS54" i="33"/>
  <c r="CG80" i="33"/>
  <c r="CG43" i="33"/>
  <c r="BA222" i="33"/>
  <c r="BS34" i="33"/>
  <c r="BS58" i="33"/>
  <c r="CG49" i="33"/>
  <c r="AR72" i="33"/>
  <c r="BT72" i="33" s="1"/>
  <c r="CE76" i="33"/>
  <c r="AR58" i="33"/>
  <c r="BS49" i="33"/>
  <c r="CG44" i="33"/>
  <c r="AR56" i="33"/>
  <c r="AZ223" i="33"/>
  <c r="CB167" i="33"/>
  <c r="CB223" i="33" s="1"/>
  <c r="CA223" i="33"/>
  <c r="CA227" i="33" s="1"/>
  <c r="AR41" i="33"/>
  <c r="BT41" i="33" s="1"/>
  <c r="X150" i="33"/>
  <c r="BA167" i="33"/>
  <c r="CC167" i="33" s="1"/>
  <c r="Y151" i="33"/>
  <c r="BC151" i="33" s="1"/>
  <c r="CE151" i="33" s="1"/>
  <c r="Y170" i="33"/>
  <c r="BC170" i="33" s="1"/>
  <c r="CE170" i="33" s="1"/>
  <c r="W169" i="33"/>
  <c r="BA169" i="33" s="1"/>
  <c r="CC169" i="33" s="1"/>
  <c r="AZ222" i="33"/>
  <c r="AR55" i="33"/>
  <c r="BT55" i="33" s="1"/>
  <c r="AQ33" i="33"/>
  <c r="BS33" i="33" s="1"/>
  <c r="AR57" i="33"/>
  <c r="BT57" i="33" s="1"/>
  <c r="AR71" i="33"/>
  <c r="AR36" i="33"/>
  <c r="BT36" i="33" s="1"/>
  <c r="AR35" i="33"/>
  <c r="X167" i="33"/>
  <c r="AR34" i="33"/>
  <c r="H495" i="6"/>
  <c r="I194" i="6"/>
  <c r="N33" i="33"/>
  <c r="AB33" i="33"/>
  <c r="H505" i="6"/>
  <c r="G410" i="6"/>
  <c r="G691" i="6"/>
  <c r="CF75" i="33"/>
  <c r="BS42" i="33"/>
  <c r="H701" i="6"/>
  <c r="H746" i="6" s="1"/>
  <c r="I193" i="6"/>
  <c r="J183" i="6"/>
  <c r="H350" i="6"/>
  <c r="H266" i="6" s="1"/>
  <c r="G420" i="6"/>
  <c r="G701" i="6"/>
  <c r="BR42" i="33"/>
  <c r="BR35" i="33"/>
  <c r="BQ71" i="33"/>
  <c r="CF43" i="33"/>
  <c r="CF80" i="33"/>
  <c r="N46" i="33"/>
  <c r="AR46" i="33" s="1"/>
  <c r="BT46" i="33" s="1"/>
  <c r="AB46" i="33"/>
  <c r="BF46" i="33" s="1"/>
  <c r="J494" i="6"/>
  <c r="J349" i="6"/>
  <c r="J265" i="6" s="1"/>
  <c r="J339" i="6"/>
  <c r="J255" i="6" s="1"/>
  <c r="AB44" i="33"/>
  <c r="BF44" i="33" s="1"/>
  <c r="N44" i="33"/>
  <c r="AR44" i="33" s="1"/>
  <c r="BT44" i="33" s="1"/>
  <c r="BR40" i="33"/>
  <c r="BR58" i="33"/>
  <c r="J184" i="6"/>
  <c r="G495" i="6"/>
  <c r="H194" i="6"/>
  <c r="BS40" i="33"/>
  <c r="BS71" i="33"/>
  <c r="CG75" i="33"/>
  <c r="CG59" i="33"/>
  <c r="BS56" i="33"/>
  <c r="CC223" i="33" l="1"/>
  <c r="CH80" i="33"/>
  <c r="CH78" i="33"/>
  <c r="CH43" i="33"/>
  <c r="BT54" i="33"/>
  <c r="CG76" i="33"/>
  <c r="BS50" i="33"/>
  <c r="BT58" i="33"/>
  <c r="CF49" i="33"/>
  <c r="BR49" i="33"/>
  <c r="CF76" i="33"/>
  <c r="BT34" i="33"/>
  <c r="BT49" i="33"/>
  <c r="CH49" i="33"/>
  <c r="CG50" i="33"/>
  <c r="W223" i="33"/>
  <c r="BA223" i="33"/>
  <c r="Z168" i="33"/>
  <c r="BD168" i="33" s="1"/>
  <c r="CF168" i="33" s="1"/>
  <c r="AA168" i="33"/>
  <c r="BE168" i="33" s="1"/>
  <c r="CG168" i="33" s="1"/>
  <c r="Y167" i="33"/>
  <c r="J340" i="6"/>
  <c r="J256" i="6" s="1"/>
  <c r="X169" i="33"/>
  <c r="BB169" i="33" s="1"/>
  <c r="CD169" i="33" s="1"/>
  <c r="Y150" i="33"/>
  <c r="AR33" i="33"/>
  <c r="BT33" i="33" s="1"/>
  <c r="BB167" i="33"/>
  <c r="BB150" i="33"/>
  <c r="CD150" i="33" s="1"/>
  <c r="X222" i="33"/>
  <c r="Z151" i="33"/>
  <c r="BS35" i="33"/>
  <c r="BT42" i="33"/>
  <c r="CF46" i="33"/>
  <c r="I340" i="6"/>
  <c r="I505" i="6"/>
  <c r="J691" i="6"/>
  <c r="J736" i="6" s="1"/>
  <c r="J410" i="6"/>
  <c r="H421" i="6"/>
  <c r="H702" i="6"/>
  <c r="H747" i="6" s="1"/>
  <c r="H692" i="6"/>
  <c r="H737" i="6" s="1"/>
  <c r="H411" i="6"/>
  <c r="CG46" i="33"/>
  <c r="G692" i="6"/>
  <c r="G737" i="6" s="1"/>
  <c r="G411" i="6"/>
  <c r="J504" i="6"/>
  <c r="BR56" i="33"/>
  <c r="K184" i="6"/>
  <c r="K183" i="6"/>
  <c r="BR71" i="33"/>
  <c r="CF59" i="33"/>
  <c r="I350" i="6"/>
  <c r="I495" i="6"/>
  <c r="J193" i="6"/>
  <c r="G746" i="6"/>
  <c r="G736" i="6"/>
  <c r="K339" i="6"/>
  <c r="K255" i="6" s="1"/>
  <c r="K349" i="6"/>
  <c r="K265" i="6" s="1"/>
  <c r="I494" i="6"/>
  <c r="O494" i="6" s="1"/>
  <c r="G505" i="6"/>
  <c r="CH59" i="33"/>
  <c r="CH75" i="33"/>
  <c r="BT40" i="33"/>
  <c r="BT56" i="33"/>
  <c r="K494" i="6" l="1"/>
  <c r="I256" i="6"/>
  <c r="I266" i="6"/>
  <c r="X223" i="33"/>
  <c r="BR50" i="33"/>
  <c r="CF50" i="33"/>
  <c r="CH44" i="33"/>
  <c r="CH76" i="33"/>
  <c r="BT50" i="33"/>
  <c r="CH50" i="33"/>
  <c r="BT71" i="33"/>
  <c r="CD222" i="33"/>
  <c r="BB223" i="33"/>
  <c r="CD167" i="33"/>
  <c r="CD223" i="33" s="1"/>
  <c r="K505" i="6"/>
  <c r="Y169" i="33"/>
  <c r="BC169" i="33" s="1"/>
  <c r="CE169" i="33" s="1"/>
  <c r="AA151" i="33"/>
  <c r="BE151" i="33" s="1"/>
  <c r="CG151" i="33" s="1"/>
  <c r="BC150" i="33"/>
  <c r="CE150" i="33" s="1"/>
  <c r="Y222" i="33"/>
  <c r="BC167" i="33"/>
  <c r="AA170" i="33"/>
  <c r="BE170" i="33" s="1"/>
  <c r="CG170" i="33" s="1"/>
  <c r="Z150" i="33"/>
  <c r="BD150" i="33" s="1"/>
  <c r="CF150" i="33" s="1"/>
  <c r="Z170" i="33"/>
  <c r="BD170" i="33" s="1"/>
  <c r="CF170" i="33" s="1"/>
  <c r="AB168" i="33"/>
  <c r="BF168" i="33" s="1"/>
  <c r="CH168" i="33" s="1"/>
  <c r="Z167" i="33"/>
  <c r="BD151" i="33"/>
  <c r="CF151" i="33" s="1"/>
  <c r="BB222" i="33"/>
  <c r="I411" i="6"/>
  <c r="I692" i="6"/>
  <c r="J350" i="6"/>
  <c r="J266" i="6" s="1"/>
  <c r="L339" i="6"/>
  <c r="L255" i="6" s="1"/>
  <c r="L349" i="6"/>
  <c r="L265" i="6" s="1"/>
  <c r="I504" i="6"/>
  <c r="O504" i="6" s="1"/>
  <c r="I702" i="6"/>
  <c r="I421" i="6"/>
  <c r="BT35" i="33"/>
  <c r="CH46" i="33"/>
  <c r="G702" i="6"/>
  <c r="G421" i="6"/>
  <c r="L184" i="6"/>
  <c r="K504" i="6"/>
  <c r="J505" i="6"/>
  <c r="L183" i="6"/>
  <c r="J420" i="6"/>
  <c r="J701" i="6"/>
  <c r="J746" i="6" s="1"/>
  <c r="K340" i="6"/>
  <c r="K256" i="6" s="1"/>
  <c r="I410" i="6"/>
  <c r="I691" i="6"/>
  <c r="J194" i="6"/>
  <c r="K410" i="6"/>
  <c r="K691" i="6"/>
  <c r="K736" i="6" s="1"/>
  <c r="K194" i="6"/>
  <c r="K193" i="6"/>
  <c r="L494" i="6" l="1"/>
  <c r="L691" i="6" s="1"/>
  <c r="L736" i="6" s="1"/>
  <c r="I736" i="6"/>
  <c r="I737" i="6"/>
  <c r="I747" i="6"/>
  <c r="J495" i="6"/>
  <c r="J692" i="6" s="1"/>
  <c r="J737" i="6" s="1"/>
  <c r="L504" i="6"/>
  <c r="Y223" i="33"/>
  <c r="CE222" i="33"/>
  <c r="BC223" i="33"/>
  <c r="CE167" i="33"/>
  <c r="CE223" i="33" s="1"/>
  <c r="Z222" i="33"/>
  <c r="CF222" i="33"/>
  <c r="BD222" i="33"/>
  <c r="AB170" i="33"/>
  <c r="BF170" i="33" s="1"/>
  <c r="CH170" i="33" s="1"/>
  <c r="BC222" i="33"/>
  <c r="AA150" i="33"/>
  <c r="BD167" i="33"/>
  <c r="CF167" i="33" s="1"/>
  <c r="AB151" i="33"/>
  <c r="BF151" i="33" s="1"/>
  <c r="CH151" i="33" s="1"/>
  <c r="Z169" i="33"/>
  <c r="BD169" i="33" s="1"/>
  <c r="CF169" i="33" s="1"/>
  <c r="AA167" i="33"/>
  <c r="AB167" i="33"/>
  <c r="I701" i="6"/>
  <c r="I420" i="6"/>
  <c r="L193" i="6"/>
  <c r="K421" i="6"/>
  <c r="K420" i="6"/>
  <c r="K701" i="6"/>
  <c r="K746" i="6" s="1"/>
  <c r="M339" i="6"/>
  <c r="M255" i="6" s="1"/>
  <c r="M349" i="6"/>
  <c r="M265" i="6" s="1"/>
  <c r="M184" i="6"/>
  <c r="J702" i="6"/>
  <c r="J747" i="6" s="1"/>
  <c r="J421" i="6"/>
  <c r="AB150" i="33"/>
  <c r="G747" i="6"/>
  <c r="L194" i="6"/>
  <c r="M183" i="6"/>
  <c r="L410" i="6" l="1"/>
  <c r="K495" i="6"/>
  <c r="K692" i="6" s="1"/>
  <c r="K737" i="6" s="1"/>
  <c r="I746" i="6"/>
  <c r="J411" i="6"/>
  <c r="L505" i="6"/>
  <c r="M494" i="6"/>
  <c r="M691" i="6" s="1"/>
  <c r="M736" i="6" s="1"/>
  <c r="CF223" i="33"/>
  <c r="BE167" i="33"/>
  <c r="CG167" i="33" s="1"/>
  <c r="Z223" i="33"/>
  <c r="M350" i="6"/>
  <c r="M266" i="6" s="1"/>
  <c r="AA169" i="33"/>
  <c r="BE169" i="33" s="1"/>
  <c r="CG169" i="33" s="1"/>
  <c r="BD223" i="33"/>
  <c r="BF150" i="33"/>
  <c r="AB222" i="33"/>
  <c r="BF167" i="33"/>
  <c r="CH167" i="33" s="1"/>
  <c r="BE150" i="33"/>
  <c r="CG150" i="33" s="1"/>
  <c r="AA222" i="33"/>
  <c r="M340" i="6"/>
  <c r="M256" i="6" s="1"/>
  <c r="N183" i="6"/>
  <c r="O183" i="6" s="1"/>
  <c r="K411" i="6"/>
  <c r="N184" i="6"/>
  <c r="O184" i="6" s="1"/>
  <c r="L350" i="6"/>
  <c r="L266" i="6" s="1"/>
  <c r="M504" i="6"/>
  <c r="L340" i="6"/>
  <c r="L256" i="6" s="1"/>
  <c r="M193" i="6"/>
  <c r="K350" i="6"/>
  <c r="M194" i="6"/>
  <c r="L420" i="6"/>
  <c r="L701" i="6"/>
  <c r="L746" i="6" s="1"/>
  <c r="N339" i="6"/>
  <c r="N349" i="6"/>
  <c r="AB169" i="33"/>
  <c r="BF169" i="33" s="1"/>
  <c r="L495" i="6"/>
  <c r="N265" i="6" l="1"/>
  <c r="O265" i="6" s="1"/>
  <c r="O349" i="6"/>
  <c r="N255" i="6"/>
  <c r="O255" i="6" s="1"/>
  <c r="O339" i="6"/>
  <c r="M410" i="6"/>
  <c r="N194" i="6"/>
  <c r="O194" i="6" s="1"/>
  <c r="CG223" i="33"/>
  <c r="CG222" i="33"/>
  <c r="AA223" i="33"/>
  <c r="BF222" i="33"/>
  <c r="CH150" i="33"/>
  <c r="CH169" i="33"/>
  <c r="CH223" i="33" s="1"/>
  <c r="BE223" i="33"/>
  <c r="BE222" i="33"/>
  <c r="AB223" i="33"/>
  <c r="BF223" i="33"/>
  <c r="N350" i="6"/>
  <c r="N494" i="6"/>
  <c r="M701" i="6"/>
  <c r="M746" i="6" s="1"/>
  <c r="M420" i="6"/>
  <c r="K266" i="6"/>
  <c r="K702" i="6"/>
  <c r="K747" i="6" s="1"/>
  <c r="L411" i="6"/>
  <c r="L692" i="6"/>
  <c r="L737" i="6" s="1"/>
  <c r="L421" i="6"/>
  <c r="L702" i="6"/>
  <c r="L747" i="6" s="1"/>
  <c r="N193" i="6"/>
  <c r="O193" i="6" s="1"/>
  <c r="N266" i="6" l="1"/>
  <c r="O266" i="6" s="1"/>
  <c r="O350" i="6"/>
  <c r="CH222" i="33"/>
  <c r="M495" i="6"/>
  <c r="N340" i="6"/>
  <c r="N691" i="6"/>
  <c r="N410" i="6"/>
  <c r="O410" i="6" s="1"/>
  <c r="N504" i="6"/>
  <c r="N736" i="6" l="1"/>
  <c r="O736" i="6" s="1"/>
  <c r="O691" i="6"/>
  <c r="N256" i="6"/>
  <c r="O256" i="6" s="1"/>
  <c r="O340" i="6"/>
  <c r="M692" i="6"/>
  <c r="M737" i="6" s="1"/>
  <c r="M411" i="6"/>
  <c r="N701" i="6"/>
  <c r="N420" i="6"/>
  <c r="O420" i="6" s="1"/>
  <c r="M505" i="6"/>
  <c r="N505" i="6"/>
  <c r="O505" i="6" s="1"/>
  <c r="N495" i="6"/>
  <c r="O495" i="6" s="1"/>
  <c r="N746" i="6" l="1"/>
  <c r="O746" i="6" s="1"/>
  <c r="O701" i="6"/>
  <c r="M421" i="6"/>
  <c r="M702" i="6"/>
  <c r="M747" i="6" s="1"/>
  <c r="N411" i="6"/>
  <c r="O411" i="6" s="1"/>
  <c r="N692" i="6"/>
  <c r="N702" i="6"/>
  <c r="N421" i="6"/>
  <c r="O421" i="6" s="1"/>
  <c r="N737" i="6" l="1"/>
  <c r="O737" i="6" s="1"/>
  <c r="O692" i="6"/>
  <c r="N747" i="6"/>
  <c r="O747" i="6" s="1"/>
  <c r="O702" i="6"/>
  <c r="I74" i="33" l="1"/>
  <c r="W74" i="33"/>
  <c r="AM74" i="33" l="1"/>
  <c r="BO74" i="33" l="1"/>
  <c r="L74" i="33" l="1"/>
  <c r="Z74" i="33"/>
  <c r="J74" i="33"/>
  <c r="X74" i="33"/>
  <c r="Y74" i="33"/>
  <c r="K74" i="33"/>
  <c r="M74" i="33"/>
  <c r="AA74" i="33"/>
  <c r="AQ74" i="33" l="1"/>
  <c r="BS74" i="33" s="1"/>
  <c r="AO74" i="33"/>
  <c r="AN74" i="33"/>
  <c r="AP74" i="33"/>
  <c r="BR74" i="33" l="1"/>
  <c r="BP74" i="33"/>
  <c r="BQ74" i="33"/>
  <c r="N74" i="33" l="1"/>
  <c r="AB74" i="33"/>
  <c r="AR74" i="33" l="1"/>
  <c r="BT74" i="33" s="1"/>
  <c r="G460" i="6" l="1"/>
  <c r="G418" i="6" l="1"/>
  <c r="G744" i="6"/>
  <c r="I84" i="33" l="1"/>
  <c r="W84" i="33"/>
  <c r="J84" i="33"/>
  <c r="X84" i="33"/>
  <c r="AN84" i="33" l="1"/>
  <c r="BP84" i="33" s="1"/>
  <c r="AM84" i="33"/>
  <c r="BO84" i="33" s="1"/>
  <c r="Y84" i="33" l="1"/>
  <c r="K84" i="33"/>
  <c r="AO84" i="33" l="1"/>
  <c r="BQ84" i="33" s="1"/>
  <c r="Z84" i="33"/>
  <c r="L84" i="33"/>
  <c r="AP84" i="33" l="1"/>
  <c r="BR84" i="33" s="1"/>
  <c r="AA84" i="33"/>
  <c r="M84" i="33"/>
  <c r="AQ84" i="33" l="1"/>
  <c r="BS84" i="33" s="1"/>
  <c r="AB84" i="33"/>
  <c r="N84" i="33"/>
  <c r="AR84" i="33" l="1"/>
  <c r="BT84" i="33" s="1"/>
  <c r="G295" i="6" l="1"/>
  <c r="E295" i="6"/>
  <c r="E253" i="6" s="1"/>
  <c r="C295" i="6"/>
  <c r="F295" i="6"/>
  <c r="F253" i="6" s="1"/>
  <c r="D295" i="6"/>
  <c r="D734" i="6" s="1"/>
  <c r="D740" i="6" s="1"/>
  <c r="D32" i="6"/>
  <c r="F734" i="6" l="1"/>
  <c r="D38" i="6"/>
  <c r="D72" i="6" s="1"/>
  <c r="D142" i="6"/>
  <c r="D253" i="6"/>
  <c r="D259" i="6" s="1"/>
  <c r="D301" i="6"/>
  <c r="D226" i="6" s="1"/>
  <c r="E734" i="6"/>
  <c r="G253" i="6"/>
  <c r="G734" i="6"/>
  <c r="C734" i="6"/>
  <c r="C253" i="6"/>
  <c r="D73" i="6" l="1"/>
  <c r="D68" i="6"/>
  <c r="D67" i="6"/>
  <c r="D69" i="6"/>
  <c r="D39" i="6"/>
  <c r="D70" i="6"/>
  <c r="D741" i="6"/>
  <c r="D71" i="6"/>
  <c r="D145" i="6"/>
  <c r="D74" i="6" l="1"/>
  <c r="M209" i="33" l="1"/>
  <c r="AA209" i="33"/>
  <c r="N209" i="33" l="1"/>
  <c r="AQ209" i="33"/>
  <c r="AB209" i="33"/>
  <c r="BS209" i="33" l="1"/>
  <c r="AR209" i="33"/>
  <c r="BT209" i="33" l="1"/>
  <c r="J209" i="33" l="1"/>
  <c r="K215" i="33"/>
  <c r="AO215" i="33" s="1"/>
  <c r="BQ215" i="33" s="1"/>
  <c r="Y215" i="33"/>
  <c r="I209" i="33"/>
  <c r="W209" i="33"/>
  <c r="X209" i="33"/>
  <c r="L214" i="33" l="1"/>
  <c r="AP214" i="33" s="1"/>
  <c r="BR214" i="33" s="1"/>
  <c r="AM209" i="33"/>
  <c r="AN209" i="33"/>
  <c r="Z214" i="33"/>
  <c r="BO209" i="33" l="1"/>
  <c r="BP209" i="33"/>
  <c r="Y209" i="33" l="1"/>
  <c r="K209" i="33"/>
  <c r="AO209" i="33" l="1"/>
  <c r="AA214" i="33"/>
  <c r="M214" i="33"/>
  <c r="AQ214" i="33" s="1"/>
  <c r="BS214" i="33" s="1"/>
  <c r="Z209" i="33" l="1"/>
  <c r="BQ209" i="33"/>
  <c r="L209" i="33"/>
  <c r="AP209" i="33" l="1"/>
  <c r="N214" i="33"/>
  <c r="AR214" i="33" s="1"/>
  <c r="BT214" i="33" s="1"/>
  <c r="AB214" i="33"/>
  <c r="BR209" i="33" l="1"/>
  <c r="S208" i="33" l="1"/>
  <c r="E208" i="33"/>
  <c r="AI208" i="33" l="1"/>
  <c r="BK208" i="33" l="1"/>
  <c r="T208" i="33" l="1"/>
  <c r="F208" i="33"/>
  <c r="AJ208" i="33" l="1"/>
  <c r="BL208" i="33" l="1"/>
  <c r="U208" i="33" l="1"/>
  <c r="G208" i="33"/>
  <c r="AK208" i="33" l="1"/>
  <c r="V208" i="33"/>
  <c r="H208" i="33"/>
  <c r="AL208" i="33" l="1"/>
  <c r="BM208" i="33"/>
  <c r="BN208" i="33" l="1"/>
  <c r="H24" i="33" l="1"/>
  <c r="AL24" i="33" s="1"/>
  <c r="BN24" i="33" s="1"/>
  <c r="V24" i="33"/>
  <c r="L30" i="33" l="1"/>
  <c r="AP30" i="33" s="1"/>
  <c r="BR30" i="33" s="1"/>
  <c r="Z30" i="33"/>
  <c r="H27" i="33"/>
  <c r="AL27" i="33" s="1"/>
  <c r="BN27" i="33" s="1"/>
  <c r="V27" i="33"/>
  <c r="H20" i="33"/>
  <c r="AL20" i="33" s="1"/>
  <c r="BN20" i="33" s="1"/>
  <c r="V20" i="33"/>
  <c r="M30" i="33" l="1"/>
  <c r="AQ30" i="33" s="1"/>
  <c r="AA30" i="33"/>
  <c r="BS30" i="33" l="1"/>
  <c r="G501" i="6" l="1"/>
  <c r="G210" i="27"/>
  <c r="E459" i="6"/>
  <c r="G459" i="6"/>
  <c r="E209" i="27"/>
  <c r="E304" i="6"/>
  <c r="E501" i="6"/>
  <c r="G304" i="6"/>
  <c r="G209" i="27"/>
  <c r="E210" i="27"/>
  <c r="E417" i="6" l="1"/>
  <c r="G190" i="6"/>
  <c r="G346" i="6"/>
  <c r="E346" i="6"/>
  <c r="E190" i="6"/>
  <c r="G417" i="6"/>
  <c r="E698" i="6" l="1"/>
  <c r="E743" i="6" s="1"/>
  <c r="G698" i="6"/>
  <c r="G743" i="6" s="1"/>
  <c r="E262" i="6"/>
  <c r="G262" i="6"/>
  <c r="H9" i="33" l="1"/>
  <c r="V13" i="33"/>
  <c r="AZ13" i="33" s="1"/>
  <c r="CB13" i="33" s="1"/>
  <c r="V14" i="33"/>
  <c r="AZ14" i="33" s="1"/>
  <c r="V10" i="33"/>
  <c r="V17" i="33"/>
  <c r="AZ17" i="33" s="1"/>
  <c r="V9" i="33"/>
  <c r="H13" i="33"/>
  <c r="AL13" i="33" s="1"/>
  <c r="H12" i="33"/>
  <c r="AL12" i="33" s="1"/>
  <c r="V16" i="33"/>
  <c r="AZ16" i="33" s="1"/>
  <c r="H16" i="33"/>
  <c r="AL16" i="33" s="1"/>
  <c r="H14" i="33"/>
  <c r="AL14" i="33" s="1"/>
  <c r="H10" i="33"/>
  <c r="V22" i="33"/>
  <c r="H15" i="33"/>
  <c r="AL15" i="33" s="1"/>
  <c r="H11" i="33"/>
  <c r="V11" i="33"/>
  <c r="H22" i="33"/>
  <c r="AL22" i="33" s="1"/>
  <c r="BN22" i="33" s="1"/>
  <c r="H17" i="33"/>
  <c r="AL17" i="33" s="1"/>
  <c r="V12" i="33"/>
  <c r="AZ12" i="33" s="1"/>
  <c r="V15" i="33"/>
  <c r="AZ15" i="33" s="1"/>
  <c r="H646" i="6" l="1"/>
  <c r="H653" i="6" s="1"/>
  <c r="AL10" i="33"/>
  <c r="BN10" i="33" s="1"/>
  <c r="AL11" i="33"/>
  <c r="BN11" i="33" s="1"/>
  <c r="BN17" i="33"/>
  <c r="H8" i="33"/>
  <c r="BN14" i="33"/>
  <c r="H25" i="33"/>
  <c r="AL25" i="33" s="1"/>
  <c r="BN25" i="33" s="1"/>
  <c r="CB12" i="33"/>
  <c r="AZ219" i="33"/>
  <c r="W16" i="33"/>
  <c r="BA16" i="33" s="1"/>
  <c r="BN15" i="33"/>
  <c r="BN16" i="33"/>
  <c r="BN12" i="33"/>
  <c r="V25" i="33"/>
  <c r="I16" i="33"/>
  <c r="AM16" i="33" s="1"/>
  <c r="BO16" i="33" s="1"/>
  <c r="V8" i="33"/>
  <c r="BN13" i="33"/>
  <c r="AL9" i="33"/>
  <c r="H538" i="6" l="1"/>
  <c r="H36" i="6"/>
  <c r="H62" i="6" s="1"/>
  <c r="H604" i="6"/>
  <c r="H37" i="6"/>
  <c r="H336" i="6"/>
  <c r="H491" i="6"/>
  <c r="AL8" i="33"/>
  <c r="H219" i="33"/>
  <c r="H180" i="6"/>
  <c r="BN9" i="33"/>
  <c r="V219" i="33"/>
  <c r="H294" i="6"/>
  <c r="H449" i="6"/>
  <c r="H688" i="6" l="1"/>
  <c r="H733" i="6" s="1"/>
  <c r="H611" i="6"/>
  <c r="H537" i="6" s="1"/>
  <c r="H562" i="6"/>
  <c r="H63" i="6"/>
  <c r="BN8" i="33"/>
  <c r="AL219" i="33"/>
  <c r="H407" i="6"/>
  <c r="H252" i="6"/>
  <c r="H569" i="6" l="1"/>
  <c r="BN219" i="33"/>
  <c r="B198" i="1" l="1"/>
  <c r="Q198" i="1" s="1"/>
  <c r="B226" i="1"/>
  <c r="Q226" i="1" s="1"/>
  <c r="B114" i="1"/>
  <c r="Q114" i="1" s="1"/>
  <c r="B142" i="1"/>
  <c r="Q142" i="1" s="1"/>
  <c r="B58" i="1"/>
  <c r="B170" i="1"/>
  <c r="B86" i="1"/>
  <c r="Q228" i="1" l="1"/>
  <c r="Q200" i="1"/>
  <c r="Q170" i="1"/>
  <c r="B254" i="1"/>
  <c r="Q86" i="1"/>
  <c r="B29" i="33"/>
  <c r="Q58" i="1"/>
  <c r="B310" i="1" l="1"/>
  <c r="B282" i="1"/>
  <c r="Q254" i="1"/>
  <c r="B366" i="1"/>
  <c r="B338" i="1"/>
  <c r="BV29" i="33"/>
  <c r="AF29" i="33"/>
  <c r="BH29" i="33"/>
  <c r="AT29" i="33"/>
  <c r="P29" i="33"/>
  <c r="B422" i="1" l="1"/>
  <c r="B394" i="1"/>
  <c r="I29" i="33"/>
  <c r="AM29" i="33" s="1"/>
  <c r="BO29" i="33" s="1"/>
  <c r="W29" i="33"/>
  <c r="X29" i="33" l="1"/>
  <c r="J29" i="33"/>
  <c r="AN29" i="33" s="1"/>
  <c r="BP29" i="33" s="1"/>
  <c r="Y29" i="33" l="1"/>
  <c r="K29" i="33"/>
  <c r="AO29" i="33" s="1"/>
  <c r="BQ29" i="33" s="1"/>
  <c r="L29" i="33" l="1"/>
  <c r="AP29" i="33" s="1"/>
  <c r="BR29" i="33" s="1"/>
  <c r="Z29" i="33"/>
  <c r="M29" i="33" l="1"/>
  <c r="AQ29" i="33" s="1"/>
  <c r="BS29" i="33" s="1"/>
  <c r="AA29" i="33"/>
  <c r="N29" i="33" l="1"/>
  <c r="AR29" i="33" s="1"/>
  <c r="BT29" i="33" s="1"/>
  <c r="AB29" i="33"/>
  <c r="B177" i="1" l="1"/>
  <c r="Q177" i="1" s="1"/>
  <c r="B205" i="1"/>
  <c r="Q205" i="1" s="1"/>
  <c r="B181" i="1"/>
  <c r="B209" i="1"/>
  <c r="B185" i="1"/>
  <c r="B213" i="1"/>
  <c r="B216" i="1"/>
  <c r="B188" i="1"/>
  <c r="B208" i="1"/>
  <c r="B180" i="1"/>
  <c r="B182" i="1"/>
  <c r="B210" i="1"/>
  <c r="B212" i="1"/>
  <c r="B184" i="1"/>
  <c r="B215" i="1"/>
  <c r="B187" i="1"/>
  <c r="B211" i="1"/>
  <c r="B183" i="1"/>
  <c r="B197" i="1"/>
  <c r="Q197" i="1" s="1"/>
  <c r="B225" i="1"/>
  <c r="Q225" i="1" s="1"/>
  <c r="B207" i="1"/>
  <c r="B179" i="1"/>
  <c r="B219" i="1"/>
  <c r="B191" i="1"/>
  <c r="B178" i="1"/>
  <c r="Q178" i="1" s="1"/>
  <c r="B206" i="1"/>
  <c r="Q206" i="1" s="1"/>
  <c r="B214" i="1"/>
  <c r="B186" i="1"/>
  <c r="B189" i="1"/>
  <c r="B217" i="1"/>
  <c r="B218" i="1"/>
  <c r="B190" i="1"/>
  <c r="B37" i="1"/>
  <c r="B149" i="1"/>
  <c r="B65" i="1"/>
  <c r="B121" i="1"/>
  <c r="Q121" i="1" s="1"/>
  <c r="B93" i="1"/>
  <c r="Q93" i="1" s="1"/>
  <c r="B41" i="1"/>
  <c r="B153" i="1"/>
  <c r="B69" i="1"/>
  <c r="B125" i="1"/>
  <c r="Q125" i="1" s="1"/>
  <c r="B97" i="1"/>
  <c r="Q97" i="1" s="1"/>
  <c r="B102" i="1"/>
  <c r="Q102" i="1" s="1"/>
  <c r="B46" i="1"/>
  <c r="B74" i="1"/>
  <c r="B130" i="1"/>
  <c r="Q130" i="1" s="1"/>
  <c r="B158" i="1"/>
  <c r="B77" i="1"/>
  <c r="B161" i="1"/>
  <c r="B133" i="1"/>
  <c r="Q133" i="1" s="1"/>
  <c r="B105" i="1"/>
  <c r="Q105" i="1" s="1"/>
  <c r="B49" i="1"/>
  <c r="B169" i="1"/>
  <c r="B113" i="1"/>
  <c r="Q113" i="1" s="1"/>
  <c r="B57" i="1"/>
  <c r="B141" i="1"/>
  <c r="Q141" i="1" s="1"/>
  <c r="B85" i="1"/>
  <c r="B50" i="1"/>
  <c r="B162" i="1"/>
  <c r="B78" i="1"/>
  <c r="B134" i="1"/>
  <c r="Q134" i="1" s="1"/>
  <c r="B106" i="1"/>
  <c r="Q106" i="1" s="1"/>
  <c r="B68" i="1"/>
  <c r="B124" i="1"/>
  <c r="Q124" i="1" s="1"/>
  <c r="B96" i="1"/>
  <c r="Q96" i="1" s="1"/>
  <c r="B40" i="1"/>
  <c r="B152" i="1"/>
  <c r="B126" i="1"/>
  <c r="Q126" i="1" s="1"/>
  <c r="B98" i="1"/>
  <c r="Q98" i="1" s="1"/>
  <c r="B42" i="1"/>
  <c r="B70" i="1"/>
  <c r="B154" i="1"/>
  <c r="B45" i="1"/>
  <c r="B73" i="1"/>
  <c r="B129" i="1"/>
  <c r="Q129" i="1" s="1"/>
  <c r="B157" i="1"/>
  <c r="B101" i="1"/>
  <c r="Q101" i="1" s="1"/>
  <c r="B76" i="1"/>
  <c r="B160" i="1"/>
  <c r="B132" i="1"/>
  <c r="Q132" i="1" s="1"/>
  <c r="B104" i="1"/>
  <c r="Q104" i="1" s="1"/>
  <c r="B48" i="1"/>
  <c r="B95" i="1"/>
  <c r="Q95" i="1" s="1"/>
  <c r="B39" i="1"/>
  <c r="B151" i="1"/>
  <c r="B67" i="1"/>
  <c r="B123" i="1"/>
  <c r="Q123" i="1" s="1"/>
  <c r="B127" i="1"/>
  <c r="Q127" i="1" s="1"/>
  <c r="B99" i="1"/>
  <c r="Q99" i="1" s="1"/>
  <c r="B43" i="1"/>
  <c r="B71" i="1"/>
  <c r="B155" i="1"/>
  <c r="B72" i="1"/>
  <c r="B156" i="1"/>
  <c r="B128" i="1"/>
  <c r="Q128" i="1" s="1"/>
  <c r="B100" i="1"/>
  <c r="Q100" i="1" s="1"/>
  <c r="B44" i="1"/>
  <c r="B159" i="1"/>
  <c r="B131" i="1"/>
  <c r="Q131" i="1" s="1"/>
  <c r="B103" i="1"/>
  <c r="Q103" i="1" s="1"/>
  <c r="B47" i="1"/>
  <c r="B75" i="1"/>
  <c r="B54" i="1"/>
  <c r="B94" i="1"/>
  <c r="Q94" i="1" s="1"/>
  <c r="B38" i="1"/>
  <c r="B150" i="1"/>
  <c r="B66" i="1"/>
  <c r="B122" i="1"/>
  <c r="Q122" i="1" s="1"/>
  <c r="B51" i="1"/>
  <c r="B79" i="1"/>
  <c r="B163" i="1"/>
  <c r="B135" i="1"/>
  <c r="Q135" i="1" s="1"/>
  <c r="B107" i="1"/>
  <c r="Q107" i="1" s="1"/>
  <c r="B56" i="1"/>
  <c r="B140" i="1"/>
  <c r="Q140" i="1" s="1"/>
  <c r="B168" i="1"/>
  <c r="B112" i="1"/>
  <c r="Q112" i="1" s="1"/>
  <c r="B53" i="1"/>
  <c r="Q209" i="1" l="1"/>
  <c r="Q181" i="1"/>
  <c r="Q212" i="1"/>
  <c r="Q184" i="1"/>
  <c r="Q216" i="1"/>
  <c r="Q188" i="1"/>
  <c r="Q221" i="1"/>
  <c r="Q193" i="1"/>
  <c r="Q213" i="1"/>
  <c r="Q185" i="1"/>
  <c r="Q218" i="1"/>
  <c r="Q190" i="1"/>
  <c r="Q207" i="1"/>
  <c r="Q179" i="1"/>
  <c r="Q208" i="1"/>
  <c r="Q180" i="1"/>
  <c r="Q217" i="1"/>
  <c r="Q189" i="1"/>
  <c r="Q210" i="1"/>
  <c r="Q182" i="1"/>
  <c r="Q220" i="1"/>
  <c r="Q192" i="1"/>
  <c r="Q214" i="1"/>
  <c r="Q186" i="1"/>
  <c r="Q215" i="1"/>
  <c r="Q187" i="1"/>
  <c r="Q227" i="1"/>
  <c r="Q199" i="1"/>
  <c r="Q219" i="1"/>
  <c r="Q191" i="1"/>
  <c r="Q211" i="1"/>
  <c r="Q183" i="1"/>
  <c r="Q168" i="1"/>
  <c r="B252" i="1"/>
  <c r="B364" i="1" s="1"/>
  <c r="Q156" i="1"/>
  <c r="B240" i="1"/>
  <c r="Q155" i="1"/>
  <c r="B239" i="1"/>
  <c r="Q152" i="1"/>
  <c r="B236" i="1"/>
  <c r="Q158" i="1"/>
  <c r="B242" i="1"/>
  <c r="Q153" i="1"/>
  <c r="B237" i="1"/>
  <c r="Q151" i="1"/>
  <c r="B235" i="1"/>
  <c r="Q161" i="1"/>
  <c r="B245" i="1"/>
  <c r="Q149" i="1"/>
  <c r="B233" i="1"/>
  <c r="Q163" i="1"/>
  <c r="B247" i="1"/>
  <c r="Q150" i="1"/>
  <c r="B234" i="1"/>
  <c r="Q159" i="1"/>
  <c r="B243" i="1"/>
  <c r="Q160" i="1"/>
  <c r="B244" i="1"/>
  <c r="Q157" i="1"/>
  <c r="B241" i="1"/>
  <c r="Q154" i="1"/>
  <c r="B238" i="1"/>
  <c r="Q162" i="1"/>
  <c r="B246" i="1"/>
  <c r="Q169" i="1"/>
  <c r="B253" i="1"/>
  <c r="Q250" i="1"/>
  <c r="B362" i="1"/>
  <c r="B334" i="1"/>
  <c r="B306" i="1"/>
  <c r="B278" i="1"/>
  <c r="Q249" i="1"/>
  <c r="B361" i="1"/>
  <c r="B333" i="1"/>
  <c r="B305" i="1"/>
  <c r="B277" i="1"/>
  <c r="B24" i="33"/>
  <c r="Q56" i="1"/>
  <c r="B25" i="33"/>
  <c r="Q47" i="1"/>
  <c r="Q72" i="1"/>
  <c r="B15" i="33"/>
  <c r="Q76" i="1"/>
  <c r="B19" i="33"/>
  <c r="Q42" i="1"/>
  <c r="Q40" i="1"/>
  <c r="Q57" i="1"/>
  <c r="Q46" i="1"/>
  <c r="Q41" i="1"/>
  <c r="Q37" i="1"/>
  <c r="Q38" i="1"/>
  <c r="Q54" i="1"/>
  <c r="B10" i="33"/>
  <c r="Q67" i="1"/>
  <c r="Q68" i="1"/>
  <c r="B11" i="33"/>
  <c r="B21" i="33"/>
  <c r="Q78" i="1"/>
  <c r="Q49" i="1"/>
  <c r="Q53" i="1"/>
  <c r="B27" i="33"/>
  <c r="B22" i="33"/>
  <c r="Q79" i="1"/>
  <c r="Q44" i="1"/>
  <c r="B14" i="33"/>
  <c r="Q71" i="1"/>
  <c r="Q73" i="1"/>
  <c r="B16" i="33"/>
  <c r="Q85" i="1"/>
  <c r="B28" i="33"/>
  <c r="Q77" i="1"/>
  <c r="B20" i="33"/>
  <c r="Q69" i="1"/>
  <c r="B12" i="33"/>
  <c r="B8" i="33"/>
  <c r="Q65" i="1"/>
  <c r="Q51" i="1"/>
  <c r="Q66" i="1"/>
  <c r="B9" i="33"/>
  <c r="Q75" i="1"/>
  <c r="B18" i="33"/>
  <c r="Q43" i="1"/>
  <c r="Q39" i="1"/>
  <c r="Q48" i="1"/>
  <c r="Q45" i="1"/>
  <c r="B13" i="33"/>
  <c r="Q70" i="1"/>
  <c r="Q50" i="1"/>
  <c r="Q74" i="1"/>
  <c r="B17" i="33"/>
  <c r="B308" i="1" l="1"/>
  <c r="B420" i="1" s="1"/>
  <c r="Q252" i="1"/>
  <c r="F656" i="6"/>
  <c r="F663" i="6" s="1"/>
  <c r="F541" i="6" s="1"/>
  <c r="F50" i="6"/>
  <c r="G84" i="6" s="1"/>
  <c r="B336" i="1"/>
  <c r="F646" i="6"/>
  <c r="F653" i="6" s="1"/>
  <c r="B418" i="1"/>
  <c r="B390" i="1"/>
  <c r="B417" i="1"/>
  <c r="B389" i="1"/>
  <c r="W28" i="33"/>
  <c r="I28" i="33"/>
  <c r="AM28" i="33" s="1"/>
  <c r="BO28" i="33" s="1"/>
  <c r="P8" i="33"/>
  <c r="BV8" i="33"/>
  <c r="AF8" i="33"/>
  <c r="BH8" i="33"/>
  <c r="AT8" i="33"/>
  <c r="BH16" i="33"/>
  <c r="AF16" i="33"/>
  <c r="AT16" i="33"/>
  <c r="P16" i="33"/>
  <c r="BV16" i="33"/>
  <c r="BH21" i="33"/>
  <c r="AF21" i="33"/>
  <c r="BV21" i="33"/>
  <c r="P21" i="33"/>
  <c r="AT21" i="33"/>
  <c r="B302" i="1"/>
  <c r="B274" i="1"/>
  <c r="B330" i="1"/>
  <c r="B358" i="1"/>
  <c r="Q246" i="1"/>
  <c r="F20" i="33"/>
  <c r="B351" i="1"/>
  <c r="B267" i="1"/>
  <c r="B323" i="1"/>
  <c r="B295" i="1"/>
  <c r="Q239" i="1"/>
  <c r="BH20" i="33"/>
  <c r="AF20" i="33"/>
  <c r="P20" i="33"/>
  <c r="AT20" i="33"/>
  <c r="BV20" i="33"/>
  <c r="I18" i="33"/>
  <c r="AM18" i="33" s="1"/>
  <c r="I19" i="33"/>
  <c r="AM19" i="33" s="1"/>
  <c r="BO19" i="33" s="1"/>
  <c r="AF11" i="33"/>
  <c r="P11" i="33"/>
  <c r="BV11" i="33"/>
  <c r="BH11" i="33"/>
  <c r="AT11" i="33"/>
  <c r="B346" i="1"/>
  <c r="Q234" i="1"/>
  <c r="B290" i="1"/>
  <c r="B318" i="1"/>
  <c r="B262" i="1"/>
  <c r="Q242" i="1"/>
  <c r="B354" i="1"/>
  <c r="B326" i="1"/>
  <c r="B270" i="1"/>
  <c r="B298" i="1"/>
  <c r="B266" i="1"/>
  <c r="B294" i="1"/>
  <c r="B322" i="1"/>
  <c r="Q238" i="1"/>
  <c r="B350" i="1"/>
  <c r="B327" i="1"/>
  <c r="B355" i="1"/>
  <c r="B271" i="1"/>
  <c r="B299" i="1"/>
  <c r="Q243" i="1"/>
  <c r="BH17" i="33"/>
  <c r="AT17" i="33"/>
  <c r="AF17" i="33"/>
  <c r="BV17" i="33"/>
  <c r="P17" i="33"/>
  <c r="B300" i="1"/>
  <c r="B356" i="1"/>
  <c r="B328" i="1"/>
  <c r="Q244" i="1"/>
  <c r="B272" i="1"/>
  <c r="T20" i="33"/>
  <c r="B303" i="1"/>
  <c r="B331" i="1"/>
  <c r="Q247" i="1"/>
  <c r="B275" i="1"/>
  <c r="B359" i="1"/>
  <c r="AF14" i="33"/>
  <c r="BV14" i="33"/>
  <c r="BH14" i="33"/>
  <c r="P14" i="33"/>
  <c r="AT14" i="33"/>
  <c r="P22" i="33"/>
  <c r="BV22" i="33"/>
  <c r="AT22" i="33"/>
  <c r="BH22" i="33"/>
  <c r="AF22" i="33"/>
  <c r="W19" i="33"/>
  <c r="B273" i="1"/>
  <c r="B301" i="1"/>
  <c r="B329" i="1"/>
  <c r="B357" i="1"/>
  <c r="Q245" i="1"/>
  <c r="BH10" i="33"/>
  <c r="P10" i="33"/>
  <c r="AT10" i="33"/>
  <c r="BV10" i="33"/>
  <c r="AF10" i="33"/>
  <c r="B317" i="1"/>
  <c r="B289" i="1"/>
  <c r="B373" i="1" s="1"/>
  <c r="B345" i="1"/>
  <c r="B261" i="1"/>
  <c r="Q233" i="1"/>
  <c r="Q237" i="1"/>
  <c r="B349" i="1"/>
  <c r="B293" i="1"/>
  <c r="B265" i="1"/>
  <c r="B321" i="1"/>
  <c r="BV15" i="33"/>
  <c r="P15" i="33"/>
  <c r="BH15" i="33"/>
  <c r="AT15" i="33"/>
  <c r="AF15" i="33"/>
  <c r="P25" i="33"/>
  <c r="BV25" i="33"/>
  <c r="AT25" i="33"/>
  <c r="BH25" i="33"/>
  <c r="AF25" i="33"/>
  <c r="B280" i="1"/>
  <c r="B269" i="1"/>
  <c r="B297" i="1"/>
  <c r="B353" i="1"/>
  <c r="B325" i="1"/>
  <c r="Q241" i="1"/>
  <c r="BH13" i="33"/>
  <c r="AT13" i="33"/>
  <c r="BV13" i="33"/>
  <c r="AF13" i="33"/>
  <c r="P13" i="33"/>
  <c r="B319" i="1"/>
  <c r="B291" i="1"/>
  <c r="Q235" i="1"/>
  <c r="B347" i="1"/>
  <c r="B263" i="1"/>
  <c r="BV18" i="33"/>
  <c r="AT18" i="33"/>
  <c r="BH18" i="33"/>
  <c r="AF18" i="33"/>
  <c r="P18" i="33"/>
  <c r="P9" i="33"/>
  <c r="BV9" i="33"/>
  <c r="AT9" i="33"/>
  <c r="BH9" i="33"/>
  <c r="AF9" i="33"/>
  <c r="BV12" i="33"/>
  <c r="AF12" i="33"/>
  <c r="BH12" i="33"/>
  <c r="P12" i="33"/>
  <c r="AT12" i="33"/>
  <c r="P28" i="33"/>
  <c r="BV28" i="33"/>
  <c r="AT28" i="33"/>
  <c r="BH28" i="33"/>
  <c r="AF28" i="33"/>
  <c r="B268" i="1"/>
  <c r="Q240" i="1"/>
  <c r="B324" i="1"/>
  <c r="B296" i="1"/>
  <c r="B352" i="1"/>
  <c r="W18" i="33"/>
  <c r="BH27" i="33"/>
  <c r="BV27" i="33"/>
  <c r="AF27" i="33"/>
  <c r="P27" i="33"/>
  <c r="AT27" i="33"/>
  <c r="B337" i="1"/>
  <c r="B309" i="1"/>
  <c r="Q253" i="1"/>
  <c r="B365" i="1"/>
  <c r="B281" i="1"/>
  <c r="B264" i="1"/>
  <c r="Q236" i="1"/>
  <c r="B292" i="1"/>
  <c r="B348" i="1"/>
  <c r="B320" i="1"/>
  <c r="BV19" i="33"/>
  <c r="P19" i="33"/>
  <c r="BH19" i="33"/>
  <c r="AT19" i="33"/>
  <c r="AF19" i="33"/>
  <c r="BH24" i="33"/>
  <c r="P24" i="33"/>
  <c r="AT24" i="33"/>
  <c r="BV24" i="33"/>
  <c r="AF24" i="33"/>
  <c r="B392" i="1" l="1"/>
  <c r="F538" i="6"/>
  <c r="F36" i="6"/>
  <c r="F62" i="6" s="1"/>
  <c r="F604" i="6"/>
  <c r="F49" i="6"/>
  <c r="F83" i="6" s="1"/>
  <c r="F614" i="6"/>
  <c r="F37" i="6"/>
  <c r="B404" i="1"/>
  <c r="B376" i="1"/>
  <c r="B421" i="1"/>
  <c r="B393" i="1"/>
  <c r="B405" i="1"/>
  <c r="B377" i="1"/>
  <c r="B413" i="1"/>
  <c r="B385" i="1"/>
  <c r="B409" i="1"/>
  <c r="B381" i="1"/>
  <c r="B406" i="1"/>
  <c r="B378" i="1"/>
  <c r="B401" i="1"/>
  <c r="B415" i="1"/>
  <c r="B387" i="1"/>
  <c r="B411" i="1"/>
  <c r="B383" i="1"/>
  <c r="B402" i="1"/>
  <c r="B374" i="1"/>
  <c r="B407" i="1"/>
  <c r="B379" i="1"/>
  <c r="B403" i="1"/>
  <c r="B375" i="1"/>
  <c r="B412" i="1"/>
  <c r="B384" i="1"/>
  <c r="B410" i="1"/>
  <c r="B382" i="1"/>
  <c r="B414" i="1"/>
  <c r="B386" i="1"/>
  <c r="B408" i="1"/>
  <c r="B380" i="1"/>
  <c r="J19" i="33"/>
  <c r="AN19" i="33" s="1"/>
  <c r="BP19" i="33" s="1"/>
  <c r="F336" i="6"/>
  <c r="AJ20" i="33"/>
  <c r="F219" i="33"/>
  <c r="F501" i="6"/>
  <c r="T219" i="33"/>
  <c r="F449" i="6"/>
  <c r="F180" i="6"/>
  <c r="F209" i="27"/>
  <c r="X19" i="33"/>
  <c r="F210" i="27"/>
  <c r="F294" i="6"/>
  <c r="F459" i="6"/>
  <c r="F491" i="6"/>
  <c r="G83" i="6" l="1"/>
  <c r="F100" i="6"/>
  <c r="F688" i="6"/>
  <c r="F733" i="6" s="1"/>
  <c r="G62" i="6"/>
  <c r="F621" i="6"/>
  <c r="F540" i="6" s="1"/>
  <c r="F572" i="6"/>
  <c r="F611" i="6"/>
  <c r="F537" i="6" s="1"/>
  <c r="F562" i="6"/>
  <c r="G63" i="6"/>
  <c r="F63" i="6"/>
  <c r="AB21" i="33"/>
  <c r="F417" i="6"/>
  <c r="F346" i="6"/>
  <c r="Y19" i="33"/>
  <c r="F407" i="6"/>
  <c r="F304" i="6"/>
  <c r="F190" i="6"/>
  <c r="BL20" i="33"/>
  <c r="AJ219" i="33"/>
  <c r="F252" i="6"/>
  <c r="K19" i="33"/>
  <c r="AO19" i="33" s="1"/>
  <c r="BQ19" i="33" s="1"/>
  <c r="F698" i="6" l="1"/>
  <c r="F743" i="6" s="1"/>
  <c r="F569" i="6"/>
  <c r="F579" i="6"/>
  <c r="N21" i="33"/>
  <c r="AR21" i="33" s="1"/>
  <c r="BT21" i="33" s="1"/>
  <c r="X28" i="33"/>
  <c r="J28" i="33"/>
  <c r="AN28" i="33" s="1"/>
  <c r="BP28" i="33" s="1"/>
  <c r="L19" i="33"/>
  <c r="AP19" i="33" s="1"/>
  <c r="BR19" i="33" s="1"/>
  <c r="X18" i="33"/>
  <c r="Z19" i="33"/>
  <c r="BL219" i="33"/>
  <c r="J18" i="33"/>
  <c r="AN18" i="33" s="1"/>
  <c r="F262" i="6"/>
  <c r="Y18" i="33" l="1"/>
  <c r="K18" i="33"/>
  <c r="AO18" i="33" s="1"/>
  <c r="AB30" i="33" l="1"/>
  <c r="Y28" i="33"/>
  <c r="K28" i="33"/>
  <c r="AO28" i="33" s="1"/>
  <c r="BQ28" i="33" s="1"/>
  <c r="M19" i="33"/>
  <c r="AQ19" i="33" s="1"/>
  <c r="BS19" i="33" s="1"/>
  <c r="AA19" i="33"/>
  <c r="Z18" i="33"/>
  <c r="L18" i="33"/>
  <c r="AP18" i="33" s="1"/>
  <c r="N30" i="33" l="1"/>
  <c r="AR30" i="33" s="1"/>
  <c r="BT30" i="33" s="1"/>
  <c r="AB19" i="33"/>
  <c r="N19" i="33"/>
  <c r="AR19" i="33" s="1"/>
  <c r="BT19" i="33" s="1"/>
  <c r="M18" i="33"/>
  <c r="AQ18" i="33" s="1"/>
  <c r="AA18" i="33"/>
  <c r="L28" i="33" l="1"/>
  <c r="AP28" i="33" s="1"/>
  <c r="BR28" i="33" s="1"/>
  <c r="Z28" i="33"/>
  <c r="N18" i="33"/>
  <c r="AR18" i="33" s="1"/>
  <c r="I10" i="33"/>
  <c r="AB18" i="33"/>
  <c r="W10" i="33"/>
  <c r="M28" i="33" l="1"/>
  <c r="AQ28" i="33" s="1"/>
  <c r="BS28" i="33" s="1"/>
  <c r="AA28" i="33"/>
  <c r="AM10" i="33"/>
  <c r="I27" i="33"/>
  <c r="AM27" i="33" s="1"/>
  <c r="BO27" i="33" s="1"/>
  <c r="W27" i="33"/>
  <c r="BO10" i="33" l="1"/>
  <c r="J27" i="33"/>
  <c r="AN27" i="33" s="1"/>
  <c r="BP27" i="33" s="1"/>
  <c r="X27" i="33"/>
  <c r="N28" i="33" l="1"/>
  <c r="AR28" i="33" s="1"/>
  <c r="BT28" i="33" s="1"/>
  <c r="AB28" i="33"/>
  <c r="W14" i="33"/>
  <c r="BA14" i="33" s="1"/>
  <c r="W12" i="33"/>
  <c r="BA12" i="33" s="1"/>
  <c r="W17" i="33"/>
  <c r="BA17" i="33" s="1"/>
  <c r="I9" i="33"/>
  <c r="W9" i="33"/>
  <c r="K27" i="33"/>
  <c r="AO27" i="33" s="1"/>
  <c r="BQ27" i="33" s="1"/>
  <c r="I14" i="33"/>
  <c r="AM14" i="33" s="1"/>
  <c r="W24" i="33"/>
  <c r="I20" i="33"/>
  <c r="AM20" i="33" s="1"/>
  <c r="BO20" i="33" s="1"/>
  <c r="W8" i="33"/>
  <c r="I13" i="33"/>
  <c r="AM13" i="33" s="1"/>
  <c r="J10" i="33"/>
  <c r="W11" i="33"/>
  <c r="I11" i="33"/>
  <c r="I24" i="33"/>
  <c r="AM24" i="33" s="1"/>
  <c r="BO24" i="33" s="1"/>
  <c r="I17" i="33"/>
  <c r="AM17" i="33" s="1"/>
  <c r="W20" i="33"/>
  <c r="W25" i="33"/>
  <c r="W22" i="33"/>
  <c r="I22" i="33"/>
  <c r="AM22" i="33" s="1"/>
  <c r="BO22" i="33" s="1"/>
  <c r="W13" i="33"/>
  <c r="BA13" i="33" s="1"/>
  <c r="CC13" i="33" s="1"/>
  <c r="W15" i="33"/>
  <c r="BA15" i="33" s="1"/>
  <c r="Y27" i="33"/>
  <c r="X10" i="33"/>
  <c r="I12" i="33"/>
  <c r="AM12" i="33" s="1"/>
  <c r="I25" i="33"/>
  <c r="AM25" i="33" s="1"/>
  <c r="BO25" i="33" s="1"/>
  <c r="I8" i="33"/>
  <c r="I15" i="33"/>
  <c r="AM15" i="33" s="1"/>
  <c r="AM11" i="33" l="1"/>
  <c r="BO11" i="33" s="1"/>
  <c r="AN10" i="33"/>
  <c r="BP10" i="33" s="1"/>
  <c r="I294" i="6"/>
  <c r="L27" i="33"/>
  <c r="AP27" i="33" s="1"/>
  <c r="BR27" i="33" s="1"/>
  <c r="W219" i="33"/>
  <c r="BO14" i="33"/>
  <c r="I491" i="6"/>
  <c r="O491" i="6" s="1"/>
  <c r="AM8" i="33"/>
  <c r="I219" i="33"/>
  <c r="I180" i="6"/>
  <c r="Z27" i="33"/>
  <c r="BO13" i="33"/>
  <c r="AM9" i="33"/>
  <c r="BA219" i="33"/>
  <c r="BO15" i="33"/>
  <c r="I449" i="6"/>
  <c r="O449" i="6" s="1"/>
  <c r="BO17" i="33"/>
  <c r="I336" i="6"/>
  <c r="I646" i="6" l="1"/>
  <c r="I36" i="6"/>
  <c r="I62" i="6" s="1"/>
  <c r="I604" i="6"/>
  <c r="I37" i="6"/>
  <c r="X15" i="33"/>
  <c r="BB15" i="33" s="1"/>
  <c r="J15" i="33"/>
  <c r="AN15" i="33" s="1"/>
  <c r="X20" i="33"/>
  <c r="I407" i="6"/>
  <c r="O407" i="6" s="1"/>
  <c r="J14" i="33"/>
  <c r="AN14" i="33" s="1"/>
  <c r="J11" i="33"/>
  <c r="M27" i="33"/>
  <c r="AQ27" i="33" s="1"/>
  <c r="BS27" i="33" s="1"/>
  <c r="BO9" i="33"/>
  <c r="J25" i="33"/>
  <c r="AN25" i="33" s="1"/>
  <c r="BP25" i="33" s="1"/>
  <c r="Y10" i="33"/>
  <c r="I252" i="6"/>
  <c r="X8" i="33"/>
  <c r="AA27" i="33"/>
  <c r="J9" i="33"/>
  <c r="X12" i="33"/>
  <c r="BB12" i="33" s="1"/>
  <c r="J12" i="33"/>
  <c r="AN12" i="33" s="1"/>
  <c r="J20" i="33"/>
  <c r="AN20" i="33" s="1"/>
  <c r="BP20" i="33" s="1"/>
  <c r="X16" i="33"/>
  <c r="BB16" i="33" s="1"/>
  <c r="X17" i="33"/>
  <c r="BB17" i="33" s="1"/>
  <c r="J17" i="33"/>
  <c r="AN17" i="33" s="1"/>
  <c r="X13" i="33"/>
  <c r="BB13" i="33" s="1"/>
  <c r="CD13" i="33" s="1"/>
  <c r="J16" i="33"/>
  <c r="AN16" i="33" s="1"/>
  <c r="X11" i="33"/>
  <c r="X24" i="33"/>
  <c r="X22" i="33"/>
  <c r="J13" i="33"/>
  <c r="AN13" i="33" s="1"/>
  <c r="X14" i="33"/>
  <c r="BB14" i="33" s="1"/>
  <c r="J8" i="33"/>
  <c r="J24" i="33"/>
  <c r="AN24" i="33" s="1"/>
  <c r="BP24" i="33" s="1"/>
  <c r="J22" i="33"/>
  <c r="AN22" i="33" s="1"/>
  <c r="BP22" i="33" s="1"/>
  <c r="X25" i="33"/>
  <c r="BO8" i="33"/>
  <c r="AM219" i="33"/>
  <c r="X9" i="33"/>
  <c r="K10" i="33"/>
  <c r="I653" i="6" l="1"/>
  <c r="O653" i="6" s="1"/>
  <c r="O646" i="6"/>
  <c r="I611" i="6"/>
  <c r="I562" i="6"/>
  <c r="I63" i="6"/>
  <c r="J646" i="6"/>
  <c r="J653" i="6" s="1"/>
  <c r="AO10" i="33"/>
  <c r="BQ10" i="33" s="1"/>
  <c r="J294" i="6"/>
  <c r="BP16" i="33"/>
  <c r="J336" i="6"/>
  <c r="J449" i="6"/>
  <c r="BP13" i="33"/>
  <c r="N27" i="33"/>
  <c r="AR27" i="33" s="1"/>
  <c r="BT27" i="33" s="1"/>
  <c r="BP17" i="33"/>
  <c r="AN9" i="33"/>
  <c r="BP14" i="33"/>
  <c r="AN8" i="33"/>
  <c r="J219" i="33"/>
  <c r="AB27" i="33"/>
  <c r="J180" i="6"/>
  <c r="X219" i="33"/>
  <c r="AN11" i="33"/>
  <c r="BP15" i="33"/>
  <c r="J491" i="6"/>
  <c r="BB219" i="33"/>
  <c r="I538" i="6" l="1"/>
  <c r="O538" i="6" s="1"/>
  <c r="I688" i="6"/>
  <c r="I733" i="6" s="1"/>
  <c r="I537" i="6"/>
  <c r="J538" i="6"/>
  <c r="J688" i="6"/>
  <c r="J36" i="6"/>
  <c r="J62" i="6" s="1"/>
  <c r="J604" i="6"/>
  <c r="I569" i="6"/>
  <c r="J37" i="6"/>
  <c r="BP9" i="33"/>
  <c r="J407" i="6"/>
  <c r="BP11" i="33"/>
  <c r="BP8" i="33"/>
  <c r="AN219" i="33"/>
  <c r="J252" i="6"/>
  <c r="J733" i="6" l="1"/>
  <c r="J611" i="6"/>
  <c r="J537" i="6" s="1"/>
  <c r="J562" i="6"/>
  <c r="J63" i="6"/>
  <c r="J569" i="6" l="1"/>
  <c r="BO12" i="33"/>
  <c r="CC12" i="33"/>
  <c r="K646" i="6" l="1"/>
  <c r="K653" i="6" s="1"/>
  <c r="K16" i="33"/>
  <c r="AO16" i="33" s="1"/>
  <c r="K25" i="33"/>
  <c r="AO25" i="33" s="1"/>
  <c r="BQ25" i="33" s="1"/>
  <c r="Y12" i="33"/>
  <c r="BC12" i="33" s="1"/>
  <c r="Y22" i="33"/>
  <c r="Y24" i="33"/>
  <c r="K14" i="33"/>
  <c r="AO14" i="33" s="1"/>
  <c r="Y8" i="33"/>
  <c r="Y17" i="33"/>
  <c r="BC17" i="33" s="1"/>
  <c r="Y16" i="33"/>
  <c r="BC16" i="33" s="1"/>
  <c r="K11" i="33"/>
  <c r="Y13" i="33"/>
  <c r="BC13" i="33" s="1"/>
  <c r="CE13" i="33" s="1"/>
  <c r="K22" i="33"/>
  <c r="AO22" i="33" s="1"/>
  <c r="BQ22" i="33" s="1"/>
  <c r="L10" i="33"/>
  <c r="K9" i="33"/>
  <c r="Y9" i="33"/>
  <c r="K8" i="33"/>
  <c r="Y15" i="33"/>
  <c r="BC15" i="33" s="1"/>
  <c r="Y11" i="33"/>
  <c r="K24" i="33"/>
  <c r="AO24" i="33" s="1"/>
  <c r="BQ24" i="33" s="1"/>
  <c r="K17" i="33"/>
  <c r="AO17" i="33" s="1"/>
  <c r="Y20" i="33"/>
  <c r="Y25" i="33"/>
  <c r="K12" i="33"/>
  <c r="AO12" i="33" s="1"/>
  <c r="K13" i="33"/>
  <c r="AO13" i="33" s="1"/>
  <c r="Z10" i="33"/>
  <c r="Y14" i="33"/>
  <c r="BC14" i="33" s="1"/>
  <c r="K20" i="33"/>
  <c r="AO20" i="33" s="1"/>
  <c r="BQ20" i="33" s="1"/>
  <c r="K15" i="33"/>
  <c r="AO15" i="33" s="1"/>
  <c r="K538" i="6" l="1"/>
  <c r="K37" i="6"/>
  <c r="BQ15" i="33"/>
  <c r="BQ13" i="33"/>
  <c r="K449" i="6"/>
  <c r="AO8" i="33"/>
  <c r="K219" i="33"/>
  <c r="AP10" i="33"/>
  <c r="AO11" i="33"/>
  <c r="Y219" i="33"/>
  <c r="BQ14" i="33"/>
  <c r="BC219" i="33"/>
  <c r="K491" i="6"/>
  <c r="BQ17" i="33"/>
  <c r="BQ16" i="33"/>
  <c r="K180" i="6"/>
  <c r="AO9" i="33"/>
  <c r="K336" i="6"/>
  <c r="K294" i="6"/>
  <c r="K688" i="6" l="1"/>
  <c r="K36" i="6"/>
  <c r="K62" i="6" s="1"/>
  <c r="K604" i="6"/>
  <c r="K63" i="6"/>
  <c r="BQ11" i="33"/>
  <c r="K407" i="6"/>
  <c r="K252" i="6"/>
  <c r="BQ9" i="33"/>
  <c r="BQ8" i="33"/>
  <c r="AO219" i="33"/>
  <c r="BR10" i="33"/>
  <c r="K733" i="6" l="1"/>
  <c r="K611" i="6"/>
  <c r="K537" i="6" s="1"/>
  <c r="K562" i="6"/>
  <c r="K569" i="6" l="1"/>
  <c r="BP12" i="33"/>
  <c r="CD12" i="33"/>
  <c r="Z22" i="33" l="1"/>
  <c r="Z14" i="33"/>
  <c r="BD14" i="33" s="1"/>
  <c r="L17" i="33"/>
  <c r="AP17" i="33" s="1"/>
  <c r="L12" i="33"/>
  <c r="AP12" i="33" s="1"/>
  <c r="Z11" i="33"/>
  <c r="L9" i="33"/>
  <c r="Z17" i="33"/>
  <c r="BD17" i="33" s="1"/>
  <c r="L20" i="33"/>
  <c r="AP20" i="33" s="1"/>
  <c r="BR20" i="33" s="1"/>
  <c r="Z12" i="33"/>
  <c r="BD12" i="33" s="1"/>
  <c r="Z25" i="33"/>
  <c r="Z13" i="33"/>
  <c r="BD13" i="33" s="1"/>
  <c r="CF13" i="33" s="1"/>
  <c r="L16" i="33"/>
  <c r="AP16" i="33" s="1"/>
  <c r="L14" i="33"/>
  <c r="AP14" i="33" s="1"/>
  <c r="Z20" i="33"/>
  <c r="Z24" i="33"/>
  <c r="L24" i="33"/>
  <c r="AP24" i="33" s="1"/>
  <c r="BR24" i="33" s="1"/>
  <c r="AA10" i="33"/>
  <c r="L25" i="33"/>
  <c r="AP25" i="33" s="1"/>
  <c r="BR25" i="33" s="1"/>
  <c r="L11" i="33"/>
  <c r="L13" i="33"/>
  <c r="AP13" i="33" s="1"/>
  <c r="Z8" i="33"/>
  <c r="L8" i="33"/>
  <c r="Z9" i="33"/>
  <c r="Z16" i="33"/>
  <c r="BD16" i="33" s="1"/>
  <c r="L22" i="33"/>
  <c r="AP22" i="33" s="1"/>
  <c r="BR22" i="33" s="1"/>
  <c r="M10" i="33"/>
  <c r="L15" i="33"/>
  <c r="AP15" i="33" s="1"/>
  <c r="Z15" i="33"/>
  <c r="BD15" i="33" s="1"/>
  <c r="L646" i="6" l="1"/>
  <c r="L653" i="6" s="1"/>
  <c r="AQ10" i="33"/>
  <c r="BS10" i="33" s="1"/>
  <c r="AP11" i="33"/>
  <c r="BR11" i="33" s="1"/>
  <c r="L294" i="6"/>
  <c r="Z219" i="33"/>
  <c r="L449" i="6"/>
  <c r="BR15" i="33"/>
  <c r="AP8" i="33"/>
  <c r="L219" i="33"/>
  <c r="BR14" i="33"/>
  <c r="BR16" i="33"/>
  <c r="L491" i="6"/>
  <c r="BR17" i="33"/>
  <c r="BR13" i="33"/>
  <c r="BD219" i="33"/>
  <c r="L336" i="6"/>
  <c r="L180" i="6"/>
  <c r="AP9" i="33"/>
  <c r="L688" i="6" l="1"/>
  <c r="L538" i="6"/>
  <c r="L36" i="6"/>
  <c r="L62" i="6" s="1"/>
  <c r="L604" i="6"/>
  <c r="L37" i="6"/>
  <c r="BR8" i="33"/>
  <c r="AP219" i="33"/>
  <c r="L252" i="6"/>
  <c r="BR9" i="33"/>
  <c r="L407" i="6"/>
  <c r="L733" i="6" l="1"/>
  <c r="L611" i="6"/>
  <c r="L537" i="6" s="1"/>
  <c r="L562" i="6"/>
  <c r="L63" i="6"/>
  <c r="CE12" i="33"/>
  <c r="BQ12" i="33"/>
  <c r="L569" i="6" l="1"/>
  <c r="N10" i="33"/>
  <c r="AB10" i="33"/>
  <c r="M11" i="33"/>
  <c r="M17" i="33"/>
  <c r="AQ17" i="33" s="1"/>
  <c r="BS17" i="33" s="1"/>
  <c r="M25" i="33"/>
  <c r="AQ25" i="33" s="1"/>
  <c r="BS25" i="33" s="1"/>
  <c r="AA15" i="33"/>
  <c r="BE15" i="33" s="1"/>
  <c r="M9" i="33"/>
  <c r="M13" i="33"/>
  <c r="AQ13" i="33" s="1"/>
  <c r="BS13" i="33" s="1"/>
  <c r="AA8" i="33"/>
  <c r="M24" i="33"/>
  <c r="AQ24" i="33" s="1"/>
  <c r="BS24" i="33" s="1"/>
  <c r="AA12" i="33"/>
  <c r="BE12" i="33" s="1"/>
  <c r="M12" i="33"/>
  <c r="AQ12" i="33" s="1"/>
  <c r="M22" i="33"/>
  <c r="AQ22" i="33" s="1"/>
  <c r="BS22" i="33" s="1"/>
  <c r="AA25" i="33"/>
  <c r="AA9" i="33"/>
  <c r="AA20" i="33"/>
  <c r="AA24" i="33"/>
  <c r="M14" i="33"/>
  <c r="AQ14" i="33" s="1"/>
  <c r="BS14" i="33" s="1"/>
  <c r="M15" i="33"/>
  <c r="AQ15" i="33" s="1"/>
  <c r="BS15" i="33" s="1"/>
  <c r="M20" i="33"/>
  <c r="AQ20" i="33" s="1"/>
  <c r="BS20" i="33" s="1"/>
  <c r="AA11" i="33"/>
  <c r="M8" i="33"/>
  <c r="AA17" i="33"/>
  <c r="BE17" i="33" s="1"/>
  <c r="AA22" i="33"/>
  <c r="AA14" i="33"/>
  <c r="BE14" i="33" s="1"/>
  <c r="M16" i="33"/>
  <c r="AQ16" i="33" s="1"/>
  <c r="BS16" i="33" s="1"/>
  <c r="AA16" i="33"/>
  <c r="BE16" i="33" s="1"/>
  <c r="AA13" i="33"/>
  <c r="BE13" i="33" s="1"/>
  <c r="CG13" i="33" s="1"/>
  <c r="AQ9" i="33" l="1"/>
  <c r="BS9" i="33" s="1"/>
  <c r="M491" i="6"/>
  <c r="AQ8" i="33"/>
  <c r="M219" i="33"/>
  <c r="M180" i="6"/>
  <c r="M449" i="6"/>
  <c r="AA219" i="33"/>
  <c r="AQ11" i="33"/>
  <c r="BS11" i="33" s="1"/>
  <c r="AR10" i="33"/>
  <c r="BT10" i="33" s="1"/>
  <c r="M294" i="6"/>
  <c r="BE219" i="33"/>
  <c r="M336" i="6"/>
  <c r="M646" i="6" l="1"/>
  <c r="M653" i="6" s="1"/>
  <c r="M36" i="6"/>
  <c r="M62" i="6" s="1"/>
  <c r="M604" i="6"/>
  <c r="M37" i="6"/>
  <c r="M252" i="6"/>
  <c r="M407" i="6"/>
  <c r="BS8" i="33"/>
  <c r="AQ219" i="33"/>
  <c r="M538" i="6" l="1"/>
  <c r="M688" i="6"/>
  <c r="M733" i="6" s="1"/>
  <c r="M611" i="6"/>
  <c r="M537" i="6" s="1"/>
  <c r="M562" i="6"/>
  <c r="M63" i="6"/>
  <c r="M569" i="6" l="1"/>
  <c r="BR12" i="33"/>
  <c r="CF12" i="33"/>
  <c r="AB8" i="33" l="1"/>
  <c r="AB14" i="33"/>
  <c r="BF14" i="33" s="1"/>
  <c r="N22" i="33"/>
  <c r="AR22" i="33" s="1"/>
  <c r="BT22" i="33" s="1"/>
  <c r="AB22" i="33"/>
  <c r="N13" i="33"/>
  <c r="AR13" i="33" s="1"/>
  <c r="BT13" i="33" s="1"/>
  <c r="AB15" i="33"/>
  <c r="BF15" i="33" s="1"/>
  <c r="AB17" i="33"/>
  <c r="BF17" i="33" s="1"/>
  <c r="N20" i="33"/>
  <c r="AR20" i="33" s="1"/>
  <c r="BT20" i="33" s="1"/>
  <c r="N14" i="33"/>
  <c r="AR14" i="33" s="1"/>
  <c r="BT14" i="33" s="1"/>
  <c r="AB9" i="33"/>
  <c r="N24" i="33"/>
  <c r="AR24" i="33" s="1"/>
  <c r="BT24" i="33" s="1"/>
  <c r="N16" i="33"/>
  <c r="AR16" i="33" s="1"/>
  <c r="BT16" i="33" s="1"/>
  <c r="AB13" i="33"/>
  <c r="BF13" i="33" s="1"/>
  <c r="CH13" i="33" s="1"/>
  <c r="AB11" i="33"/>
  <c r="N8" i="33"/>
  <c r="N17" i="33"/>
  <c r="AR17" i="33" s="1"/>
  <c r="BT17" i="33" s="1"/>
  <c r="AB20" i="33"/>
  <c r="AB24" i="33"/>
  <c r="AB25" i="33"/>
  <c r="N25" i="33"/>
  <c r="AR25" i="33" s="1"/>
  <c r="BT25" i="33" s="1"/>
  <c r="AB16" i="33"/>
  <c r="BF16" i="33" s="1"/>
  <c r="N15" i="33"/>
  <c r="AR15" i="33" s="1"/>
  <c r="BT15" i="33" s="1"/>
  <c r="AB12" i="33"/>
  <c r="BF12" i="33" s="1"/>
  <c r="N12" i="33"/>
  <c r="AR12" i="33" s="1"/>
  <c r="N9" i="33"/>
  <c r="N11" i="33"/>
  <c r="N646" i="6" l="1"/>
  <c r="N653" i="6" s="1"/>
  <c r="AR11" i="33"/>
  <c r="BT11" i="33" s="1"/>
  <c r="AR9" i="33"/>
  <c r="BT9" i="33" s="1"/>
  <c r="BS12" i="33"/>
  <c r="CG12" i="33"/>
  <c r="N294" i="6"/>
  <c r="O294" i="6" s="1"/>
  <c r="N180" i="6"/>
  <c r="O180" i="6" s="1"/>
  <c r="N336" i="6"/>
  <c r="O336" i="6" s="1"/>
  <c r="N449" i="6"/>
  <c r="AR8" i="33"/>
  <c r="N219" i="33"/>
  <c r="AB219" i="33"/>
  <c r="N491" i="6"/>
  <c r="BF219" i="33"/>
  <c r="N538" i="6" l="1"/>
  <c r="N688" i="6"/>
  <c r="O688" i="6" s="1"/>
  <c r="N36" i="6"/>
  <c r="N604" i="6"/>
  <c r="O604" i="6" s="1"/>
  <c r="N37" i="6"/>
  <c r="O37" i="6" s="1"/>
  <c r="N407" i="6"/>
  <c r="BT8" i="33"/>
  <c r="AR219" i="33"/>
  <c r="N252" i="6"/>
  <c r="O252" i="6" s="1"/>
  <c r="N62" i="6" l="1"/>
  <c r="O36" i="6"/>
  <c r="N733" i="6"/>
  <c r="O733" i="6" s="1"/>
  <c r="N611" i="6"/>
  <c r="N562" i="6"/>
  <c r="O562" i="6" s="1"/>
  <c r="N63" i="6"/>
  <c r="N537" i="6" l="1"/>
  <c r="O537" i="6" s="1"/>
  <c r="O611" i="6"/>
  <c r="N569" i="6"/>
  <c r="BT12" i="33"/>
  <c r="CH12" i="33"/>
  <c r="O569" i="6" l="1"/>
  <c r="BO18" i="33" l="1"/>
  <c r="BO219" i="33" l="1"/>
  <c r="BP18" i="33"/>
  <c r="BQ18" i="33" l="1"/>
  <c r="BP219" i="33"/>
  <c r="BR18" i="33" l="1"/>
  <c r="BQ219" i="33"/>
  <c r="BR219" i="33" l="1"/>
  <c r="BS18" i="33"/>
  <c r="BT18" i="33" l="1"/>
  <c r="BS219" i="33"/>
  <c r="BT219" i="33" l="1"/>
  <c r="CB17" i="33" l="1"/>
  <c r="H210" i="27"/>
  <c r="CB16" i="33"/>
  <c r="CB14" i="33"/>
  <c r="CB15" i="33" l="1"/>
  <c r="CB219" i="33" s="1"/>
  <c r="H209" i="27"/>
  <c r="H50" i="6" l="1"/>
  <c r="I84" i="6" s="1"/>
  <c r="H656" i="6"/>
  <c r="H663" i="6" s="1"/>
  <c r="H541" i="6" s="1"/>
  <c r="H49" i="6"/>
  <c r="H614" i="6"/>
  <c r="H304" i="6"/>
  <c r="H190" i="6"/>
  <c r="H459" i="6"/>
  <c r="H501" i="6"/>
  <c r="H346" i="6"/>
  <c r="H572" i="6" l="1"/>
  <c r="H579" i="6" s="1"/>
  <c r="H621" i="6"/>
  <c r="H540" i="6" s="1"/>
  <c r="H83" i="6"/>
  <c r="H100" i="6"/>
  <c r="H698" i="6"/>
  <c r="H417" i="6"/>
  <c r="H262" i="6"/>
  <c r="H743" i="6" l="1"/>
  <c r="CC16" i="33" l="1"/>
  <c r="I210" i="27" l="1"/>
  <c r="CD16" i="33"/>
  <c r="CC15" i="33"/>
  <c r="I209" i="27" l="1"/>
  <c r="CC17" i="33"/>
  <c r="CD15" i="33" l="1"/>
  <c r="J210" i="27"/>
  <c r="CE16" i="33"/>
  <c r="CD17" i="33"/>
  <c r="CC14" i="33"/>
  <c r="I49" i="6" l="1"/>
  <c r="I83" i="6" s="1"/>
  <c r="I614" i="6"/>
  <c r="I656" i="6"/>
  <c r="I50" i="6"/>
  <c r="J84" i="6" s="1"/>
  <c r="CC219" i="33"/>
  <c r="I304" i="6"/>
  <c r="I459" i="6"/>
  <c r="O459" i="6" s="1"/>
  <c r="J209" i="27"/>
  <c r="CE17" i="33"/>
  <c r="I346" i="6"/>
  <c r="I501" i="6"/>
  <c r="O501" i="6" s="1"/>
  <c r="I663" i="6" l="1"/>
  <c r="O663" i="6" s="1"/>
  <c r="O656" i="6"/>
  <c r="I100" i="6"/>
  <c r="I572" i="6"/>
  <c r="I621" i="6"/>
  <c r="I417" i="6"/>
  <c r="O417" i="6" s="1"/>
  <c r="I190" i="6"/>
  <c r="I262" i="6"/>
  <c r="I541" i="6" l="1"/>
  <c r="O541" i="6" s="1"/>
  <c r="I698" i="6"/>
  <c r="I743" i="6" s="1"/>
  <c r="I579" i="6"/>
  <c r="I540" i="6"/>
  <c r="CF17" i="33"/>
  <c r="CE15" i="33"/>
  <c r="CF16" i="33"/>
  <c r="CD14" i="33"/>
  <c r="J656" i="6" l="1"/>
  <c r="J663" i="6" s="1"/>
  <c r="J541" i="6" s="1"/>
  <c r="J50" i="6"/>
  <c r="J49" i="6"/>
  <c r="J83" i="6" s="1"/>
  <c r="J614" i="6"/>
  <c r="CD219" i="33"/>
  <c r="J304" i="6"/>
  <c r="J501" i="6"/>
  <c r="J459" i="6"/>
  <c r="J346" i="6"/>
  <c r="J621" i="6" l="1"/>
  <c r="J540" i="6" s="1"/>
  <c r="J572" i="6"/>
  <c r="J579" i="6" s="1"/>
  <c r="J100" i="6"/>
  <c r="J262" i="6"/>
  <c r="K210" i="27"/>
  <c r="CE14" i="33"/>
  <c r="J417" i="6"/>
  <c r="CG17" i="33"/>
  <c r="CG16" i="33"/>
  <c r="CF15" i="33"/>
  <c r="J190" i="6"/>
  <c r="J698" i="6" s="1"/>
  <c r="J743" i="6" l="1"/>
  <c r="K614" i="6"/>
  <c r="K49" i="6"/>
  <c r="K83" i="6" s="1"/>
  <c r="CE219" i="33"/>
  <c r="K501" i="6"/>
  <c r="K209" i="27"/>
  <c r="K346" i="6"/>
  <c r="K656" i="6" l="1"/>
  <c r="K663" i="6" s="1"/>
  <c r="K541" i="6" s="1"/>
  <c r="K50" i="6"/>
  <c r="K100" i="6" s="1"/>
  <c r="K621" i="6"/>
  <c r="K540" i="6" s="1"/>
  <c r="K304" i="6"/>
  <c r="K262" i="6" s="1"/>
  <c r="K459" i="6"/>
  <c r="CH16" i="33"/>
  <c r="K190" i="6"/>
  <c r="CH17" i="33"/>
  <c r="K84" i="6" l="1"/>
  <c r="K572" i="6"/>
  <c r="K579" i="6" s="1"/>
  <c r="K698" i="6"/>
  <c r="K743" i="6" s="1"/>
  <c r="K417" i="6"/>
  <c r="L210" i="27"/>
  <c r="CF14" i="33"/>
  <c r="CG15" i="33"/>
  <c r="L459" i="6" l="1"/>
  <c r="CF219" i="33"/>
  <c r="L209" i="27"/>
  <c r="L656" i="6" l="1"/>
  <c r="L663" i="6" s="1"/>
  <c r="L541" i="6" s="1"/>
  <c r="L50" i="6"/>
  <c r="L49" i="6"/>
  <c r="L83" i="6" s="1"/>
  <c r="L614" i="6"/>
  <c r="L304" i="6"/>
  <c r="L346" i="6"/>
  <c r="CH15" i="33"/>
  <c r="CG14" i="33"/>
  <c r="L190" i="6"/>
  <c r="L501" i="6"/>
  <c r="L417" i="6" s="1"/>
  <c r="M210" i="27"/>
  <c r="M656" i="6" l="1"/>
  <c r="M663" i="6" s="1"/>
  <c r="M541" i="6" s="1"/>
  <c r="L84" i="6"/>
  <c r="L572" i="6"/>
  <c r="L579" i="6" s="1"/>
  <c r="L621" i="6"/>
  <c r="L540" i="6" s="1"/>
  <c r="L100" i="6"/>
  <c r="L698" i="6"/>
  <c r="L262" i="6"/>
  <c r="M209" i="27"/>
  <c r="CG219" i="33"/>
  <c r="CH14" i="33"/>
  <c r="N210" i="27"/>
  <c r="M50" i="6" l="1"/>
  <c r="M84" i="6"/>
  <c r="L743" i="6"/>
  <c r="N656" i="6"/>
  <c r="N663" i="6" s="1"/>
  <c r="N541" i="6" s="1"/>
  <c r="N50" i="6"/>
  <c r="O50" i="6" s="1"/>
  <c r="M49" i="6"/>
  <c r="M83" i="6" s="1"/>
  <c r="M614" i="6"/>
  <c r="N459" i="6"/>
  <c r="M459" i="6"/>
  <c r="CH219" i="33"/>
  <c r="M346" i="6"/>
  <c r="M501" i="6"/>
  <c r="M304" i="6"/>
  <c r="N209" i="27"/>
  <c r="M190" i="6"/>
  <c r="N84" i="6" l="1"/>
  <c r="M572" i="6"/>
  <c r="M579" i="6" s="1"/>
  <c r="M621" i="6"/>
  <c r="M540" i="6" s="1"/>
  <c r="M100" i="6"/>
  <c r="N49" i="6"/>
  <c r="N614" i="6"/>
  <c r="O614" i="6" s="1"/>
  <c r="M698" i="6"/>
  <c r="N501" i="6"/>
  <c r="N417" i="6" s="1"/>
  <c r="N346" i="6"/>
  <c r="O346" i="6" s="1"/>
  <c r="M417" i="6"/>
  <c r="N304" i="6"/>
  <c r="O304" i="6" s="1"/>
  <c r="N190" i="6"/>
  <c r="M262" i="6"/>
  <c r="O190" i="6" l="1"/>
  <c r="N83" i="6"/>
  <c r="O49" i="6"/>
  <c r="M743" i="6"/>
  <c r="N572" i="6"/>
  <c r="N621" i="6"/>
  <c r="N100" i="6"/>
  <c r="O100" i="6" s="1"/>
  <c r="N698" i="6"/>
  <c r="O698" i="6" s="1"/>
  <c r="N262" i="6"/>
  <c r="O262" i="6" s="1"/>
  <c r="N579" i="6" l="1"/>
  <c r="O579" i="6" s="1"/>
  <c r="O572" i="6"/>
  <c r="N540" i="6"/>
  <c r="O540" i="6" s="1"/>
  <c r="O621" i="6"/>
  <c r="N743" i="6"/>
  <c r="O743" i="6" s="1"/>
  <c r="C614" i="6" l="1"/>
  <c r="R65" i="1"/>
  <c r="C8" i="33" l="1"/>
  <c r="C572" i="6"/>
  <c r="C621" i="6"/>
  <c r="C540" i="6" s="1"/>
  <c r="C49" i="6"/>
  <c r="C219" i="33" l="1"/>
  <c r="C227" i="33" s="1"/>
  <c r="AG8" i="33"/>
  <c r="AG219" i="33" s="1"/>
  <c r="AG227" i="33" s="1"/>
  <c r="C32" i="6"/>
  <c r="D58" i="6" s="1"/>
  <c r="C294" i="6"/>
  <c r="C252" i="6" s="1"/>
  <c r="C36" i="6"/>
  <c r="C604" i="6"/>
  <c r="C579" i="6"/>
  <c r="C45" i="6"/>
  <c r="C304" i="6"/>
  <c r="C743" i="6" s="1"/>
  <c r="C100" i="6"/>
  <c r="D83" i="6"/>
  <c r="BI8" i="33" l="1"/>
  <c r="BI219" i="33" s="1"/>
  <c r="BI227" i="33" s="1"/>
  <c r="C301" i="6"/>
  <c r="C226" i="6" s="1"/>
  <c r="C733" i="6"/>
  <c r="C38" i="6"/>
  <c r="C71" i="6" s="1"/>
  <c r="D62" i="6"/>
  <c r="C142" i="6"/>
  <c r="C611" i="6"/>
  <c r="C537" i="6" s="1"/>
  <c r="C562" i="6"/>
  <c r="C311" i="6"/>
  <c r="C262" i="6"/>
  <c r="C750" i="6"/>
  <c r="C259" i="6"/>
  <c r="C28" i="27"/>
  <c r="C99" i="6"/>
  <c r="C51" i="6"/>
  <c r="D79" i="6"/>
  <c r="D64" i="6" l="1"/>
  <c r="C73" i="6"/>
  <c r="C70" i="6"/>
  <c r="C67" i="6"/>
  <c r="C39" i="6"/>
  <c r="C68" i="6"/>
  <c r="C69" i="6"/>
  <c r="C89" i="6"/>
  <c r="C72" i="6"/>
  <c r="C101" i="6"/>
  <c r="E121" i="27" s="1"/>
  <c r="C569" i="6"/>
  <c r="C152" i="6"/>
  <c r="C229" i="6"/>
  <c r="C269" i="6"/>
  <c r="C145" i="6"/>
  <c r="C91" i="6"/>
  <c r="D85" i="6"/>
  <c r="C92" i="6"/>
  <c r="C90" i="6"/>
  <c r="C52" i="6"/>
  <c r="C88" i="6"/>
  <c r="C94" i="6"/>
  <c r="C93" i="6"/>
  <c r="C74" i="6" l="1"/>
  <c r="C740" i="6"/>
  <c r="C95" i="6"/>
  <c r="D91" i="6"/>
  <c r="D88" i="6"/>
  <c r="D90" i="6"/>
  <c r="D92" i="6"/>
  <c r="D93" i="6"/>
  <c r="D89" i="6"/>
  <c r="D94" i="6"/>
  <c r="C155" i="6"/>
  <c r="C741" i="6" l="1"/>
  <c r="D95" i="6"/>
  <c r="T213" i="33" l="1"/>
  <c r="E213" i="33"/>
  <c r="AI213" i="33" s="1"/>
  <c r="BK213" i="33" s="1"/>
  <c r="F213" i="33"/>
  <c r="AJ213" i="33" s="1"/>
  <c r="BL213" i="33" s="1"/>
  <c r="S213" i="33"/>
  <c r="M212" i="33" l="1"/>
  <c r="AQ212" i="33" s="1"/>
  <c r="BS212" i="33" s="1"/>
  <c r="AA212" i="33"/>
  <c r="M211" i="33" l="1"/>
  <c r="AQ211" i="33" s="1"/>
  <c r="BS211" i="33" s="1"/>
  <c r="M98" i="33"/>
  <c r="AQ98" i="33" s="1"/>
  <c r="BS98" i="33" s="1"/>
  <c r="AB212" i="33"/>
  <c r="AA98" i="33"/>
  <c r="BE98" i="33" s="1"/>
  <c r="CG98" i="33" s="1"/>
  <c r="N212" i="33"/>
  <c r="AR212" i="33" s="1"/>
  <c r="BT212" i="33" s="1"/>
  <c r="AA211" i="33"/>
  <c r="M97" i="33" l="1"/>
  <c r="AQ97" i="33" s="1"/>
  <c r="BS97" i="33" s="1"/>
  <c r="N98" i="33"/>
  <c r="AR98" i="33" s="1"/>
  <c r="BT98" i="33" s="1"/>
  <c r="AA97" i="33"/>
  <c r="BE97" i="33" s="1"/>
  <c r="N211" i="33"/>
  <c r="AR211" i="33" s="1"/>
  <c r="BT211" i="33" s="1"/>
  <c r="AB98" i="33"/>
  <c r="BF98" i="33" s="1"/>
  <c r="CH98" i="33" s="1"/>
  <c r="M210" i="33"/>
  <c r="AB211" i="33"/>
  <c r="AA210" i="33"/>
  <c r="M96" i="33" l="1"/>
  <c r="M295" i="6"/>
  <c r="N97" i="33"/>
  <c r="AR97" i="33" s="1"/>
  <c r="BT97" i="33" s="1"/>
  <c r="AQ210" i="33"/>
  <c r="N210" i="33"/>
  <c r="CG97" i="33"/>
  <c r="AB210" i="33"/>
  <c r="AA96" i="33"/>
  <c r="AB97" i="33"/>
  <c r="BF97" i="33" s="1"/>
  <c r="N295" i="6" l="1"/>
  <c r="N96" i="33"/>
  <c r="AB96" i="33"/>
  <c r="AQ96" i="33"/>
  <c r="M220" i="33"/>
  <c r="CH97" i="33"/>
  <c r="BS210" i="33"/>
  <c r="AR210" i="33"/>
  <c r="BS96" i="33" l="1"/>
  <c r="AQ220" i="33"/>
  <c r="M305" i="6"/>
  <c r="BT210" i="33"/>
  <c r="AR96" i="33"/>
  <c r="N220" i="33"/>
  <c r="BT96" i="33" l="1"/>
  <c r="AR220" i="33"/>
  <c r="N305" i="6"/>
  <c r="BS220" i="33"/>
  <c r="BT220" i="33" l="1"/>
  <c r="K212" i="33" l="1"/>
  <c r="AO212" i="33" s="1"/>
  <c r="BQ212" i="33" s="1"/>
  <c r="I211" i="33"/>
  <c r="AM211" i="33" s="1"/>
  <c r="BO211" i="33" s="1"/>
  <c r="W211" i="33"/>
  <c r="Y212" i="33"/>
  <c r="Y211" i="33" l="1"/>
  <c r="I210" i="33"/>
  <c r="X210" i="33"/>
  <c r="Y98" i="33"/>
  <c r="BC98" i="33" s="1"/>
  <c r="CE98" i="33" s="1"/>
  <c r="W97" i="33"/>
  <c r="BA97" i="33" s="1"/>
  <c r="K211" i="33"/>
  <c r="AO211" i="33" s="1"/>
  <c r="BQ211" i="33" s="1"/>
  <c r="Y216" i="33"/>
  <c r="K98" i="33"/>
  <c r="AO98" i="33" s="1"/>
  <c r="BQ98" i="33" s="1"/>
  <c r="M217" i="33"/>
  <c r="AQ217" i="33" s="1"/>
  <c r="BS217" i="33" s="1"/>
  <c r="I97" i="33"/>
  <c r="AM97" i="33" s="1"/>
  <c r="BO97" i="33" s="1"/>
  <c r="W210" i="33"/>
  <c r="J210" i="33"/>
  <c r="K216" i="33"/>
  <c r="AO216" i="33" s="1"/>
  <c r="BQ216" i="33" s="1"/>
  <c r="AA217" i="33"/>
  <c r="X96" i="33" l="1"/>
  <c r="CC97" i="33"/>
  <c r="AN210" i="33"/>
  <c r="W96" i="33"/>
  <c r="Z215" i="33"/>
  <c r="K97" i="33"/>
  <c r="AO97" i="33" s="1"/>
  <c r="BQ97" i="33" s="1"/>
  <c r="AA216" i="33"/>
  <c r="J96" i="33"/>
  <c r="Y103" i="33"/>
  <c r="BC103" i="33" s="1"/>
  <c r="CE103" i="33" s="1"/>
  <c r="I96" i="33"/>
  <c r="Y97" i="33"/>
  <c r="BC97" i="33" s="1"/>
  <c r="AA104" i="33"/>
  <c r="BE104" i="33" s="1"/>
  <c r="CG104" i="33" s="1"/>
  <c r="M216" i="33"/>
  <c r="AQ216" i="33" s="1"/>
  <c r="BS216" i="33" s="1"/>
  <c r="AM210" i="33"/>
  <c r="L215" i="33"/>
  <c r="AP215" i="33" s="1"/>
  <c r="BR215" i="33" s="1"/>
  <c r="AM96" i="33" l="1"/>
  <c r="AN96" i="33"/>
  <c r="BO210" i="33"/>
  <c r="CE97" i="33"/>
  <c r="AA103" i="33"/>
  <c r="BE103" i="33" s="1"/>
  <c r="CG103" i="33" s="1"/>
  <c r="BP210" i="33"/>
  <c r="BP96" i="33" l="1"/>
  <c r="BO96" i="33"/>
  <c r="E217" i="33" l="1"/>
  <c r="AI217" i="33" s="1"/>
  <c r="BK217" i="33" s="1"/>
  <c r="S210" i="33"/>
  <c r="T216" i="33"/>
  <c r="S216" i="33"/>
  <c r="E210" i="33"/>
  <c r="AI210" i="33" s="1"/>
  <c r="BK210" i="33" s="1"/>
  <c r="F216" i="33"/>
  <c r="AJ216" i="33" s="1"/>
  <c r="BL216" i="33" s="1"/>
  <c r="E216" i="33"/>
  <c r="AI216" i="33" s="1"/>
  <c r="BK216" i="33" s="1"/>
  <c r="S217" i="33"/>
  <c r="T214" i="33" l="1"/>
  <c r="S215" i="33"/>
  <c r="U216" i="33"/>
  <c r="Z212" i="33"/>
  <c r="E214" i="33"/>
  <c r="AI214" i="33" s="1"/>
  <c r="BK214" i="33" s="1"/>
  <c r="E215" i="33"/>
  <c r="AI215" i="33" s="1"/>
  <c r="BK215" i="33" s="1"/>
  <c r="L212" i="33"/>
  <c r="AP212" i="33" s="1"/>
  <c r="BR212" i="33" s="1"/>
  <c r="S214" i="33"/>
  <c r="G216" i="33"/>
  <c r="AK216" i="33" s="1"/>
  <c r="BM216" i="33" s="1"/>
  <c r="F214" i="33"/>
  <c r="AJ214" i="33" s="1"/>
  <c r="BL214" i="33" s="1"/>
  <c r="Z98" i="33" l="1"/>
  <c r="BD98" i="33" s="1"/>
  <c r="CF98" i="33" s="1"/>
  <c r="L98" i="33"/>
  <c r="AP98" i="33" s="1"/>
  <c r="BR98" i="33" s="1"/>
  <c r="AB217" i="33"/>
  <c r="N217" i="33"/>
  <c r="AR217" i="33" s="1"/>
  <c r="BT217" i="33" s="1"/>
  <c r="AB104" i="33" l="1"/>
  <c r="BF104" i="33" s="1"/>
  <c r="CH104" i="33" s="1"/>
  <c r="E212" i="33" l="1"/>
  <c r="AI212" i="33" s="1"/>
  <c r="BK212" i="33" s="1"/>
  <c r="S212" i="33"/>
  <c r="Z211" i="33" l="1"/>
  <c r="L211" i="33"/>
  <c r="AP211" i="33" s="1"/>
  <c r="BR211" i="33" s="1"/>
  <c r="AB216" i="33" l="1"/>
  <c r="Z97" i="33"/>
  <c r="BD97" i="33" s="1"/>
  <c r="L97" i="33"/>
  <c r="AP97" i="33" s="1"/>
  <c r="BR97" i="33" s="1"/>
  <c r="K210" i="33"/>
  <c r="V216" i="33"/>
  <c r="N216" i="33"/>
  <c r="AR216" i="33" s="1"/>
  <c r="BT216" i="33" s="1"/>
  <c r="H216" i="33"/>
  <c r="AL216" i="33" s="1"/>
  <c r="BN216" i="33" s="1"/>
  <c r="Y210" i="33"/>
  <c r="M215" i="33" l="1"/>
  <c r="AQ215" i="33" s="1"/>
  <c r="BS215" i="33" s="1"/>
  <c r="Y96" i="33"/>
  <c r="AA215" i="33"/>
  <c r="V103" i="33"/>
  <c r="AZ103" i="33" s="1"/>
  <c r="K96" i="33"/>
  <c r="K295" i="6"/>
  <c r="AO210" i="33"/>
  <c r="CF97" i="33"/>
  <c r="AB103" i="33"/>
  <c r="BF103" i="33" s="1"/>
  <c r="CH103" i="33" s="1"/>
  <c r="BQ210" i="33" l="1"/>
  <c r="W216" i="33"/>
  <c r="L210" i="33"/>
  <c r="I216" i="33"/>
  <c r="AM216" i="33" s="1"/>
  <c r="BO216" i="33" s="1"/>
  <c r="K220" i="33"/>
  <c r="AO96" i="33"/>
  <c r="CB103" i="33"/>
  <c r="Z210" i="33"/>
  <c r="L96" i="33" l="1"/>
  <c r="L295" i="6"/>
  <c r="Z96" i="33"/>
  <c r="BQ96" i="33"/>
  <c r="AO220" i="33"/>
  <c r="J216" i="33"/>
  <c r="AN216" i="33" s="1"/>
  <c r="BP216" i="33" s="1"/>
  <c r="AP210" i="33"/>
  <c r="X216" i="33"/>
  <c r="K305" i="6"/>
  <c r="AB215" i="33"/>
  <c r="W103" i="33"/>
  <c r="BA103" i="33" s="1"/>
  <c r="N215" i="33"/>
  <c r="AR215" i="33" s="1"/>
  <c r="BT215" i="33" s="1"/>
  <c r="CC103" i="33" l="1"/>
  <c r="AP96" i="33"/>
  <c r="L220" i="33"/>
  <c r="BQ220" i="33"/>
  <c r="X103" i="33"/>
  <c r="BB103" i="33" s="1"/>
  <c r="CD103" i="33" s="1"/>
  <c r="BR210" i="33"/>
  <c r="BR96" i="33" l="1"/>
  <c r="AP220" i="33"/>
  <c r="L305" i="6"/>
  <c r="BR220" i="33" l="1"/>
  <c r="S211" i="33" l="1"/>
  <c r="E211" i="33"/>
  <c r="AI211" i="33" s="1"/>
  <c r="BK211" i="33" s="1"/>
  <c r="E780" i="6"/>
  <c r="E117" i="27"/>
  <c r="S209" i="33" l="1"/>
  <c r="E209" i="33"/>
  <c r="E115" i="27"/>
  <c r="E465" i="6" l="1"/>
  <c r="E47" i="6"/>
  <c r="E33" i="6"/>
  <c r="E342" i="6"/>
  <c r="E343" i="6" s="1"/>
  <c r="E227" i="6" s="1"/>
  <c r="E32" i="6"/>
  <c r="E300" i="6"/>
  <c r="E352" i="6"/>
  <c r="E353" i="6" s="1"/>
  <c r="E230" i="6" s="1"/>
  <c r="E46" i="6"/>
  <c r="E186" i="6"/>
  <c r="E31" i="6"/>
  <c r="AI209" i="33"/>
  <c r="E226" i="33"/>
  <c r="E227" i="33" s="1"/>
  <c r="S226" i="33"/>
  <c r="S227" i="33" s="1"/>
  <c r="E455" i="6"/>
  <c r="E34" i="6"/>
  <c r="E310" i="6"/>
  <c r="E45" i="6"/>
  <c r="E497" i="6" l="1"/>
  <c r="E35" i="6"/>
  <c r="E60" i="6"/>
  <c r="BK209" i="33"/>
  <c r="AI226" i="33"/>
  <c r="AI227" i="33" s="1"/>
  <c r="E57" i="6"/>
  <c r="E258" i="6"/>
  <c r="E259" i="6" s="1"/>
  <c r="E301" i="6"/>
  <c r="E226" i="6" s="1"/>
  <c r="E466" i="6"/>
  <c r="E384" i="6" s="1"/>
  <c r="E456" i="6"/>
  <c r="E413" i="6"/>
  <c r="E414" i="6" s="1"/>
  <c r="E187" i="6"/>
  <c r="E79" i="6"/>
  <c r="E99" i="6"/>
  <c r="E80" i="6"/>
  <c r="E58" i="6"/>
  <c r="E59" i="6"/>
  <c r="E268" i="6"/>
  <c r="E311" i="6"/>
  <c r="E229" i="6" s="1"/>
  <c r="E196" i="6"/>
  <c r="E81" i="6"/>
  <c r="E142" i="6" l="1"/>
  <c r="E381" i="6"/>
  <c r="BK226" i="33"/>
  <c r="BK227" i="33" s="1"/>
  <c r="E269" i="6"/>
  <c r="E197" i="6"/>
  <c r="E694" i="6"/>
  <c r="E498" i="6"/>
  <c r="E382" i="6" s="1"/>
  <c r="E507" i="6"/>
  <c r="E48" i="6"/>
  <c r="E38" i="6"/>
  <c r="E61" i="6"/>
  <c r="E44" i="6" l="1"/>
  <c r="E72" i="6"/>
  <c r="E73" i="6"/>
  <c r="E64" i="6"/>
  <c r="E70" i="6"/>
  <c r="E39" i="6"/>
  <c r="E67" i="6"/>
  <c r="E68" i="6"/>
  <c r="E69" i="6"/>
  <c r="E71" i="6"/>
  <c r="E704" i="6"/>
  <c r="E508" i="6"/>
  <c r="E385" i="6" s="1"/>
  <c r="E423" i="6"/>
  <c r="E739" i="6"/>
  <c r="E740" i="6" s="1"/>
  <c r="E695" i="6"/>
  <c r="E145" i="6"/>
  <c r="E82" i="6"/>
  <c r="E28" i="27"/>
  <c r="E98" i="6"/>
  <c r="E74" i="6" l="1"/>
  <c r="E749" i="6"/>
  <c r="E750" i="6" s="1"/>
  <c r="E705" i="6"/>
  <c r="E741" i="6"/>
  <c r="E152" i="6"/>
  <c r="E155" i="6" s="1"/>
  <c r="E424" i="6"/>
  <c r="E97" i="6"/>
  <c r="E101" i="6" s="1"/>
  <c r="E27" i="27"/>
  <c r="E78" i="6"/>
  <c r="E51" i="6"/>
  <c r="E52" i="6" s="1"/>
  <c r="F217" i="33" l="1"/>
  <c r="AJ217" i="33" s="1"/>
  <c r="BL217" i="33" s="1"/>
  <c r="E85" i="6"/>
  <c r="T217" i="33"/>
  <c r="E94" i="6" l="1"/>
  <c r="E89" i="6"/>
  <c r="E88" i="6"/>
  <c r="E92" i="6"/>
  <c r="E93" i="6"/>
  <c r="E90" i="6"/>
  <c r="E91" i="6"/>
  <c r="G217" i="33" l="1"/>
  <c r="AK217" i="33" s="1"/>
  <c r="BM217" i="33" s="1"/>
  <c r="E95" i="6"/>
  <c r="U217" i="33"/>
  <c r="X211" i="33" l="1"/>
  <c r="J211" i="33"/>
  <c r="AN211" i="33" l="1"/>
  <c r="Z216" i="33"/>
  <c r="J97" i="33"/>
  <c r="X97" i="33"/>
  <c r="L216" i="33"/>
  <c r="AP216" i="33" s="1"/>
  <c r="BR216" i="33" s="1"/>
  <c r="BB97" i="33" l="1"/>
  <c r="AN97" i="33"/>
  <c r="V217" i="33"/>
  <c r="BP211" i="33"/>
  <c r="Z103" i="33"/>
  <c r="BD103" i="33" s="1"/>
  <c r="H217" i="33"/>
  <c r="AL217" i="33" s="1"/>
  <c r="BN217" i="33" s="1"/>
  <c r="CF103" i="33" l="1"/>
  <c r="CD97" i="33"/>
  <c r="W217" i="33"/>
  <c r="BP97" i="33"/>
  <c r="I217" i="33"/>
  <c r="AM217" i="33" s="1"/>
  <c r="BO217" i="33" s="1"/>
  <c r="V104" i="33"/>
  <c r="AZ104" i="33" s="1"/>
  <c r="W104" i="33" l="1"/>
  <c r="BA104" i="33" s="1"/>
  <c r="CC104" i="33" s="1"/>
  <c r="J217" i="33"/>
  <c r="AN217" i="33" s="1"/>
  <c r="BP217" i="33" s="1"/>
  <c r="X217" i="33"/>
  <c r="CB104" i="33"/>
  <c r="X104" i="33" l="1"/>
  <c r="BB104" i="33" s="1"/>
  <c r="Y217" i="33"/>
  <c r="K217" i="33"/>
  <c r="AO217" i="33" s="1"/>
  <c r="BQ217" i="33" s="1"/>
  <c r="Y104" i="33" l="1"/>
  <c r="BC104" i="33" s="1"/>
  <c r="CE104" i="33" s="1"/>
  <c r="CD104" i="33"/>
  <c r="T210" i="33" l="1"/>
  <c r="T212" i="33"/>
  <c r="T215" i="33"/>
  <c r="F212" i="33"/>
  <c r="AJ212" i="33" s="1"/>
  <c r="BL212" i="33" s="1"/>
  <c r="F215" i="33"/>
  <c r="AJ215" i="33" s="1"/>
  <c r="BL215" i="33" s="1"/>
  <c r="F210" i="33"/>
  <c r="AJ210" i="33" s="1"/>
  <c r="BL210" i="33" s="1"/>
  <c r="F117" i="27" l="1"/>
  <c r="F209" i="33" l="1"/>
  <c r="J212" i="33"/>
  <c r="T209" i="33"/>
  <c r="T211" i="33"/>
  <c r="X212" i="33"/>
  <c r="F211" i="33"/>
  <c r="AJ211" i="33" s="1"/>
  <c r="BL211" i="33" s="1"/>
  <c r="X98" i="33" l="1"/>
  <c r="T226" i="33"/>
  <c r="T227" i="33" s="1"/>
  <c r="AJ209" i="33"/>
  <c r="F226" i="33"/>
  <c r="F227" i="33" s="1"/>
  <c r="Z217" i="33"/>
  <c r="J98" i="33"/>
  <c r="J295" i="6"/>
  <c r="L217" i="33"/>
  <c r="AP217" i="33" s="1"/>
  <c r="BR217" i="33" s="1"/>
  <c r="AN212" i="33"/>
  <c r="AN98" i="33" l="1"/>
  <c r="J220" i="33"/>
  <c r="BP212" i="33"/>
  <c r="Z104" i="33"/>
  <c r="BD104" i="33" s="1"/>
  <c r="BB98" i="33"/>
  <c r="BL209" i="33"/>
  <c r="AJ226" i="33"/>
  <c r="AJ227" i="33" s="1"/>
  <c r="CD98" i="33" l="1"/>
  <c r="CF104" i="33"/>
  <c r="BP98" i="33"/>
  <c r="AN220" i="33"/>
  <c r="J305" i="6"/>
  <c r="BL226" i="33"/>
  <c r="BL227" i="33" s="1"/>
  <c r="BP220" i="33" l="1"/>
  <c r="F780" i="6" l="1"/>
  <c r="F115" i="27" l="1"/>
  <c r="F352" i="6" l="1"/>
  <c r="F46" i="6"/>
  <c r="F455" i="6"/>
  <c r="F456" i="6" s="1"/>
  <c r="F381" i="6" s="1"/>
  <c r="F34" i="6"/>
  <c r="F186" i="6"/>
  <c r="F31" i="6"/>
  <c r="F465" i="6"/>
  <c r="F47" i="6"/>
  <c r="F300" i="6"/>
  <c r="F32" i="6"/>
  <c r="F342" i="6"/>
  <c r="F343" i="6" s="1"/>
  <c r="F227" i="6" s="1"/>
  <c r="F33" i="6"/>
  <c r="F310" i="6"/>
  <c r="F311" i="6" s="1"/>
  <c r="F229" i="6" s="1"/>
  <c r="F45" i="6"/>
  <c r="F59" i="6" l="1"/>
  <c r="F57" i="6"/>
  <c r="F58" i="6"/>
  <c r="F81" i="6"/>
  <c r="F99" i="6"/>
  <c r="F102" i="6" s="1"/>
  <c r="F79" i="6"/>
  <c r="F466" i="6"/>
  <c r="F384" i="6" s="1"/>
  <c r="F187" i="6"/>
  <c r="F60" i="6"/>
  <c r="F196" i="6"/>
  <c r="F80" i="6"/>
  <c r="F497" i="6"/>
  <c r="F35" i="6"/>
  <c r="F258" i="6"/>
  <c r="F259" i="6" s="1"/>
  <c r="F301" i="6"/>
  <c r="F226" i="6" s="1"/>
  <c r="F268" i="6"/>
  <c r="F269" i="6" s="1"/>
  <c r="F353" i="6"/>
  <c r="F230" i="6" s="1"/>
  <c r="F61" i="6" l="1"/>
  <c r="F197" i="6"/>
  <c r="F38" i="6"/>
  <c r="F507" i="6"/>
  <c r="F48" i="6"/>
  <c r="F413" i="6"/>
  <c r="F414" i="6" s="1"/>
  <c r="F694" i="6"/>
  <c r="F498" i="6"/>
  <c r="F142" i="6" l="1"/>
  <c r="F82" i="6"/>
  <c r="F28" i="27"/>
  <c r="F98" i="6"/>
  <c r="F704" i="6"/>
  <c r="F508" i="6"/>
  <c r="F385" i="6" s="1"/>
  <c r="F423" i="6"/>
  <c r="F382" i="6"/>
  <c r="F72" i="6"/>
  <c r="F73" i="6"/>
  <c r="F64" i="6"/>
  <c r="F69" i="6"/>
  <c r="F39" i="6"/>
  <c r="F70" i="6"/>
  <c r="F67" i="6"/>
  <c r="F68" i="6"/>
  <c r="F739" i="6"/>
  <c r="F740" i="6" s="1"/>
  <c r="F695" i="6"/>
  <c r="F44" i="6"/>
  <c r="F71" i="6"/>
  <c r="F145" i="6" l="1"/>
  <c r="F74" i="6"/>
  <c r="F741" i="6"/>
  <c r="F51" i="6"/>
  <c r="F52" i="6" s="1"/>
  <c r="F27" i="27"/>
  <c r="F97" i="6"/>
  <c r="F101" i="6" s="1"/>
  <c r="F78" i="6"/>
  <c r="F749" i="6"/>
  <c r="F750" i="6" s="1"/>
  <c r="F705" i="6"/>
  <c r="F152" i="6"/>
  <c r="F424" i="6"/>
  <c r="F155" i="6" l="1"/>
  <c r="F85" i="6"/>
  <c r="F92" i="6" l="1"/>
  <c r="F91" i="6"/>
  <c r="F90" i="6"/>
  <c r="F93" i="6"/>
  <c r="F94" i="6"/>
  <c r="F88" i="6"/>
  <c r="F89" i="6"/>
  <c r="F95" i="6" l="1"/>
  <c r="G213" i="33" l="1"/>
  <c r="AK213" i="33" s="1"/>
  <c r="BM213" i="33" s="1"/>
  <c r="G212" i="33"/>
  <c r="AK212" i="33" s="1"/>
  <c r="BM212" i="33" s="1"/>
  <c r="U213" i="33"/>
  <c r="U212" i="33"/>
  <c r="U215" i="33" l="1"/>
  <c r="H213" i="33"/>
  <c r="AL213" i="33" s="1"/>
  <c r="BN213" i="33" s="1"/>
  <c r="G117" i="27"/>
  <c r="G215" i="33"/>
  <c r="AK215" i="33" s="1"/>
  <c r="BM215" i="33" s="1"/>
  <c r="V213" i="33"/>
  <c r="U214" i="33"/>
  <c r="G214" i="33"/>
  <c r="AK214" i="33" s="1"/>
  <c r="BM214" i="33" s="1"/>
  <c r="G780" i="6" l="1"/>
  <c r="G210" i="33"/>
  <c r="AK210" i="33" s="1"/>
  <c r="BM210" i="33" s="1"/>
  <c r="U209" i="33"/>
  <c r="J781" i="6"/>
  <c r="U211" i="33"/>
  <c r="G209" i="33"/>
  <c r="G115" i="27"/>
  <c r="G211" i="33"/>
  <c r="AK211" i="33" s="1"/>
  <c r="BM211" i="33" s="1"/>
  <c r="W213" i="33"/>
  <c r="U210" i="33"/>
  <c r="V99" i="33"/>
  <c r="AZ99" i="33" s="1"/>
  <c r="I213" i="33"/>
  <c r="AM213" i="33" s="1"/>
  <c r="BO213" i="33" s="1"/>
  <c r="G46" i="6" l="1"/>
  <c r="CB99" i="33"/>
  <c r="H215" i="33"/>
  <c r="AL215" i="33" s="1"/>
  <c r="BN215" i="33" s="1"/>
  <c r="H214" i="33"/>
  <c r="AL214" i="33" s="1"/>
  <c r="BN214" i="33" s="1"/>
  <c r="H209" i="33"/>
  <c r="V210" i="33"/>
  <c r="G31" i="6"/>
  <c r="G186" i="6"/>
  <c r="H212" i="33"/>
  <c r="AL212" i="33" s="1"/>
  <c r="BN212" i="33" s="1"/>
  <c r="G455" i="6"/>
  <c r="G34" i="6"/>
  <c r="V215" i="33"/>
  <c r="G32" i="6"/>
  <c r="G300" i="6"/>
  <c r="V209" i="33"/>
  <c r="X213" i="33"/>
  <c r="H210" i="33"/>
  <c r="AL210" i="33" s="1"/>
  <c r="BN210" i="33" s="1"/>
  <c r="I781" i="6"/>
  <c r="K781" i="6"/>
  <c r="K780" i="6"/>
  <c r="K117" i="27"/>
  <c r="W99" i="33"/>
  <c r="BA99" i="33" s="1"/>
  <c r="CC99" i="33" s="1"/>
  <c r="V212" i="33"/>
  <c r="G465" i="6"/>
  <c r="G47" i="6"/>
  <c r="AK209" i="33"/>
  <c r="G226" i="33"/>
  <c r="G227" i="33" s="1"/>
  <c r="V214" i="33"/>
  <c r="J213" i="33"/>
  <c r="G33" i="6"/>
  <c r="G342" i="6"/>
  <c r="G343" i="6" s="1"/>
  <c r="G227" i="6" s="1"/>
  <c r="U226" i="33"/>
  <c r="U227" i="33" s="1"/>
  <c r="K787" i="6" l="1"/>
  <c r="K786" i="6" s="1"/>
  <c r="K782" i="6"/>
  <c r="G352" i="6"/>
  <c r="G353" i="6" s="1"/>
  <c r="G230" i="6" s="1"/>
  <c r="G35" i="6"/>
  <c r="G38" i="6" s="1"/>
  <c r="G71" i="6" s="1"/>
  <c r="G497" i="6"/>
  <c r="G413" i="6" s="1"/>
  <c r="G414" i="6" s="1"/>
  <c r="G507" i="6"/>
  <c r="G423" i="6" s="1"/>
  <c r="G424" i="6" s="1"/>
  <c r="BM209" i="33"/>
  <c r="AK226" i="33"/>
  <c r="AK227" i="33" s="1"/>
  <c r="W215" i="33"/>
  <c r="I212" i="33"/>
  <c r="G60" i="6"/>
  <c r="G310" i="6"/>
  <c r="G45" i="6"/>
  <c r="H781" i="6"/>
  <c r="H780" i="6"/>
  <c r="H117" i="27"/>
  <c r="G466" i="6"/>
  <c r="G384" i="6" s="1"/>
  <c r="K115" i="27"/>
  <c r="K213" i="33"/>
  <c r="J187" i="27"/>
  <c r="X99" i="33"/>
  <c r="G258" i="6"/>
  <c r="G301" i="6"/>
  <c r="G226" i="6" s="1"/>
  <c r="G80" i="6"/>
  <c r="L781" i="6"/>
  <c r="L780" i="6"/>
  <c r="L787" i="6" s="1"/>
  <c r="L786" i="6" s="1"/>
  <c r="L117" i="27"/>
  <c r="V98" i="33"/>
  <c r="AZ98" i="33" s="1"/>
  <c r="CB98" i="33" s="1"/>
  <c r="V96" i="33"/>
  <c r="AN213" i="33"/>
  <c r="I215" i="33"/>
  <c r="AM215" i="33" s="1"/>
  <c r="BO215" i="33" s="1"/>
  <c r="Y213" i="33"/>
  <c r="Y226" i="33" s="1"/>
  <c r="K352" i="6"/>
  <c r="W212" i="33"/>
  <c r="G456" i="6"/>
  <c r="H98" i="33"/>
  <c r="AL98" i="33" s="1"/>
  <c r="G81" i="6"/>
  <c r="G196" i="6"/>
  <c r="G57" i="6"/>
  <c r="G48" i="6"/>
  <c r="H96" i="33"/>
  <c r="G59" i="6"/>
  <c r="K465" i="6"/>
  <c r="J185" i="27"/>
  <c r="G58" i="6"/>
  <c r="G187" i="6"/>
  <c r="G200" i="6" s="1"/>
  <c r="AL209" i="33"/>
  <c r="G498" i="6"/>
  <c r="G382" i="6" s="1"/>
  <c r="L782" i="6" l="1"/>
  <c r="G61" i="6"/>
  <c r="G69" i="6"/>
  <c r="G68" i="6"/>
  <c r="G39" i="6"/>
  <c r="G67" i="6"/>
  <c r="G694" i="6"/>
  <c r="G739" i="6" s="1"/>
  <c r="G740" i="6" s="1"/>
  <c r="M781" i="6"/>
  <c r="M780" i="6"/>
  <c r="M787" i="6" s="1"/>
  <c r="M786" i="6" s="1"/>
  <c r="M117" i="27"/>
  <c r="Y99" i="33"/>
  <c r="K187" i="27"/>
  <c r="J460" i="6"/>
  <c r="BP213" i="33"/>
  <c r="L465" i="6"/>
  <c r="J337" i="6"/>
  <c r="H115" i="27"/>
  <c r="G28" i="27"/>
  <c r="G99" i="6"/>
  <c r="G79" i="6"/>
  <c r="K186" i="6"/>
  <c r="BN209" i="33"/>
  <c r="J181" i="6"/>
  <c r="I98" i="33"/>
  <c r="I295" i="6"/>
  <c r="O295" i="6" s="1"/>
  <c r="I185" i="27"/>
  <c r="K185" i="27"/>
  <c r="Z213" i="33"/>
  <c r="Z226" i="33" s="1"/>
  <c r="L352" i="6"/>
  <c r="BB99" i="33"/>
  <c r="X220" i="33"/>
  <c r="K300" i="6"/>
  <c r="K32" i="6"/>
  <c r="H310" i="6"/>
  <c r="H211" i="33"/>
  <c r="G268" i="6"/>
  <c r="G311" i="6"/>
  <c r="G229" i="6" s="1"/>
  <c r="AM212" i="33"/>
  <c r="BM226" i="33"/>
  <c r="BM227" i="33" s="1"/>
  <c r="G142" i="6"/>
  <c r="AL96" i="33"/>
  <c r="G82" i="6"/>
  <c r="G98" i="6"/>
  <c r="L213" i="33"/>
  <c r="G259" i="6"/>
  <c r="K310" i="6"/>
  <c r="K45" i="6"/>
  <c r="H352" i="6"/>
  <c r="V211" i="33"/>
  <c r="V226" i="33" s="1"/>
  <c r="G72" i="6"/>
  <c r="G73" i="6"/>
  <c r="G64" i="6"/>
  <c r="G70" i="6"/>
  <c r="K455" i="6"/>
  <c r="G704" i="6"/>
  <c r="G508" i="6"/>
  <c r="G385" i="6" s="1"/>
  <c r="I187" i="27"/>
  <c r="W98" i="33"/>
  <c r="G197" i="6"/>
  <c r="G201" i="6" s="1"/>
  <c r="BN98" i="33"/>
  <c r="G381" i="6"/>
  <c r="J450" i="6"/>
  <c r="K342" i="6"/>
  <c r="L115" i="27"/>
  <c r="AO213" i="33"/>
  <c r="K226" i="33"/>
  <c r="K227" i="33" s="1"/>
  <c r="H465" i="6"/>
  <c r="M782" i="6" l="1"/>
  <c r="G74" i="6"/>
  <c r="J186" i="27"/>
  <c r="G695" i="6"/>
  <c r="G754" i="6" s="1"/>
  <c r="L507" i="6"/>
  <c r="L423" i="6" s="1"/>
  <c r="I186" i="27"/>
  <c r="K268" i="6"/>
  <c r="K311" i="6"/>
  <c r="K229" i="6" s="1"/>
  <c r="BC99" i="33"/>
  <c r="Y220" i="33"/>
  <c r="Y227" i="33" s="1"/>
  <c r="AA213" i="33"/>
  <c r="AA226" i="33" s="1"/>
  <c r="M352" i="6"/>
  <c r="H97" i="33"/>
  <c r="H295" i="6"/>
  <c r="K450" i="6"/>
  <c r="K34" i="6"/>
  <c r="BA98" i="33"/>
  <c r="W220" i="33"/>
  <c r="G749" i="6"/>
  <c r="G750" i="6" s="1"/>
  <c r="G705" i="6"/>
  <c r="I450" i="6"/>
  <c r="G741" i="6"/>
  <c r="H268" i="6"/>
  <c r="CD99" i="33"/>
  <c r="BB220" i="33"/>
  <c r="BB227" i="33" s="1"/>
  <c r="L187" i="27"/>
  <c r="Z99" i="33"/>
  <c r="K507" i="6"/>
  <c r="K337" i="6"/>
  <c r="K33" i="6"/>
  <c r="M213" i="33"/>
  <c r="V97" i="33"/>
  <c r="J347" i="6"/>
  <c r="I337" i="6"/>
  <c r="J191" i="6"/>
  <c r="BO212" i="33"/>
  <c r="AL211" i="33"/>
  <c r="H226" i="33"/>
  <c r="K497" i="6"/>
  <c r="K694" i="6" s="1"/>
  <c r="K739" i="6" s="1"/>
  <c r="J492" i="6"/>
  <c r="X215" i="33"/>
  <c r="L300" i="6"/>
  <c r="L32" i="6"/>
  <c r="K460" i="6"/>
  <c r="K47" i="6"/>
  <c r="L310" i="6"/>
  <c r="L45" i="6"/>
  <c r="L79" i="6" s="1"/>
  <c r="I460" i="6"/>
  <c r="G145" i="6"/>
  <c r="G269" i="6"/>
  <c r="K258" i="6"/>
  <c r="K301" i="6"/>
  <c r="K226" i="6" s="1"/>
  <c r="L185" i="27"/>
  <c r="K181" i="6"/>
  <c r="K31" i="6"/>
  <c r="I181" i="6"/>
  <c r="AM98" i="33"/>
  <c r="I220" i="33"/>
  <c r="H186" i="6"/>
  <c r="J253" i="6"/>
  <c r="M115" i="27"/>
  <c r="M465" i="6"/>
  <c r="L497" i="6"/>
  <c r="I492" i="6"/>
  <c r="H455" i="6"/>
  <c r="G152" i="6"/>
  <c r="G155" i="6" s="1"/>
  <c r="J215" i="33"/>
  <c r="AN215" i="33" s="1"/>
  <c r="BP215" i="33" s="1"/>
  <c r="N781" i="6"/>
  <c r="N780" i="6"/>
  <c r="N787" i="6" s="1"/>
  <c r="N786" i="6" s="1"/>
  <c r="N117" i="27"/>
  <c r="H185" i="27"/>
  <c r="BQ213" i="33"/>
  <c r="AO226" i="33"/>
  <c r="AO227" i="33" s="1"/>
  <c r="L186" i="6"/>
  <c r="G44" i="6"/>
  <c r="G199" i="6"/>
  <c r="H342" i="6"/>
  <c r="AP213" i="33"/>
  <c r="L226" i="33"/>
  <c r="L227" i="33" s="1"/>
  <c r="BN96" i="33"/>
  <c r="H300" i="6"/>
  <c r="L342" i="6"/>
  <c r="I253" i="6"/>
  <c r="L455" i="6"/>
  <c r="N782" i="6" l="1"/>
  <c r="O781" i="6"/>
  <c r="H32" i="6"/>
  <c r="K186" i="27"/>
  <c r="H187" i="27"/>
  <c r="L413" i="6"/>
  <c r="L694" i="6"/>
  <c r="L739" i="6" s="1"/>
  <c r="M186" i="27"/>
  <c r="N213" i="33"/>
  <c r="H181" i="6"/>
  <c r="H31" i="6"/>
  <c r="H507" i="6"/>
  <c r="M310" i="6"/>
  <c r="M45" i="6"/>
  <c r="M79" i="6" s="1"/>
  <c r="K423" i="6"/>
  <c r="I408" i="6"/>
  <c r="K347" i="6"/>
  <c r="K46" i="6"/>
  <c r="I347" i="6"/>
  <c r="N115" i="27"/>
  <c r="L450" i="6"/>
  <c r="L456" i="6" s="1"/>
  <c r="L34" i="6"/>
  <c r="I689" i="6"/>
  <c r="M455" i="6"/>
  <c r="L181" i="6"/>
  <c r="L31" i="6"/>
  <c r="L57" i="6" s="1"/>
  <c r="L186" i="27"/>
  <c r="H186" i="27"/>
  <c r="H188" i="27" s="1"/>
  <c r="BN211" i="33"/>
  <c r="BN226" i="33" s="1"/>
  <c r="AL226" i="33"/>
  <c r="J263" i="6"/>
  <c r="H347" i="6"/>
  <c r="H353" i="6" s="1"/>
  <c r="H230" i="6" s="1"/>
  <c r="H46" i="6"/>
  <c r="AQ213" i="33"/>
  <c r="M226" i="33"/>
  <c r="M227" i="33" s="1"/>
  <c r="CD220" i="33"/>
  <c r="CD227" i="33" s="1"/>
  <c r="G753" i="6"/>
  <c r="CC98" i="33"/>
  <c r="BA220" i="33"/>
  <c r="BA227" i="33" s="1"/>
  <c r="AL97" i="33"/>
  <c r="H220" i="33"/>
  <c r="H227" i="33" s="1"/>
  <c r="H450" i="6"/>
  <c r="H34" i="6"/>
  <c r="M185" i="27"/>
  <c r="J689" i="6"/>
  <c r="M186" i="6"/>
  <c r="H258" i="6"/>
  <c r="I188" i="27"/>
  <c r="AB213" i="33"/>
  <c r="AB226" i="33" s="1"/>
  <c r="N352" i="6"/>
  <c r="L460" i="6"/>
  <c r="L47" i="6"/>
  <c r="J408" i="6"/>
  <c r="I191" i="6"/>
  <c r="K187" i="6"/>
  <c r="L268" i="6"/>
  <c r="L311" i="6"/>
  <c r="L229" i="6" s="1"/>
  <c r="H337" i="6"/>
  <c r="H343" i="6" s="1"/>
  <c r="H227" i="6" s="1"/>
  <c r="H33" i="6"/>
  <c r="J502" i="6"/>
  <c r="K343" i="6"/>
  <c r="K227" i="6" s="1"/>
  <c r="K253" i="6"/>
  <c r="K259" i="6" s="1"/>
  <c r="H196" i="6"/>
  <c r="L337" i="6"/>
  <c r="L33" i="6"/>
  <c r="L59" i="6" s="1"/>
  <c r="L60" i="6"/>
  <c r="K492" i="6"/>
  <c r="K408" i="6" s="1"/>
  <c r="K35" i="6"/>
  <c r="K38" i="6" s="1"/>
  <c r="CE99" i="33"/>
  <c r="BC220" i="33"/>
  <c r="BC227" i="33" s="1"/>
  <c r="I502" i="6"/>
  <c r="BR213" i="33"/>
  <c r="AP226" i="33"/>
  <c r="AP227" i="33" s="1"/>
  <c r="K413" i="6"/>
  <c r="G51" i="6"/>
  <c r="G52" i="6" s="1"/>
  <c r="G97" i="6"/>
  <c r="G101" i="6" s="1"/>
  <c r="J121" i="27" s="1"/>
  <c r="G27" i="27"/>
  <c r="G78" i="6"/>
  <c r="BQ226" i="33"/>
  <c r="BQ227" i="33" s="1"/>
  <c r="N465" i="6"/>
  <c r="BO98" i="33"/>
  <c r="AM220" i="33"/>
  <c r="K191" i="6"/>
  <c r="H497" i="6"/>
  <c r="H694" i="6" s="1"/>
  <c r="H739" i="6" s="1"/>
  <c r="K466" i="6"/>
  <c r="K384" i="6" s="1"/>
  <c r="H460" i="6"/>
  <c r="H47" i="6"/>
  <c r="L258" i="6"/>
  <c r="L301" i="6"/>
  <c r="L226" i="6" s="1"/>
  <c r="M187" i="27"/>
  <c r="AA99" i="33"/>
  <c r="I305" i="6"/>
  <c r="O305" i="6" s="1"/>
  <c r="AZ97" i="33"/>
  <c r="V220" i="33"/>
  <c r="V227" i="33" s="1"/>
  <c r="M300" i="6"/>
  <c r="M32" i="6"/>
  <c r="M58" i="6" s="1"/>
  <c r="J188" i="27"/>
  <c r="BD99" i="33"/>
  <c r="Z220" i="33"/>
  <c r="Z227" i="33" s="1"/>
  <c r="K456" i="6"/>
  <c r="H253" i="6"/>
  <c r="H301" i="6"/>
  <c r="H226" i="6" s="1"/>
  <c r="M342" i="6"/>
  <c r="L58" i="6"/>
  <c r="H58" i="6" l="1"/>
  <c r="H259" i="6"/>
  <c r="K200" i="6"/>
  <c r="N186" i="27"/>
  <c r="K72" i="6"/>
  <c r="K73" i="6"/>
  <c r="K68" i="6"/>
  <c r="K39" i="6"/>
  <c r="K69" i="6"/>
  <c r="K70" i="6"/>
  <c r="K67" i="6"/>
  <c r="K381" i="6"/>
  <c r="CB97" i="33"/>
  <c r="AZ220" i="33"/>
  <c r="AZ227" i="33" s="1"/>
  <c r="M337" i="6"/>
  <c r="M33" i="6"/>
  <c r="M59" i="6" s="1"/>
  <c r="G85" i="6"/>
  <c r="BR226" i="33"/>
  <c r="BR227" i="33" s="1"/>
  <c r="K689" i="6"/>
  <c r="K498" i="6"/>
  <c r="K382" i="6" s="1"/>
  <c r="L343" i="6"/>
  <c r="L227" i="6" s="1"/>
  <c r="L253" i="6"/>
  <c r="L259" i="6" s="1"/>
  <c r="N187" i="27"/>
  <c r="AB99" i="33"/>
  <c r="H456" i="6"/>
  <c r="H80" i="6"/>
  <c r="L187" i="6"/>
  <c r="N186" i="6"/>
  <c r="M497" i="6"/>
  <c r="M694" i="6" s="1"/>
  <c r="M739" i="6" s="1"/>
  <c r="H187" i="6"/>
  <c r="H200" i="6" s="1"/>
  <c r="N310" i="6"/>
  <c r="N45" i="6"/>
  <c r="N79" i="6" s="1"/>
  <c r="CF99" i="33"/>
  <c r="BD220" i="33"/>
  <c r="BD227" i="33" s="1"/>
  <c r="M258" i="6"/>
  <c r="M301" i="6"/>
  <c r="M226" i="6" s="1"/>
  <c r="BE99" i="33"/>
  <c r="AA220" i="33"/>
  <c r="AA227" i="33" s="1"/>
  <c r="BO220" i="33"/>
  <c r="N185" i="27"/>
  <c r="N342" i="6"/>
  <c r="H142" i="6"/>
  <c r="M507" i="6"/>
  <c r="M423" i="6" s="1"/>
  <c r="H704" i="6"/>
  <c r="H749" i="6" s="1"/>
  <c r="H423" i="6"/>
  <c r="AR213" i="33"/>
  <c r="N226" i="33"/>
  <c r="N227" i="33" s="1"/>
  <c r="K414" i="6"/>
  <c r="H81" i="6"/>
  <c r="I418" i="6"/>
  <c r="I699" i="6"/>
  <c r="CE220" i="33"/>
  <c r="CE227" i="33" s="1"/>
  <c r="J418" i="6"/>
  <c r="J699" i="6"/>
  <c r="M450" i="6"/>
  <c r="M34" i="6"/>
  <c r="K502" i="6"/>
  <c r="K48" i="6"/>
  <c r="M181" i="6"/>
  <c r="M31" i="6"/>
  <c r="M57" i="6" s="1"/>
  <c r="H492" i="6"/>
  <c r="H35" i="6"/>
  <c r="L81" i="6"/>
  <c r="I734" i="6"/>
  <c r="L381" i="6"/>
  <c r="H191" i="6"/>
  <c r="K99" i="6"/>
  <c r="L191" i="6"/>
  <c r="K142" i="6"/>
  <c r="I263" i="6"/>
  <c r="H466" i="6"/>
  <c r="H384" i="6" s="1"/>
  <c r="N455" i="6"/>
  <c r="H305" i="6"/>
  <c r="H45" i="6"/>
  <c r="K71" i="6"/>
  <c r="H59" i="6"/>
  <c r="M460" i="6"/>
  <c r="M47" i="6"/>
  <c r="L466" i="6"/>
  <c r="L384" i="6" s="1"/>
  <c r="K188" i="27"/>
  <c r="J734" i="6"/>
  <c r="H60" i="6"/>
  <c r="BN97" i="33"/>
  <c r="AL220" i="33"/>
  <c r="AL227" i="33" s="1"/>
  <c r="CC220" i="33"/>
  <c r="CC227" i="33" s="1"/>
  <c r="BS213" i="33"/>
  <c r="AQ226" i="33"/>
  <c r="AQ227" i="33" s="1"/>
  <c r="L492" i="6"/>
  <c r="L35" i="6"/>
  <c r="H413" i="6"/>
  <c r="K353" i="6"/>
  <c r="K230" i="6" s="1"/>
  <c r="K263" i="6"/>
  <c r="L347" i="6"/>
  <c r="L46" i="6"/>
  <c r="L80" i="6" s="1"/>
  <c r="M268" i="6"/>
  <c r="M311" i="6"/>
  <c r="M229" i="6" s="1"/>
  <c r="H57" i="6"/>
  <c r="N300" i="6"/>
  <c r="N32" i="6"/>
  <c r="M492" i="6"/>
  <c r="M35" i="6"/>
  <c r="M413" i="6" l="1"/>
  <c r="L200" i="6"/>
  <c r="N58" i="6"/>
  <c r="M142" i="6"/>
  <c r="M145" i="6" s="1"/>
  <c r="M61" i="6"/>
  <c r="M191" i="6"/>
  <c r="K98" i="6"/>
  <c r="I744" i="6"/>
  <c r="M502" i="6"/>
  <c r="M418" i="6" s="1"/>
  <c r="M48" i="6"/>
  <c r="M98" i="6" s="1"/>
  <c r="H502" i="6"/>
  <c r="H48" i="6"/>
  <c r="K734" i="6"/>
  <c r="K740" i="6" s="1"/>
  <c r="K741" i="6" s="1"/>
  <c r="K695" i="6"/>
  <c r="N492" i="6"/>
  <c r="O492" i="6" s="1"/>
  <c r="N35" i="6"/>
  <c r="N61" i="6" s="1"/>
  <c r="K74" i="6"/>
  <c r="BN220" i="33"/>
  <c r="BN227" i="33" s="1"/>
  <c r="K269" i="6"/>
  <c r="L38" i="6"/>
  <c r="H99" i="6"/>
  <c r="H79" i="6"/>
  <c r="H197" i="6"/>
  <c r="K699" i="6"/>
  <c r="K508" i="6"/>
  <c r="K385" i="6" s="1"/>
  <c r="K418" i="6"/>
  <c r="J744" i="6"/>
  <c r="H145" i="6"/>
  <c r="N181" i="6"/>
  <c r="O181" i="6" s="1"/>
  <c r="N31" i="6"/>
  <c r="N57" i="6" s="1"/>
  <c r="M81" i="6"/>
  <c r="N268" i="6"/>
  <c r="N311" i="6"/>
  <c r="N229" i="6" s="1"/>
  <c r="L502" i="6"/>
  <c r="L48" i="6"/>
  <c r="N337" i="6"/>
  <c r="O337" i="6" s="1"/>
  <c r="N33" i="6"/>
  <c r="M343" i="6"/>
  <c r="M227" i="6" s="1"/>
  <c r="M253" i="6"/>
  <c r="M259" i="6" s="1"/>
  <c r="CB220" i="33"/>
  <c r="CB227" i="33" s="1"/>
  <c r="L99" i="6"/>
  <c r="H61" i="6"/>
  <c r="M38" i="6"/>
  <c r="M347" i="6"/>
  <c r="M46" i="6"/>
  <c r="M80" i="6" s="1"/>
  <c r="N497" i="6"/>
  <c r="M60" i="6"/>
  <c r="CG99" i="33"/>
  <c r="BE220" i="33"/>
  <c r="BE227" i="33" s="1"/>
  <c r="L188" i="27"/>
  <c r="H381" i="6"/>
  <c r="BF99" i="33"/>
  <c r="AB220" i="33"/>
  <c r="AB227" i="33" s="1"/>
  <c r="G92" i="6"/>
  <c r="G88" i="6"/>
  <c r="G93" i="6"/>
  <c r="G89" i="6"/>
  <c r="G94" i="6"/>
  <c r="G91" i="6"/>
  <c r="G90" i="6"/>
  <c r="N258" i="6"/>
  <c r="N301" i="6"/>
  <c r="N226" i="6" s="1"/>
  <c r="N450" i="6"/>
  <c r="O450" i="6" s="1"/>
  <c r="N34" i="6"/>
  <c r="M466" i="6"/>
  <c r="M384" i="6" s="1"/>
  <c r="L61" i="6"/>
  <c r="H263" i="6"/>
  <c r="H269" i="6" s="1"/>
  <c r="H311" i="6"/>
  <c r="H229" i="6" s="1"/>
  <c r="M689" i="6"/>
  <c r="M498" i="6"/>
  <c r="M382" i="6" s="1"/>
  <c r="H38" i="6"/>
  <c r="H71" i="6" s="1"/>
  <c r="L353" i="6"/>
  <c r="L230" i="6" s="1"/>
  <c r="L263" i="6"/>
  <c r="L408" i="6"/>
  <c r="L414" i="6" s="1"/>
  <c r="L689" i="6"/>
  <c r="L498" i="6"/>
  <c r="BS226" i="33"/>
  <c r="BS227" i="33" s="1"/>
  <c r="N460" i="6"/>
  <c r="N47" i="6"/>
  <c r="K28" i="27"/>
  <c r="H689" i="6"/>
  <c r="H498" i="6"/>
  <c r="H382" i="6" s="1"/>
  <c r="M187" i="6"/>
  <c r="M408" i="6"/>
  <c r="M456" i="6"/>
  <c r="BT213" i="33"/>
  <c r="AR226" i="33"/>
  <c r="AR227" i="33" s="1"/>
  <c r="N507" i="6"/>
  <c r="CF220" i="33"/>
  <c r="CF227" i="33" s="1"/>
  <c r="H408" i="6"/>
  <c r="K145" i="6"/>
  <c r="L142" i="6"/>
  <c r="M414" i="6" l="1"/>
  <c r="H201" i="6"/>
  <c r="H199" i="6"/>
  <c r="M200" i="6"/>
  <c r="M67" i="6"/>
  <c r="N466" i="6"/>
  <c r="N384" i="6" s="1"/>
  <c r="O460" i="6"/>
  <c r="M70" i="6"/>
  <c r="M39" i="6"/>
  <c r="K196" i="6"/>
  <c r="M381" i="6"/>
  <c r="L734" i="6"/>
  <c r="L740" i="6" s="1"/>
  <c r="L741" i="6" s="1"/>
  <c r="L695" i="6"/>
  <c r="H72" i="6"/>
  <c r="H73" i="6"/>
  <c r="H64" i="6"/>
  <c r="H68" i="6"/>
  <c r="H69" i="6"/>
  <c r="H39" i="6"/>
  <c r="H67" i="6"/>
  <c r="H70" i="6"/>
  <c r="N413" i="6"/>
  <c r="N694" i="6"/>
  <c r="N739" i="6" s="1"/>
  <c r="M99" i="6"/>
  <c r="M28" i="27"/>
  <c r="N60" i="6"/>
  <c r="M188" i="27"/>
  <c r="K744" i="6"/>
  <c r="L72" i="6"/>
  <c r="L73" i="6"/>
  <c r="M64" i="6"/>
  <c r="L68" i="6"/>
  <c r="L70" i="6"/>
  <c r="L69" i="6"/>
  <c r="L39" i="6"/>
  <c r="L67" i="6"/>
  <c r="L64" i="6"/>
  <c r="N423" i="6"/>
  <c r="N408" i="6"/>
  <c r="O408" i="6" s="1"/>
  <c r="N456" i="6"/>
  <c r="CG220" i="33"/>
  <c r="CG227" i="33" s="1"/>
  <c r="M353" i="6"/>
  <c r="M230" i="6" s="1"/>
  <c r="M263" i="6"/>
  <c r="M269" i="6" s="1"/>
  <c r="L98" i="6"/>
  <c r="M82" i="6"/>
  <c r="H44" i="6"/>
  <c r="H82" i="6"/>
  <c r="H98" i="6"/>
  <c r="M699" i="6"/>
  <c r="M508" i="6"/>
  <c r="M385" i="6" s="1"/>
  <c r="L71" i="6"/>
  <c r="H152" i="6"/>
  <c r="H155" i="6" s="1"/>
  <c r="BT226" i="33"/>
  <c r="BT227" i="33" s="1"/>
  <c r="L269" i="6"/>
  <c r="M734" i="6"/>
  <c r="M740" i="6" s="1"/>
  <c r="M741" i="6" s="1"/>
  <c r="M695" i="6"/>
  <c r="G95" i="6"/>
  <c r="M72" i="6"/>
  <c r="M73" i="6"/>
  <c r="M68" i="6"/>
  <c r="L28" i="27"/>
  <c r="M71" i="6"/>
  <c r="N502" i="6"/>
  <c r="O502" i="6" s="1"/>
  <c r="N48" i="6"/>
  <c r="L699" i="6"/>
  <c r="L508" i="6"/>
  <c r="L385" i="6" s="1"/>
  <c r="L418" i="6"/>
  <c r="N38" i="6"/>
  <c r="K424" i="6"/>
  <c r="H28" i="27"/>
  <c r="N59" i="6"/>
  <c r="K754" i="6"/>
  <c r="N347" i="6"/>
  <c r="O347" i="6" s="1"/>
  <c r="N46" i="6"/>
  <c r="H699" i="6"/>
  <c r="H508" i="6"/>
  <c r="H385" i="6" s="1"/>
  <c r="H418" i="6"/>
  <c r="H424" i="6" s="1"/>
  <c r="N191" i="6"/>
  <c r="O191" i="6" s="1"/>
  <c r="L145" i="6"/>
  <c r="H414" i="6"/>
  <c r="H734" i="6"/>
  <c r="H695" i="6"/>
  <c r="L382" i="6"/>
  <c r="M424" i="6"/>
  <c r="CH99" i="33"/>
  <c r="BF220" i="33"/>
  <c r="BF227" i="33" s="1"/>
  <c r="N343" i="6"/>
  <c r="N227" i="6" s="1"/>
  <c r="N253" i="6"/>
  <c r="N187" i="6"/>
  <c r="N81" i="6"/>
  <c r="N689" i="6"/>
  <c r="O689" i="6" s="1"/>
  <c r="N498" i="6"/>
  <c r="N382" i="6" s="1"/>
  <c r="M69" i="6"/>
  <c r="L82" i="6"/>
  <c r="N200" i="6" l="1"/>
  <c r="N259" i="6"/>
  <c r="O253" i="6"/>
  <c r="N80" i="6"/>
  <c r="N67" i="6"/>
  <c r="M74" i="6"/>
  <c r="N64" i="6"/>
  <c r="L754" i="6"/>
  <c r="N142" i="6"/>
  <c r="N72" i="6"/>
  <c r="N73" i="6"/>
  <c r="N68" i="6"/>
  <c r="N69" i="6"/>
  <c r="N381" i="6"/>
  <c r="N98" i="6"/>
  <c r="N82" i="6"/>
  <c r="H74" i="6"/>
  <c r="N734" i="6"/>
  <c r="N695" i="6"/>
  <c r="N99" i="6"/>
  <c r="N28" i="27"/>
  <c r="L744" i="6"/>
  <c r="N418" i="6"/>
  <c r="O418" i="6" s="1"/>
  <c r="N699" i="6"/>
  <c r="O699" i="6" s="1"/>
  <c r="N508" i="6"/>
  <c r="N385" i="6" s="1"/>
  <c r="N71" i="6"/>
  <c r="N414" i="6"/>
  <c r="L74" i="6"/>
  <c r="N70" i="6"/>
  <c r="H740" i="6"/>
  <c r="N353" i="6"/>
  <c r="N230" i="6" s="1"/>
  <c r="N263" i="6"/>
  <c r="O263" i="6" s="1"/>
  <c r="M744" i="6"/>
  <c r="K704" i="6"/>
  <c r="K197" i="6"/>
  <c r="K201" i="6" s="1"/>
  <c r="N188" i="27"/>
  <c r="CH220" i="33"/>
  <c r="CH227" i="33" s="1"/>
  <c r="H744" i="6"/>
  <c r="H705" i="6"/>
  <c r="N39" i="6"/>
  <c r="L424" i="6"/>
  <c r="M754" i="6"/>
  <c r="H51" i="6"/>
  <c r="H97" i="6"/>
  <c r="H101" i="6" s="1"/>
  <c r="H27" i="27"/>
  <c r="H78" i="6"/>
  <c r="N740" i="6" l="1"/>
  <c r="N741" i="6" s="1"/>
  <c r="O734" i="6"/>
  <c r="N74" i="6"/>
  <c r="H85" i="6"/>
  <c r="N269" i="6"/>
  <c r="K152" i="6"/>
  <c r="K155" i="6" s="1"/>
  <c r="N145" i="6"/>
  <c r="K199" i="6"/>
  <c r="K44" i="6"/>
  <c r="H741" i="6"/>
  <c r="H750" i="6"/>
  <c r="H753" i="6" s="1"/>
  <c r="K749" i="6"/>
  <c r="K750" i="6" s="1"/>
  <c r="K705" i="6"/>
  <c r="N744" i="6"/>
  <c r="O744" i="6" s="1"/>
  <c r="H52" i="6"/>
  <c r="N424" i="6"/>
  <c r="H754" i="6"/>
  <c r="M196" i="6" l="1"/>
  <c r="M197" i="6" s="1"/>
  <c r="M201" i="6" s="1"/>
  <c r="N196" i="6"/>
  <c r="L152" i="6"/>
  <c r="K753" i="6"/>
  <c r="K51" i="6"/>
  <c r="K97" i="6"/>
  <c r="K101" i="6" s="1"/>
  <c r="K27" i="27"/>
  <c r="L196" i="6"/>
  <c r="H92" i="6"/>
  <c r="H90" i="6"/>
  <c r="H93" i="6"/>
  <c r="H88" i="6"/>
  <c r="H94" i="6"/>
  <c r="H91" i="6"/>
  <c r="H89" i="6"/>
  <c r="N197" i="6"/>
  <c r="M704" i="6" l="1"/>
  <c r="M705" i="6" s="1"/>
  <c r="L155" i="6"/>
  <c r="N704" i="6"/>
  <c r="N749" i="6" s="1"/>
  <c r="N750" i="6" s="1"/>
  <c r="N44" i="6"/>
  <c r="N97" i="6" s="1"/>
  <c r="N201" i="6"/>
  <c r="N199" i="6"/>
  <c r="H95" i="6"/>
  <c r="N152" i="6"/>
  <c r="M749" i="6"/>
  <c r="M750" i="6" s="1"/>
  <c r="L704" i="6"/>
  <c r="L197" i="6"/>
  <c r="L201" i="6" s="1"/>
  <c r="N705" i="6"/>
  <c r="M152" i="6"/>
  <c r="M44" i="6"/>
  <c r="M199" i="6"/>
  <c r="K52" i="6"/>
  <c r="N51" i="6" l="1"/>
  <c r="N27" i="27"/>
  <c r="M753" i="6"/>
  <c r="N101" i="6"/>
  <c r="M97" i="6"/>
  <c r="M101" i="6" s="1"/>
  <c r="N121" i="27" s="1"/>
  <c r="M51" i="6"/>
  <c r="M27" i="27"/>
  <c r="N78" i="6"/>
  <c r="N52" i="6"/>
  <c r="L44" i="6"/>
  <c r="L199" i="6"/>
  <c r="N155" i="6"/>
  <c r="M155" i="6"/>
  <c r="L749" i="6"/>
  <c r="L750" i="6" s="1"/>
  <c r="L705" i="6"/>
  <c r="M52" i="6" l="1"/>
  <c r="L753" i="6"/>
  <c r="L51" i="6"/>
  <c r="L27" i="27"/>
  <c r="L97" i="6"/>
  <c r="L101" i="6" s="1"/>
  <c r="M78" i="6"/>
  <c r="L78" i="6"/>
  <c r="N85" i="6"/>
  <c r="L52" i="6" l="1"/>
  <c r="M85" i="6"/>
  <c r="L85" i="6"/>
  <c r="N94" i="6"/>
  <c r="N89" i="6"/>
  <c r="N90" i="6"/>
  <c r="N91" i="6"/>
  <c r="N92" i="6"/>
  <c r="N93" i="6"/>
  <c r="N88" i="6"/>
  <c r="M93" i="6" l="1"/>
  <c r="M90" i="6"/>
  <c r="M94" i="6"/>
  <c r="M88" i="6"/>
  <c r="M92" i="6"/>
  <c r="M91" i="6"/>
  <c r="M89" i="6"/>
  <c r="N95" i="6"/>
  <c r="L93" i="6"/>
  <c r="L91" i="6"/>
  <c r="L89" i="6"/>
  <c r="L88" i="6"/>
  <c r="L94" i="6"/>
  <c r="L90" i="6"/>
  <c r="L92" i="6"/>
  <c r="M95" i="6" l="1"/>
  <c r="L95" i="6"/>
  <c r="I780" i="6" l="1"/>
  <c r="I117" i="27"/>
  <c r="J780" i="6"/>
  <c r="J117" i="27"/>
  <c r="J787" i="6" l="1"/>
  <c r="J786" i="6" s="1"/>
  <c r="J782" i="6"/>
  <c r="O780" i="6"/>
  <c r="I787" i="6"/>
  <c r="I786" i="6" s="1"/>
  <c r="I782" i="6"/>
  <c r="J214" i="33"/>
  <c r="I214" i="33"/>
  <c r="X214" i="33"/>
  <c r="J115" i="27"/>
  <c r="I115" i="27"/>
  <c r="W214" i="33"/>
  <c r="O138" i="6" l="1"/>
  <c r="I300" i="6"/>
  <c r="O300" i="6" s="1"/>
  <c r="I32" i="6"/>
  <c r="O32" i="6" s="1"/>
  <c r="J300" i="6"/>
  <c r="J32" i="6"/>
  <c r="I352" i="6"/>
  <c r="I46" i="6"/>
  <c r="O46" i="6" s="1"/>
  <c r="J342" i="6"/>
  <c r="J343" i="6" s="1"/>
  <c r="J227" i="6" s="1"/>
  <c r="J33" i="6"/>
  <c r="AM214" i="33"/>
  <c r="I226" i="33"/>
  <c r="I227" i="33" s="1"/>
  <c r="AN214" i="33"/>
  <c r="J226" i="33"/>
  <c r="J227" i="33" s="1"/>
  <c r="J455" i="6"/>
  <c r="J34" i="6"/>
  <c r="O147" i="6"/>
  <c r="I342" i="6"/>
  <c r="I33" i="6"/>
  <c r="O33" i="6" s="1"/>
  <c r="I455" i="6"/>
  <c r="O455" i="6" s="1"/>
  <c r="I34" i="6"/>
  <c r="O34" i="6" s="1"/>
  <c r="X226" i="33"/>
  <c r="X227" i="33" s="1"/>
  <c r="I310" i="6"/>
  <c r="O310" i="6" s="1"/>
  <c r="I45" i="6"/>
  <c r="O45" i="6" s="1"/>
  <c r="I186" i="6"/>
  <c r="O186" i="6" s="1"/>
  <c r="I31" i="6"/>
  <c r="O31" i="6" s="1"/>
  <c r="J310" i="6"/>
  <c r="J45" i="6"/>
  <c r="J465" i="6"/>
  <c r="J47" i="6"/>
  <c r="W226" i="33"/>
  <c r="W227" i="33" s="1"/>
  <c r="J186" i="6"/>
  <c r="J31" i="6"/>
  <c r="I465" i="6"/>
  <c r="O465" i="6" s="1"/>
  <c r="I47" i="6"/>
  <c r="O47" i="6" s="1"/>
  <c r="J352" i="6"/>
  <c r="J353" i="6" s="1"/>
  <c r="J230" i="6" s="1"/>
  <c r="J46" i="6"/>
  <c r="O137" i="6"/>
  <c r="I353" i="6" l="1"/>
  <c r="O353" i="6" s="1"/>
  <c r="O352" i="6"/>
  <c r="I343" i="6"/>
  <c r="I227" i="6" s="1"/>
  <c r="O227" i="6" s="1"/>
  <c r="O342" i="6"/>
  <c r="J99" i="6"/>
  <c r="K79" i="6"/>
  <c r="I456" i="6"/>
  <c r="O456" i="6" s="1"/>
  <c r="I497" i="6"/>
  <c r="O497" i="6" s="1"/>
  <c r="I35" i="6"/>
  <c r="O35" i="6" s="1"/>
  <c r="J80" i="6"/>
  <c r="I80" i="6"/>
  <c r="J258" i="6"/>
  <c r="J259" i="6" s="1"/>
  <c r="J301" i="6"/>
  <c r="J226" i="6" s="1"/>
  <c r="J81" i="6"/>
  <c r="I81" i="6"/>
  <c r="J59" i="6"/>
  <c r="I59" i="6"/>
  <c r="J196" i="6"/>
  <c r="O140" i="6"/>
  <c r="I466" i="6"/>
  <c r="J187" i="6"/>
  <c r="K81" i="6"/>
  <c r="J57" i="6"/>
  <c r="I57" i="6"/>
  <c r="I99" i="6"/>
  <c r="O99" i="6" s="1"/>
  <c r="J79" i="6"/>
  <c r="I79" i="6"/>
  <c r="J60" i="6"/>
  <c r="I60" i="6"/>
  <c r="J497" i="6"/>
  <c r="J413" i="6" s="1"/>
  <c r="J414" i="6" s="1"/>
  <c r="J35" i="6"/>
  <c r="J38" i="6" s="1"/>
  <c r="J67" i="6" s="1"/>
  <c r="K60" i="6"/>
  <c r="BO214" i="33"/>
  <c r="AM226" i="33"/>
  <c r="AM227" i="33" s="1"/>
  <c r="K58" i="6"/>
  <c r="O141" i="6"/>
  <c r="J58" i="6"/>
  <c r="I58" i="6"/>
  <c r="J268" i="6"/>
  <c r="J269" i="6" s="1"/>
  <c r="J311" i="6"/>
  <c r="J229" i="6" s="1"/>
  <c r="I187" i="6"/>
  <c r="O150" i="6"/>
  <c r="I196" i="6"/>
  <c r="O196" i="6" s="1"/>
  <c r="K80" i="6"/>
  <c r="K57" i="6"/>
  <c r="J466" i="6"/>
  <c r="J384" i="6" s="1"/>
  <c r="I268" i="6"/>
  <c r="I311" i="6"/>
  <c r="J456" i="6"/>
  <c r="BP214" i="33"/>
  <c r="AN226" i="33"/>
  <c r="AN227" i="33" s="1"/>
  <c r="K59" i="6"/>
  <c r="I258" i="6"/>
  <c r="I301" i="6"/>
  <c r="O148" i="6" l="1"/>
  <c r="O187" i="6"/>
  <c r="I200" i="6"/>
  <c r="J200" i="6"/>
  <c r="I230" i="6"/>
  <c r="O230" i="6" s="1"/>
  <c r="I38" i="6"/>
  <c r="I70" i="6" s="1"/>
  <c r="J69" i="6"/>
  <c r="I269" i="6"/>
  <c r="O269" i="6" s="1"/>
  <c r="O268" i="6"/>
  <c r="I259" i="6"/>
  <c r="O259" i="6" s="1"/>
  <c r="O258" i="6"/>
  <c r="O343" i="6"/>
  <c r="I226" i="6"/>
  <c r="O301" i="6"/>
  <c r="O139" i="6"/>
  <c r="I229" i="6"/>
  <c r="O311" i="6"/>
  <c r="O149" i="6"/>
  <c r="O151" i="6"/>
  <c r="I384" i="6"/>
  <c r="O384" i="6" s="1"/>
  <c r="O466" i="6"/>
  <c r="J72" i="6"/>
  <c r="J73" i="6"/>
  <c r="K64" i="6"/>
  <c r="I152" i="6"/>
  <c r="O152" i="6" s="1"/>
  <c r="I64" i="6"/>
  <c r="I694" i="6"/>
  <c r="O694" i="6" s="1"/>
  <c r="I498" i="6"/>
  <c r="J70" i="6"/>
  <c r="J694" i="6"/>
  <c r="J498" i="6"/>
  <c r="J382" i="6" s="1"/>
  <c r="I507" i="6"/>
  <c r="O507" i="6" s="1"/>
  <c r="I48" i="6"/>
  <c r="O48" i="6" s="1"/>
  <c r="I197" i="6"/>
  <c r="BP226" i="33"/>
  <c r="BP227" i="33" s="1"/>
  <c r="J39" i="6"/>
  <c r="J68" i="6"/>
  <c r="J61" i="6"/>
  <c r="I61" i="6"/>
  <c r="I381" i="6"/>
  <c r="J507" i="6"/>
  <c r="J48" i="6"/>
  <c r="J381" i="6"/>
  <c r="I142" i="6"/>
  <c r="J142" i="6"/>
  <c r="BO226" i="33"/>
  <c r="BO227" i="33" s="1"/>
  <c r="J71" i="6"/>
  <c r="K61" i="6"/>
  <c r="J197" i="6"/>
  <c r="J201" i="6" s="1"/>
  <c r="I413" i="6"/>
  <c r="O413" i="6" s="1"/>
  <c r="J64" i="6" l="1"/>
  <c r="I73" i="6"/>
  <c r="I72" i="6"/>
  <c r="I39" i="6"/>
  <c r="I155" i="6"/>
  <c r="I71" i="6"/>
  <c r="I69" i="6"/>
  <c r="O197" i="6"/>
  <c r="I201" i="6"/>
  <c r="O38" i="6"/>
  <c r="I68" i="6"/>
  <c r="I67" i="6"/>
  <c r="J74" i="6"/>
  <c r="O142" i="6"/>
  <c r="I382" i="6"/>
  <c r="O382" i="6" s="1"/>
  <c r="O498" i="6"/>
  <c r="O229" i="6"/>
  <c r="O381" i="6"/>
  <c r="O226" i="6"/>
  <c r="I145" i="6"/>
  <c r="I414" i="6"/>
  <c r="O414" i="6" s="1"/>
  <c r="K82" i="6"/>
  <c r="J28" i="27"/>
  <c r="J98" i="6"/>
  <c r="J145" i="6"/>
  <c r="J82" i="6"/>
  <c r="I82" i="6"/>
  <c r="I98" i="6"/>
  <c r="O98" i="6" s="1"/>
  <c r="I28" i="27"/>
  <c r="I739" i="6"/>
  <c r="I695" i="6"/>
  <c r="O695" i="6" s="1"/>
  <c r="I44" i="6"/>
  <c r="O44" i="6" s="1"/>
  <c r="I199" i="6"/>
  <c r="I704" i="6"/>
  <c r="O704" i="6" s="1"/>
  <c r="I508" i="6"/>
  <c r="I423" i="6"/>
  <c r="O423" i="6" s="1"/>
  <c r="J739" i="6"/>
  <c r="J695" i="6"/>
  <c r="J199" i="6"/>
  <c r="J44" i="6"/>
  <c r="J704" i="6"/>
  <c r="J508" i="6"/>
  <c r="J385" i="6" s="1"/>
  <c r="J423" i="6"/>
  <c r="J424" i="6" s="1"/>
  <c r="J152" i="6"/>
  <c r="J155" i="6" s="1"/>
  <c r="I74" i="6" l="1"/>
  <c r="I740" i="6"/>
  <c r="O740" i="6" s="1"/>
  <c r="O739" i="6"/>
  <c r="I385" i="6"/>
  <c r="O508" i="6"/>
  <c r="I424" i="6"/>
  <c r="I51" i="6"/>
  <c r="O51" i="6" s="1"/>
  <c r="I27" i="27"/>
  <c r="I97" i="6"/>
  <c r="J78" i="6"/>
  <c r="I78" i="6"/>
  <c r="J51" i="6"/>
  <c r="J52" i="6" s="1"/>
  <c r="J97" i="6"/>
  <c r="J101" i="6" s="1"/>
  <c r="J27" i="27"/>
  <c r="K78" i="6"/>
  <c r="I749" i="6"/>
  <c r="O749" i="6" s="1"/>
  <c r="I705" i="6"/>
  <c r="O705" i="6" s="1"/>
  <c r="J749" i="6"/>
  <c r="J750" i="6" s="1"/>
  <c r="J705" i="6"/>
  <c r="J740" i="6"/>
  <c r="J741" i="6" s="1"/>
  <c r="I741" i="6" l="1"/>
  <c r="I754" i="6"/>
  <c r="I101" i="6"/>
  <c r="O101" i="6" s="1"/>
  <c r="O97" i="6"/>
  <c r="O424" i="6"/>
  <c r="O385" i="6"/>
  <c r="J753" i="6"/>
  <c r="K85" i="6"/>
  <c r="I750" i="6"/>
  <c r="O750" i="6" s="1"/>
  <c r="J85" i="6"/>
  <c r="I85" i="6"/>
  <c r="J754" i="6"/>
  <c r="I52" i="6"/>
  <c r="I753" i="6" l="1"/>
  <c r="I94" i="6"/>
  <c r="I89" i="6"/>
  <c r="I90" i="6"/>
  <c r="I92" i="6"/>
  <c r="I91" i="6"/>
  <c r="I93" i="6"/>
  <c r="I88" i="6"/>
  <c r="K88" i="6"/>
  <c r="K91" i="6"/>
  <c r="K92" i="6"/>
  <c r="K94" i="6"/>
  <c r="K89" i="6"/>
  <c r="K93" i="6"/>
  <c r="K90" i="6"/>
  <c r="J94" i="6"/>
  <c r="J91" i="6"/>
  <c r="J88" i="6"/>
  <c r="J92" i="6"/>
  <c r="J90" i="6"/>
  <c r="J93" i="6"/>
  <c r="J89" i="6"/>
  <c r="K95" i="6" l="1"/>
  <c r="I95" i="6"/>
  <c r="J9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 Kozlov</author>
  </authors>
  <commentList>
    <comment ref="B135" authorId="0" shapeId="0" xr:uid="{00000000-0006-0000-0400-000008000000}">
      <text>
        <r>
          <rPr>
            <b/>
            <sz val="9"/>
            <color indexed="81"/>
            <rFont val="Arial"/>
            <family val="2"/>
          </rPr>
          <t>Vladimir Kozlov:</t>
        </r>
        <r>
          <rPr>
            <sz val="9"/>
            <color indexed="81"/>
            <rFont val="Arial"/>
            <family val="2"/>
          </rPr>
          <t xml:space="preserve">
CPAK is not included</t>
        </r>
      </text>
    </comment>
  </commentList>
</comments>
</file>

<file path=xl/sharedStrings.xml><?xml version="1.0" encoding="utf-8"?>
<sst xmlns="http://schemas.openxmlformats.org/spreadsheetml/2006/main" count="2329" uniqueCount="381">
  <si>
    <t>LightCounting Integrated Optics Forecast</t>
  </si>
  <si>
    <t>Abstract</t>
  </si>
  <si>
    <t>Model developed by: John Lively</t>
  </si>
  <si>
    <t>Forecast Methodology</t>
  </si>
  <si>
    <t xml:space="preserve">The LightCounting integrated optics forecast is derived from the LightCounting Forecast Database, published twice a year. </t>
  </si>
  <si>
    <t xml:space="preserve">Each product in that forecast is assigned percent splits into five different technology categories (two discrete and three integrated technologies). </t>
  </si>
  <si>
    <t xml:space="preserve">The historical technology mix assumptions are based actual shipments of various products and our knowledge of underlying technologies. </t>
  </si>
  <si>
    <t xml:space="preserve">The forecast splits are based on our own understanding of the various technologies, development projects under way, challenges and proposed solutions, </t>
  </si>
  <si>
    <t xml:space="preserve">and discussions with industry participants and researchers. </t>
  </si>
  <si>
    <t xml:space="preserve">LightCounting has no vested interest in the transceiver market. </t>
  </si>
  <si>
    <t>Total forecast split by modulator technology</t>
  </si>
  <si>
    <t>Units</t>
  </si>
  <si>
    <t>Revenues</t>
  </si>
  <si>
    <t>Silicon Photonics</t>
  </si>
  <si>
    <t>InP discrete</t>
  </si>
  <si>
    <t>InP integrated</t>
  </si>
  <si>
    <t>GaAs discrete</t>
  </si>
  <si>
    <t>GaAs integrated</t>
  </si>
  <si>
    <t>Total</t>
  </si>
  <si>
    <t>Silicon Photonics %</t>
  </si>
  <si>
    <t>Transceiver Revenues</t>
  </si>
  <si>
    <t>Shipments</t>
  </si>
  <si>
    <t>Growth rates</t>
  </si>
  <si>
    <t>Percentage mix</t>
  </si>
  <si>
    <t>GaAs</t>
  </si>
  <si>
    <t>InP</t>
  </si>
  <si>
    <t>2X integration</t>
  </si>
  <si>
    <t>4X integration</t>
  </si>
  <si>
    <t>Large Scale</t>
  </si>
  <si>
    <t>Integrated total</t>
  </si>
  <si>
    <t>Discrete</t>
  </si>
  <si>
    <t>% of integrated</t>
  </si>
  <si>
    <t>Splits by segment</t>
  </si>
  <si>
    <t>WDM</t>
  </si>
  <si>
    <t>Ethernet</t>
  </si>
  <si>
    <t>Fibre Channel</t>
  </si>
  <si>
    <t>Wireless</t>
  </si>
  <si>
    <t>FTTX</t>
  </si>
  <si>
    <t>AOC-EOM</t>
  </si>
  <si>
    <t>Revenues ($ million)</t>
  </si>
  <si>
    <t>InP opportunity</t>
  </si>
  <si>
    <t>InP total market</t>
  </si>
  <si>
    <t>Sales</t>
  </si>
  <si>
    <t>InP total market by segment</t>
  </si>
  <si>
    <t>GaAs opportunity (integrated and discrete combined)</t>
  </si>
  <si>
    <t>GaAs total market</t>
  </si>
  <si>
    <t>GaAs total market by segment</t>
  </si>
  <si>
    <t>Total integrated optics - opportunity by segment</t>
  </si>
  <si>
    <t>(InP, GaAs, and SiP integrated devices)</t>
  </si>
  <si>
    <t>Total optics - opportunity by segment</t>
  </si>
  <si>
    <t>(integrated and discretes combined)</t>
  </si>
  <si>
    <t>8 Gbps 100 m SFP+</t>
  </si>
  <si>
    <t>8 Gbps 10 km SFP+</t>
  </si>
  <si>
    <t>16 Gbps 100 m SFP+</t>
  </si>
  <si>
    <t>16 Gbps 10 km SFP+</t>
  </si>
  <si>
    <t xml:space="preserve">Total Shipments (devices) </t>
  </si>
  <si>
    <t>Units are devices or modules</t>
  </si>
  <si>
    <t>Product category</t>
  </si>
  <si>
    <t>SiP</t>
  </si>
  <si>
    <t>LN</t>
  </si>
  <si>
    <t>Revenue forecast</t>
  </si>
  <si>
    <t>Price assumptions for revenue forecast</t>
  </si>
  <si>
    <t>Average Selling Price</t>
  </si>
  <si>
    <t>Grand average</t>
  </si>
  <si>
    <t>100/200/400G DWDM by technology</t>
  </si>
  <si>
    <t>DWDM</t>
  </si>
  <si>
    <t>Ethernet Segment</t>
  </si>
  <si>
    <t>100/400 GbE by technology</t>
  </si>
  <si>
    <t>100/400 GbE</t>
  </si>
  <si>
    <t>Average Selling Prices</t>
  </si>
  <si>
    <t>AOCs</t>
  </si>
  <si>
    <t>EOMs</t>
  </si>
  <si>
    <t>Fibre Channel Segment</t>
  </si>
  <si>
    <t>32 Gbps 100 m SFP28</t>
  </si>
  <si>
    <t>32 Gbps 10 km SFP28</t>
  </si>
  <si>
    <t>64 Gbps 100 m SFP56</t>
  </si>
  <si>
    <t>64 Gbps 10 km SFP56</t>
  </si>
  <si>
    <t>Total revenues</t>
  </si>
  <si>
    <t>Additional charts used in the written report</t>
  </si>
  <si>
    <t>Fig 1-4</t>
  </si>
  <si>
    <t>AOCs vs EOMs</t>
  </si>
  <si>
    <t>Fig 2-1</t>
  </si>
  <si>
    <t>Total market split by technology (integrated + discrete)</t>
  </si>
  <si>
    <t>Silicon Photonics Revenue</t>
  </si>
  <si>
    <t>Fig 4-1</t>
  </si>
  <si>
    <t>100/200/400 GbE</t>
  </si>
  <si>
    <t>100/200/400G DWDM by technology (integrated only)</t>
  </si>
  <si>
    <t>Fig 4-13</t>
  </si>
  <si>
    <t>FH</t>
  </si>
  <si>
    <t>Fronthaul</t>
  </si>
  <si>
    <t>-</t>
  </si>
  <si>
    <t>Total market</t>
  </si>
  <si>
    <t>Backhaul</t>
  </si>
  <si>
    <t>Total transceiver market - opportunity by segment</t>
  </si>
  <si>
    <t>Fig 1-1</t>
  </si>
  <si>
    <t>All Other</t>
  </si>
  <si>
    <t>Lead analyst: Vlad Kozlov</t>
  </si>
  <si>
    <t>sum of above, in forecast model</t>
  </si>
  <si>
    <t>10 Gbps 10 km SFP+</t>
  </si>
  <si>
    <t>2026 =</t>
  </si>
  <si>
    <t>2020 =</t>
  </si>
  <si>
    <t>≥600G All</t>
  </si>
  <si>
    <t>100G</t>
  </si>
  <si>
    <t>CPO only units</t>
  </si>
  <si>
    <t>CPO only revenues</t>
  </si>
  <si>
    <t>Transmitter Revenues</t>
  </si>
  <si>
    <t>2016 Forecast</t>
  </si>
  <si>
    <t>CPO units less adjustment</t>
  </si>
  <si>
    <t>CPO revenue less adjustment</t>
  </si>
  <si>
    <t>CPO adjustment from Ethernet</t>
  </si>
  <si>
    <t xml:space="preserve">400/800G AOCs </t>
  </si>
  <si>
    <t>800G CPO (up to 30m reach)</t>
  </si>
  <si>
    <t>from 2016 Forecast</t>
  </si>
  <si>
    <t>SONET/SDH</t>
  </si>
  <si>
    <t>and 3-1</t>
  </si>
  <si>
    <t>Fig 4-8</t>
  </si>
  <si>
    <t>CPOs</t>
  </si>
  <si>
    <t>10G</t>
  </si>
  <si>
    <t>25G</t>
  </si>
  <si>
    <t>40G</t>
  </si>
  <si>
    <t xml:space="preserve">200G </t>
  </si>
  <si>
    <t>AOC-EOM-CPO</t>
  </si>
  <si>
    <t>EML</t>
  </si>
  <si>
    <t>DML</t>
  </si>
  <si>
    <t>n/a</t>
  </si>
  <si>
    <t>VCSEL</t>
  </si>
  <si>
    <t>mix</t>
  </si>
  <si>
    <t>Total Silicon Photonics revenue</t>
  </si>
  <si>
    <t>CPRI - grey_12-16 Gbps_10-20 km</t>
  </si>
  <si>
    <t>CPRI - grey_6 Gbps_≤ 0.5 km</t>
  </si>
  <si>
    <t>GPON ONU transceiver</t>
  </si>
  <si>
    <t>InP integrated = mix of DML, EML, VCSELs</t>
  </si>
  <si>
    <t>InP discetes = 100% DMLs</t>
  </si>
  <si>
    <t>Light source</t>
  </si>
  <si>
    <t>FibreChannel</t>
  </si>
  <si>
    <t>Midhaul/backhaul</t>
  </si>
  <si>
    <t>FTTX-PON</t>
  </si>
  <si>
    <t>CPO</t>
  </si>
  <si>
    <t>Sum of above</t>
  </si>
  <si>
    <t>Segment</t>
  </si>
  <si>
    <t>laser % of transceiver revenue</t>
  </si>
  <si>
    <t>EML % of transceiver revenue</t>
  </si>
  <si>
    <t>EML revenues (millions)</t>
  </si>
  <si>
    <t>DML revenues (millions)</t>
  </si>
  <si>
    <t>EML units shipped</t>
  </si>
  <si>
    <t>DML units shipped</t>
  </si>
  <si>
    <t>AOC breakout: 4x10G from 40G</t>
  </si>
  <si>
    <t xml:space="preserve">CWDM TR 2.5 Gbps 80 km </t>
  </si>
  <si>
    <t xml:space="preserve">GaAs </t>
  </si>
  <si>
    <t xml:space="preserve">InP </t>
  </si>
  <si>
    <r>
      <t>LiNbO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discrete</t>
    </r>
  </si>
  <si>
    <r>
      <t>LiNbO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integrated</t>
    </r>
  </si>
  <si>
    <r>
      <t>LiNbO</t>
    </r>
    <r>
      <rPr>
        <vertAlign val="subscript"/>
        <sz val="10"/>
        <color theme="1"/>
        <rFont val="Calibri"/>
        <family val="2"/>
        <scheme val="minor"/>
      </rPr>
      <t>3</t>
    </r>
  </si>
  <si>
    <r>
      <t>LiNbO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total market by segment</t>
    </r>
  </si>
  <si>
    <r>
      <t>LiNbO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discrete</t>
    </r>
  </si>
  <si>
    <r>
      <t>LiNbO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integrated</t>
    </r>
  </si>
  <si>
    <r>
      <t>LiNb0</t>
    </r>
    <r>
      <rPr>
        <b/>
        <vertAlign val="subscript"/>
        <sz val="16"/>
        <color rgb="FF1F487C"/>
        <rFont val="Calibri"/>
        <family val="2"/>
        <scheme val="minor"/>
      </rPr>
      <t>3</t>
    </r>
    <r>
      <rPr>
        <b/>
        <sz val="16"/>
        <color rgb="FF1F487C"/>
        <rFont val="Calibri"/>
        <family val="2"/>
        <scheme val="minor"/>
      </rPr>
      <t xml:space="preserve"> opportunity (integrated and discrete combined)</t>
    </r>
  </si>
  <si>
    <r>
      <t>LiNbO</t>
    </r>
    <r>
      <rPr>
        <b/>
        <vertAlign val="sub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 xml:space="preserve"> total market</t>
    </r>
  </si>
  <si>
    <r>
      <t xml:space="preserve"> LiNbO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discrete</t>
    </r>
  </si>
  <si>
    <r>
      <t xml:space="preserve"> LiNbO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integrated</t>
    </r>
  </si>
  <si>
    <t xml:space="preserve">InP   </t>
  </si>
  <si>
    <t xml:space="preserve">GaAs   </t>
  </si>
  <si>
    <t>Fig 1-3: Share of optical connectivity, Infiniband products  (AOCs vs AOCs+ACC/AEC/DAC)</t>
  </si>
  <si>
    <t>CAGR 22-27</t>
  </si>
  <si>
    <t>Device Shipments</t>
  </si>
  <si>
    <t>Device Revenues</t>
  </si>
  <si>
    <t>Note: 'Devices' below include pluggable transceivers, AOCs, and CPO</t>
  </si>
  <si>
    <t>100GbE and higher speed Ethernet transceivers by technology (integrated devices only)</t>
  </si>
  <si>
    <t>800G and 1.6T only</t>
  </si>
  <si>
    <t>CPO market share</t>
  </si>
  <si>
    <t>800G and 1.6T CPO ports</t>
  </si>
  <si>
    <t>800G and 1.6T Transceivers and AOCs</t>
  </si>
  <si>
    <t>CPO by application</t>
  </si>
  <si>
    <t>AI market share</t>
  </si>
  <si>
    <t>Compute nodes</t>
  </si>
  <si>
    <t>AI Clusters and HPCs</t>
  </si>
  <si>
    <r>
      <t xml:space="preserve">Companion Report: </t>
    </r>
    <r>
      <rPr>
        <b/>
        <sz val="12"/>
        <rFont val="Arial"/>
        <family val="2"/>
      </rPr>
      <t>SILICON PHOTONICS AND CO-PACKAGED OPTICS</t>
    </r>
    <r>
      <rPr>
        <sz val="12"/>
        <rFont val="Arial"/>
        <family val="2"/>
      </rPr>
      <t>, May 2022, by Vladimir Kozlov</t>
    </r>
  </si>
  <si>
    <t xml:space="preserve">This forecast presents historical data from 2016 to 2021 and a market forecast through 2027 for integrated optics, segmented by market segment and by technology. </t>
  </si>
  <si>
    <t>AOC-EOM-CPO Segment</t>
  </si>
  <si>
    <t xml:space="preserve">CWDM TR 1 Gbps  40 km </t>
  </si>
  <si>
    <t xml:space="preserve">CWDM TR 1 Gbps  80 km </t>
  </si>
  <si>
    <t xml:space="preserve">CWDM TR 2.5 Gbps 40 km </t>
  </si>
  <si>
    <t xml:space="preserve">CWDM TR 10 Gbps All </t>
  </si>
  <si>
    <t xml:space="preserve">DWDM TR 2.5 Gbps All </t>
  </si>
  <si>
    <t>DWDM TR 10 Gbps fixed λ All XFP</t>
  </si>
  <si>
    <t>DWDM TR 10 Gbps fixed λ All SFP+</t>
  </si>
  <si>
    <t xml:space="preserve">DWDM TR 10 Gbps Tunable All XFP </t>
  </si>
  <si>
    <t>DWDM TR 10 Gbps Tunable All SFP+</t>
  </si>
  <si>
    <t>DWDM TR 100 Gbps All On board</t>
  </si>
  <si>
    <t>DWDM TR 100 Gbps All Direct detect</t>
  </si>
  <si>
    <t>DWDM TR 100 Gbps All CFP-DCO</t>
  </si>
  <si>
    <t>DWDM TR 100 Gbps 80km QSFP-DD DCO</t>
  </si>
  <si>
    <t>DWDM TR 100 Gbps All CFP2-ACO</t>
  </si>
  <si>
    <t>DWDM TR 200 Gbps All On board</t>
  </si>
  <si>
    <t>DWDM TR 200 Gbps All CFP2-DCO</t>
  </si>
  <si>
    <t>DWDM TR 200 Gbps All CFP2-ACO</t>
  </si>
  <si>
    <t>DWDM TR 400 Gbps On board</t>
  </si>
  <si>
    <t>DWDM TR 400 Gbps 120 km 400ZR</t>
  </si>
  <si>
    <t>DWDM TR 400 Gbps &gt;120 km 400ZR+   OSPF/QSFP-DD</t>
  </si>
  <si>
    <t>DWDM TR 400 Gbps &gt;120 km 400ZR+ CFP2</t>
  </si>
  <si>
    <t>DWDM TR 800 Gbps 120 km 800ZR</t>
  </si>
  <si>
    <t>GPON ONU BOSA</t>
  </si>
  <si>
    <t>GPON OLT</t>
  </si>
  <si>
    <t>GPON Triplexer</t>
  </si>
  <si>
    <t>EPON ONU transceiver</t>
  </si>
  <si>
    <t>EPON ONU BOSA</t>
  </si>
  <si>
    <t>EPON OLTs</t>
  </si>
  <si>
    <t>XG-PON ONU transceiver (10G/1G or 2.5G)</t>
  </si>
  <si>
    <t>XG-PON ONU BOSA (10G/1G or 2.5G)</t>
  </si>
  <si>
    <t>XGS-PON ONU transceiver (10G/10G)</t>
  </si>
  <si>
    <t>XG/XGS-PON OLTs (incl CombiPON)</t>
  </si>
  <si>
    <t>NG-PON2 ONUs</t>
  </si>
  <si>
    <t>NG-PON2 OLTs</t>
  </si>
  <si>
    <t>25/50G PON ONUs</t>
  </si>
  <si>
    <t>25/50G PON OLTs</t>
  </si>
  <si>
    <t>placeholder for future product</t>
  </si>
  <si>
    <t>AOC 1x≤10G SFP+</t>
  </si>
  <si>
    <t>AOC 4x≤10G QSFP+</t>
  </si>
  <si>
    <t>AOC 12x≤12.5G CXP</t>
  </si>
  <si>
    <t>EOM 12x≤12.5G XCVR - CXP</t>
  </si>
  <si>
    <t>AOC 4x12-14G QSFP+</t>
  </si>
  <si>
    <t>AOC 4x12G Mini-SAS HD</t>
  </si>
  <si>
    <t>AOC 1x25-28G SFP28</t>
  </si>
  <si>
    <t>AOC 100G</t>
  </si>
  <si>
    <t>AOC 100G breakout</t>
  </si>
  <si>
    <t>AOC 4x24G Mini-SAS HD</t>
  </si>
  <si>
    <t>AOC 12x25-28G CXP28</t>
  </si>
  <si>
    <t>EOM 4,8,12,16,24x25-28G XCVR</t>
  </si>
  <si>
    <t>EOM 12x25-28G XCVR - CXP28</t>
  </si>
  <si>
    <t>AOC 1x50-56G SFP56</t>
  </si>
  <si>
    <t>AOC 4x50-56G QSFP56</t>
  </si>
  <si>
    <t>EOM Next Gen</t>
  </si>
  <si>
    <t>AOC 400G</t>
  </si>
  <si>
    <t>AOC 400G breakout</t>
  </si>
  <si>
    <t>AOC 800G</t>
  </si>
  <si>
    <t>AOC 1.6T</t>
  </si>
  <si>
    <t>CPO 800 Gbps 30m</t>
  </si>
  <si>
    <t>CPO 800 Gbps 100 m</t>
  </si>
  <si>
    <t>CPO 800 Gbps 500 m</t>
  </si>
  <si>
    <t>CPO 800 Gbps 2 km</t>
  </si>
  <si>
    <t>CPO 800 Gbps 10 km</t>
  </si>
  <si>
    <t>CPO 1.6 Tbps 30m</t>
  </si>
  <si>
    <t>CPO 1.6 Tbps 100 m</t>
  </si>
  <si>
    <t>CPO 1.6 Tbps 500 m</t>
  </si>
  <si>
    <t>CPO 1.6 Tbps 2 km</t>
  </si>
  <si>
    <t>CPO 1.6 Tbps 10 km</t>
  </si>
  <si>
    <t/>
  </si>
  <si>
    <t>1G 500 m SFP</t>
  </si>
  <si>
    <t>1G 10 km SFP</t>
  </si>
  <si>
    <t>1G 40 km SFP</t>
  </si>
  <si>
    <t>1G 80 km SFP</t>
  </si>
  <si>
    <t>G &amp; Fast Ethernet Various Legacy/discontinued</t>
  </si>
  <si>
    <t>10G 300 m XFP</t>
  </si>
  <si>
    <t>10G 300 m SFP+</t>
  </si>
  <si>
    <t>10G LRM 220 m SFP+</t>
  </si>
  <si>
    <t>10G 10 km XFP</t>
  </si>
  <si>
    <t>10G 10 km SFP+</t>
  </si>
  <si>
    <t>10G 40 km XFP</t>
  </si>
  <si>
    <t>10G 40 km SFP+</t>
  </si>
  <si>
    <t>10G 80 km XFP</t>
  </si>
  <si>
    <t>10G 80 km SFP+</t>
  </si>
  <si>
    <t>10G Various Legacy/discontinued</t>
  </si>
  <si>
    <t>25G SR, eSR 100 - 300 m SFP28</t>
  </si>
  <si>
    <t>25G LR 10 km SFP28</t>
  </si>
  <si>
    <t>25G ER 40 km SFP28</t>
  </si>
  <si>
    <t>40G SR4 100 m QSFP+</t>
  </si>
  <si>
    <t>40G MM duplex 100 m QSFP+</t>
  </si>
  <si>
    <t>40G eSR4 300 m QSFP+</t>
  </si>
  <si>
    <t>40G PSM4  500 m QSFP+</t>
  </si>
  <si>
    <t>40G (FR) 2 km CFP</t>
  </si>
  <si>
    <t>40G (LR4 subspec) 2 km QSFP+</t>
  </si>
  <si>
    <t>40G 10 km CFP</t>
  </si>
  <si>
    <t>40G 10 km QSFP+</t>
  </si>
  <si>
    <t>40G 40 km QSFP+</t>
  </si>
  <si>
    <t>50G  100 m all</t>
  </si>
  <si>
    <t>50G  2 km all</t>
  </si>
  <si>
    <t>50G  10 km all</t>
  </si>
  <si>
    <t>50G  40 km all</t>
  </si>
  <si>
    <t>50G  80 km all</t>
  </si>
  <si>
    <t>100G SR4 100 m CFP</t>
  </si>
  <si>
    <t>100G SR4 100 m CFP2/4</t>
  </si>
  <si>
    <t>100G SR4 100 m QSFP28</t>
  </si>
  <si>
    <t>100G SR2 100 m All</t>
  </si>
  <si>
    <t>100G MM Duplex 100 - 300 m QSFP28</t>
  </si>
  <si>
    <t>100G eSR4 300 m QSFP28</t>
  </si>
  <si>
    <t>100G PSM4 500 m QSFP28</t>
  </si>
  <si>
    <t>100G DR 500m QSFP28</t>
  </si>
  <si>
    <t>100G CWDM4-subspec 500 m QSFP28</t>
  </si>
  <si>
    <t>100G CWDM4 2 km QSFP28</t>
  </si>
  <si>
    <t>100G FR, DR+ 2 km QSFP28</t>
  </si>
  <si>
    <t>100G LR4 10 km CFP</t>
  </si>
  <si>
    <t>100G LR4 10 km CFP2/4</t>
  </si>
  <si>
    <t>100G LR4 and LR1 10 km QSFP28</t>
  </si>
  <si>
    <t>100G 4WDM10 10 km QSFP28</t>
  </si>
  <si>
    <t>100G 4WDM20 20 km QSFP28</t>
  </si>
  <si>
    <t>100G ER4-Lite 30 km QSFP28</t>
  </si>
  <si>
    <t>100G ER4 40 km QSFP28</t>
  </si>
  <si>
    <t>100G ZR4 80 km QSFP28</t>
  </si>
  <si>
    <t>200G SR4 100 m QSFP56</t>
  </si>
  <si>
    <t>200G DR 500 m TBD</t>
  </si>
  <si>
    <t>200G FR4 3 km QSFP56</t>
  </si>
  <si>
    <t>200G LR 10 km TBD</t>
  </si>
  <si>
    <t>200G ER4 40 km TBD</t>
  </si>
  <si>
    <t>2x200 (400G-SR8) 100 m OSFP, QSFP-DD</t>
  </si>
  <si>
    <t>400G SR4.2 100 m OSFP, QSFP-DD</t>
  </si>
  <si>
    <t>400G DR4 500 m OSFP, QSFP-DD, QSFP112</t>
  </si>
  <si>
    <t>2x(200G FR4) 2 km OSFP</t>
  </si>
  <si>
    <t>400G FR4 2 km OSFP, QSFP-DD, QSFP112</t>
  </si>
  <si>
    <t>400G LR8, LR4 10 km OSFP, QSFP-DD, QSFP112</t>
  </si>
  <si>
    <t>400G ER4 40 km TBD</t>
  </si>
  <si>
    <t>800G SR8 50 m OSFP, QSFP-DD800</t>
  </si>
  <si>
    <t>800G DR8, DR4 500 m OSFP, QSFP-DD800</t>
  </si>
  <si>
    <t>2x(400G FR4), 800G FR4 2 km OSFP, QSFP-DD800</t>
  </si>
  <si>
    <t>800G LR8, LR4 6, 10 km TBD</t>
  </si>
  <si>
    <t>800G ZRlite 10 km, 20 km TBD</t>
  </si>
  <si>
    <t>800G ER4 40 km TBD</t>
  </si>
  <si>
    <t>1.6T SR16 100 m OSFP-XD and TBD</t>
  </si>
  <si>
    <t>1.6T DR8 500 m OSFP-XD and TBD</t>
  </si>
  <si>
    <t>1.6T FR8 2 km OSFP-XD and TBD</t>
  </si>
  <si>
    <t>1.6T LR8 10 km OSFP-XD and TBD</t>
  </si>
  <si>
    <t>1.6T ER8 &gt;10 km OSFP-XD and TBD</t>
  </si>
  <si>
    <t>3.2T SR 100 m OSFP-XD and TBD</t>
  </si>
  <si>
    <t>3.2T DR 500 m OSFP-XD and TBD</t>
  </si>
  <si>
    <t>3.2T FR 2 km OSFP-XD and TBD</t>
  </si>
  <si>
    <t>3.2T LR 10 km OSFP-XD and TBD</t>
  </si>
  <si>
    <t>3.2T ER &gt;10 km OSFP-XD and TBD</t>
  </si>
  <si>
    <t>CPRI - grey_1 Gbps_≤ 0.5 km</t>
  </si>
  <si>
    <t>CPRI - grey_1 Gbps_&gt;0.5-10 km</t>
  </si>
  <si>
    <t>CPRI - grey_1 Gbps_10-20 km</t>
  </si>
  <si>
    <t>CPRI - grey_3 Gbps_≤ 0.5 km</t>
  </si>
  <si>
    <t>CPRI - grey_3 Gbps_&gt;0.5-10 km</t>
  </si>
  <si>
    <t>CPRI - grey_3 Gbps_10-20 km</t>
  </si>
  <si>
    <t>CPRI - grey_6 Gbps_&gt;0.5-10 km</t>
  </si>
  <si>
    <t>CPRI - grey_6 Gbps_10-20 km</t>
  </si>
  <si>
    <t>CPRI - grey_12-16 Gbps_≤ 0.5 km</t>
  </si>
  <si>
    <t>CPRI - grey_12-16 Gbps_&gt;0.5-10 km</t>
  </si>
  <si>
    <t>WDM_1 Gbps_≤ 0.5 km</t>
  </si>
  <si>
    <t>WDM_1 Gbps_&gt;0.5-10 km</t>
  </si>
  <si>
    <t>Grey - All_10 Gbps_≤ 0.5 km</t>
  </si>
  <si>
    <t>Grey - All_10 Gbps_0.5-7 km</t>
  </si>
  <si>
    <t>Grey - All_10 Gbps_7-20 km</t>
  </si>
  <si>
    <t>Grey - All_25 Gbps_≤ 0.5 km MMF</t>
  </si>
  <si>
    <t>Grey - All_25 Gbps_≤ 0.5 km SMF</t>
  </si>
  <si>
    <t>Grey - Duplex_25 Gbps_0.5-7 km</t>
  </si>
  <si>
    <t>Grey - BiDi_25 Gbps_0.5-7 km</t>
  </si>
  <si>
    <t>Grey - Duplex_25 Gbps_7-20 km</t>
  </si>
  <si>
    <t>Grey - BiDi_25 Gbps_7-20 km</t>
  </si>
  <si>
    <t>Grey - All_50 Gbps_10 km</t>
  </si>
  <si>
    <t>Grey - All_50 Gbps_20 km</t>
  </si>
  <si>
    <t>Grey - All_100 Gbps_10 km</t>
  </si>
  <si>
    <t>Grey - All_100 Gbps_20 km</t>
  </si>
  <si>
    <t>CWDM_10 Gbps_≤ 20 km</t>
  </si>
  <si>
    <t>DWDM_10 Gbps_≤ 20 km</t>
  </si>
  <si>
    <t>CWDM_25 Gbps_≤ 20 km</t>
  </si>
  <si>
    <t>DWDM_25 Gbps_≤ 20 km</t>
  </si>
  <si>
    <t>DWDM_50 Gbps_≤ 20 km</t>
  </si>
  <si>
    <t>1 Gbps 10 km SFP</t>
  </si>
  <si>
    <t>1 Gbps 40 km SFP</t>
  </si>
  <si>
    <t>1 Gbps 80 km SFP</t>
  </si>
  <si>
    <t>10 Gbps 40 km SFP+</t>
  </si>
  <si>
    <t>10 Gbps 80 km SFP+</t>
  </si>
  <si>
    <t>25 Gbps 10 km SFP28</t>
  </si>
  <si>
    <t>25 Gbps 40 km SFP28</t>
  </si>
  <si>
    <t>50 Gbps 10 km QSFP28</t>
  </si>
  <si>
    <t>50 Gbps 40 km QSFP28</t>
  </si>
  <si>
    <t>50 Gbps 80 km QSFP28</t>
  </si>
  <si>
    <t>100 Gbps LR4 10 km QSFP28</t>
  </si>
  <si>
    <t>100 Gbps 40 km QSFP28</t>
  </si>
  <si>
    <t>200 Gbps 10 km QSFP28</t>
  </si>
  <si>
    <t>200 Gbps 40 km QSFP28</t>
  </si>
  <si>
    <t>Total Silicon Photonics units</t>
  </si>
  <si>
    <t>Total InP discrete units</t>
  </si>
  <si>
    <t>Total InP integrated units</t>
  </si>
  <si>
    <t>Total GaAs discrete units</t>
  </si>
  <si>
    <t>Total GaAs integrated units</t>
  </si>
  <si>
    <t>Total InP discrete revenue</t>
  </si>
  <si>
    <t>Total InP integrated revenue</t>
  </si>
  <si>
    <t>Total GaAs discrete revenue</t>
  </si>
  <si>
    <t>Total GaAs integrated revenue</t>
  </si>
  <si>
    <t>May 2022 - sample - for illustrative purposes only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</si>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</sst>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General_)"/>
    <numFmt numFmtId="167" formatCode="0.00_)"/>
    <numFmt numFmtId="168" formatCode="[&gt;9.9]0;[&gt;0]0.0;\-;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  <numFmt numFmtId="171" formatCode="_(&quot;$&quot;* #,##0.000_);_(&quot;$&quot;* \(#,##0.000\);_(&quot;$&quot;* &quot;-&quot;??_);_(@_)"/>
    <numFmt numFmtId="172" formatCode="_(* #,##0.0_);_(* \(#,##0.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0.0%"/>
    <numFmt numFmtId="176" formatCode="_(&quot;$&quot;* #,##0_);_(&quot;$&quot;* \(#,##0\);_(&quot;$&quot;* &quot;-&quot;?_);_(@_)"/>
  </numFmts>
  <fonts count="57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1F487C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name val="Helvetic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etica"/>
      <family val="2"/>
    </font>
    <font>
      <sz val="10"/>
      <color indexed="8"/>
      <name val="Helvetica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b/>
      <i/>
      <sz val="16"/>
      <name val="Helv"/>
    </font>
    <font>
      <sz val="10"/>
      <name val="Geneva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color theme="4"/>
      <name val="Arial"/>
      <family val="2"/>
    </font>
    <font>
      <sz val="48"/>
      <color theme="1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2"/>
      <color theme="3"/>
      <name val="Arial"/>
      <family val="2"/>
    </font>
    <font>
      <sz val="11"/>
      <color theme="3"/>
      <name val="Calibri"/>
      <family val="2"/>
      <scheme val="minor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2"/>
      <color rgb="FFFF000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vertAlign val="subscript"/>
      <sz val="10"/>
      <color theme="1"/>
      <name val="Calibri"/>
      <family val="2"/>
      <scheme val="minor"/>
    </font>
    <font>
      <b/>
      <vertAlign val="subscript"/>
      <sz val="12"/>
      <name val="Arial"/>
      <family val="2"/>
    </font>
    <font>
      <vertAlign val="subscript"/>
      <sz val="10"/>
      <color theme="1"/>
      <name val="Arial"/>
      <family val="2"/>
    </font>
    <font>
      <b/>
      <vertAlign val="subscript"/>
      <sz val="16"/>
      <color rgb="FF1F487C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0">
    <xf numFmtId="0" fontId="0" fillId="0" borderId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1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15" fontId="19" fillId="0" borderId="0" applyFont="0" applyFill="0" applyBorder="0" applyAlignment="0" applyProtection="0">
      <protection locked="0"/>
    </xf>
    <xf numFmtId="166" fontId="20" fillId="0" borderId="0" applyNumberFormat="0" applyFill="0" applyBorder="0" applyAlignment="0" applyProtection="0">
      <protection locked="0"/>
    </xf>
    <xf numFmtId="166" fontId="21" fillId="0" borderId="0" applyNumberFormat="0" applyFill="0" applyBorder="0" applyAlignment="0" applyProtection="0">
      <protection locked="0"/>
    </xf>
    <xf numFmtId="167" fontId="22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8" fillId="0" borderId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/>
    <xf numFmtId="168" fontId="23" fillId="0" borderId="6" applyBorder="0" applyAlignment="0">
      <alignment horizontal="center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39">
    <xf numFmtId="0" fontId="0" fillId="0" borderId="0" xfId="0"/>
    <xf numFmtId="0" fontId="7" fillId="0" borderId="0" xfId="0" applyFont="1"/>
    <xf numFmtId="164" fontId="0" fillId="0" borderId="0" xfId="0" applyNumberFormat="1"/>
    <xf numFmtId="0" fontId="9" fillId="0" borderId="0" xfId="0" applyFont="1"/>
    <xf numFmtId="0" fontId="10" fillId="0" borderId="0" xfId="0" applyFont="1"/>
    <xf numFmtId="0" fontId="0" fillId="0" borderId="3" xfId="0" applyBorder="1"/>
    <xf numFmtId="0" fontId="7" fillId="0" borderId="1" xfId="0" applyFont="1" applyBorder="1"/>
    <xf numFmtId="0" fontId="7" fillId="0" borderId="2" xfId="0" applyFont="1" applyBorder="1"/>
    <xf numFmtId="164" fontId="11" fillId="0" borderId="0" xfId="1" applyNumberFormat="1" applyFont="1"/>
    <xf numFmtId="0" fontId="7" fillId="0" borderId="0" xfId="0" applyFont="1" applyAlignment="1">
      <alignment horizontal="center"/>
    </xf>
    <xf numFmtId="164" fontId="11" fillId="0" borderId="3" xfId="1" applyNumberFormat="1" applyFont="1" applyBorder="1"/>
    <xf numFmtId="0" fontId="13" fillId="0" borderId="0" xfId="0" applyFont="1"/>
    <xf numFmtId="164" fontId="13" fillId="0" borderId="0" xfId="0" applyNumberFormat="1" applyFont="1"/>
    <xf numFmtId="0" fontId="0" fillId="4" borderId="0" xfId="0" applyFill="1"/>
    <xf numFmtId="0" fontId="7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9" fontId="0" fillId="0" borderId="0" xfId="3" applyFont="1"/>
    <xf numFmtId="0" fontId="24" fillId="6" borderId="0" xfId="0" applyFont="1" applyFill="1"/>
    <xf numFmtId="0" fontId="9" fillId="0" borderId="0" xfId="0" applyFont="1" applyAlignment="1">
      <alignment horizontal="left" vertical="center"/>
    </xf>
    <xf numFmtId="165" fontId="7" fillId="0" borderId="0" xfId="0" applyNumberFormat="1" applyFont="1"/>
    <xf numFmtId="164" fontId="11" fillId="0" borderId="10" xfId="0" applyNumberFormat="1" applyFont="1" applyBorder="1"/>
    <xf numFmtId="164" fontId="11" fillId="0" borderId="0" xfId="0" applyNumberFormat="1" applyFont="1"/>
    <xf numFmtId="164" fontId="7" fillId="0" borderId="2" xfId="0" applyNumberFormat="1" applyFont="1" applyBorder="1"/>
    <xf numFmtId="0" fontId="26" fillId="0" borderId="0" xfId="0" applyFont="1" applyAlignment="1">
      <alignment horizontal="right" vertical="center"/>
    </xf>
    <xf numFmtId="0" fontId="7" fillId="0" borderId="10" xfId="0" applyFont="1" applyBorder="1"/>
    <xf numFmtId="9" fontId="11" fillId="0" borderId="10" xfId="3" applyFont="1" applyBorder="1"/>
    <xf numFmtId="9" fontId="11" fillId="0" borderId="0" xfId="3" applyFont="1"/>
    <xf numFmtId="9" fontId="11" fillId="0" borderId="2" xfId="3" applyFont="1" applyBorder="1"/>
    <xf numFmtId="9" fontId="7" fillId="0" borderId="2" xfId="0" applyNumberFormat="1" applyFont="1" applyBorder="1"/>
    <xf numFmtId="0" fontId="2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0" fillId="6" borderId="0" xfId="0" applyFill="1"/>
    <xf numFmtId="0" fontId="0" fillId="6" borderId="0" xfId="0" applyFill="1" applyProtection="1">
      <protection locked="0"/>
    </xf>
    <xf numFmtId="0" fontId="24" fillId="6" borderId="0" xfId="0" applyFont="1" applyFill="1" applyProtection="1">
      <protection locked="0"/>
    </xf>
    <xf numFmtId="0" fontId="13" fillId="6" borderId="0" xfId="0" applyFont="1" applyFill="1" applyProtection="1">
      <protection locked="0"/>
    </xf>
    <xf numFmtId="0" fontId="13" fillId="6" borderId="0" xfId="0" applyFont="1" applyFill="1" applyAlignment="1" applyProtection="1">
      <alignment wrapText="1"/>
      <protection locked="0"/>
    </xf>
    <xf numFmtId="0" fontId="17" fillId="6" borderId="0" xfId="0" applyFont="1" applyFill="1" applyProtection="1">
      <protection locked="0"/>
    </xf>
    <xf numFmtId="0" fontId="27" fillId="6" borderId="0" xfId="0" applyFont="1" applyFill="1" applyProtection="1">
      <protection locked="0"/>
    </xf>
    <xf numFmtId="0" fontId="13" fillId="0" borderId="0" xfId="0" applyFont="1" applyAlignment="1">
      <alignment horizontal="righ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69" fontId="7" fillId="0" borderId="2" xfId="2" applyNumberFormat="1" applyFont="1" applyBorder="1"/>
    <xf numFmtId="169" fontId="7" fillId="0" borderId="10" xfId="2" applyNumberFormat="1" applyFont="1" applyBorder="1"/>
    <xf numFmtId="169" fontId="7" fillId="0" borderId="0" xfId="2" applyNumberFormat="1" applyFont="1"/>
    <xf numFmtId="0" fontId="30" fillId="5" borderId="2" xfId="0" applyFont="1" applyFill="1" applyBorder="1"/>
    <xf numFmtId="0" fontId="0" fillId="5" borderId="2" xfId="0" applyFill="1" applyBorder="1"/>
    <xf numFmtId="0" fontId="7" fillId="0" borderId="11" xfId="0" applyFont="1" applyBorder="1" applyAlignment="1">
      <alignment horizontal="center"/>
    </xf>
    <xf numFmtId="0" fontId="0" fillId="0" borderId="11" xfId="0" applyBorder="1"/>
    <xf numFmtId="0" fontId="7" fillId="0" borderId="11" xfId="0" applyFont="1" applyBorder="1" applyAlignment="1">
      <alignment horizontal="left"/>
    </xf>
    <xf numFmtId="0" fontId="0" fillId="0" borderId="0" xfId="0" applyAlignment="1">
      <alignment horizontal="right"/>
    </xf>
    <xf numFmtId="169" fontId="0" fillId="0" borderId="0" xfId="2" applyNumberFormat="1" applyFont="1"/>
    <xf numFmtId="0" fontId="7" fillId="0" borderId="0" xfId="0" applyFont="1" applyAlignment="1">
      <alignment horizontal="right"/>
    </xf>
    <xf numFmtId="169" fontId="7" fillId="4" borderId="0" xfId="2" applyNumberFormat="1" applyFont="1" applyFill="1"/>
    <xf numFmtId="9" fontId="7" fillId="0" borderId="10" xfId="3" applyFont="1" applyBorder="1"/>
    <xf numFmtId="9" fontId="7" fillId="0" borderId="0" xfId="3" applyFont="1"/>
    <xf numFmtId="171" fontId="11" fillId="0" borderId="0" xfId="2" applyNumberFormat="1" applyFont="1"/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170" fontId="11" fillId="0" borderId="0" xfId="2" applyNumberFormat="1" applyFont="1"/>
    <xf numFmtId="170" fontId="11" fillId="0" borderId="3" xfId="2" applyNumberFormat="1" applyFont="1" applyBorder="1"/>
    <xf numFmtId="170" fontId="7" fillId="0" borderId="2" xfId="2" applyNumberFormat="1" applyFont="1" applyBorder="1"/>
    <xf numFmtId="0" fontId="8" fillId="0" borderId="0" xfId="0" applyFont="1" applyAlignment="1">
      <alignment horizontal="left"/>
    </xf>
    <xf numFmtId="0" fontId="24" fillId="0" borderId="0" xfId="0" applyFont="1"/>
    <xf numFmtId="0" fontId="7" fillId="0" borderId="12" xfId="0" applyFont="1" applyBorder="1" applyAlignment="1">
      <alignment horizontal="center"/>
    </xf>
    <xf numFmtId="169" fontId="13" fillId="0" borderId="0" xfId="0" applyNumberFormat="1" applyFont="1"/>
    <xf numFmtId="169" fontId="11" fillId="0" borderId="0" xfId="2" applyNumberFormat="1" applyFont="1"/>
    <xf numFmtId="169" fontId="11" fillId="0" borderId="3" xfId="2" applyNumberFormat="1" applyFont="1" applyBorder="1"/>
    <xf numFmtId="169" fontId="7" fillId="0" borderId="3" xfId="2" applyNumberFormat="1" applyFont="1" applyBorder="1"/>
    <xf numFmtId="0" fontId="14" fillId="0" borderId="0" xfId="0" applyFont="1" applyAlignment="1">
      <alignment horizontal="right"/>
    </xf>
    <xf numFmtId="164" fontId="14" fillId="0" borderId="0" xfId="0" applyNumberFormat="1" applyFont="1"/>
    <xf numFmtId="169" fontId="14" fillId="0" borderId="0" xfId="2" applyNumberFormat="1" applyFont="1"/>
    <xf numFmtId="164" fontId="11" fillId="0" borderId="1" xfId="1" applyNumberFormat="1" applyFont="1" applyBorder="1"/>
    <xf numFmtId="164" fontId="11" fillId="0" borderId="2" xfId="1" applyNumberFormat="1" applyFont="1" applyBorder="1"/>
    <xf numFmtId="0" fontId="10" fillId="0" borderId="11" xfId="0" applyFont="1" applyBorder="1" applyAlignment="1">
      <alignment horizontal="left"/>
    </xf>
    <xf numFmtId="164" fontId="0" fillId="0" borderId="0" xfId="1" applyNumberFormat="1" applyFont="1"/>
    <xf numFmtId="164" fontId="11" fillId="4" borderId="0" xfId="1" applyNumberFormat="1" applyFont="1" applyFill="1"/>
    <xf numFmtId="164" fontId="11" fillId="0" borderId="5" xfId="1" applyNumberFormat="1" applyFont="1" applyBorder="1"/>
    <xf numFmtId="0" fontId="17" fillId="7" borderId="2" xfId="0" applyFont="1" applyFill="1" applyBorder="1"/>
    <xf numFmtId="0" fontId="31" fillId="7" borderId="2" xfId="0" applyFont="1" applyFill="1" applyBorder="1" applyAlignment="1">
      <alignment horizontal="left" vertical="center"/>
    </xf>
    <xf numFmtId="0" fontId="11" fillId="0" borderId="2" xfId="0" applyFont="1" applyBorder="1"/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4" fillId="0" borderId="0" xfId="0" applyFont="1"/>
    <xf numFmtId="9" fontId="11" fillId="0" borderId="0" xfId="3" applyFont="1" applyAlignment="1">
      <alignment horizontal="right"/>
    </xf>
    <xf numFmtId="0" fontId="11" fillId="0" borderId="0" xfId="0" applyFont="1" applyAlignment="1">
      <alignment horizontal="right"/>
    </xf>
    <xf numFmtId="164" fontId="7" fillId="0" borderId="10" xfId="1" applyNumberFormat="1" applyFont="1" applyBorder="1"/>
    <xf numFmtId="164" fontId="7" fillId="0" borderId="0" xfId="1" applyNumberFormat="1" applyFont="1"/>
    <xf numFmtId="164" fontId="11" fillId="0" borderId="7" xfId="1" applyNumberFormat="1" applyFont="1" applyBorder="1"/>
    <xf numFmtId="0" fontId="14" fillId="0" borderId="0" xfId="0" applyFont="1" applyAlignment="1">
      <alignment horizontal="right" indent="1"/>
    </xf>
    <xf numFmtId="0" fontId="7" fillId="0" borderId="14" xfId="0" applyFont="1" applyBorder="1" applyAlignment="1">
      <alignment horizontal="left" indent="1"/>
    </xf>
    <xf numFmtId="164" fontId="13" fillId="0" borderId="0" xfId="1" applyNumberFormat="1" applyFont="1"/>
    <xf numFmtId="0" fontId="29" fillId="0" borderId="0" xfId="0" applyFont="1"/>
    <xf numFmtId="0" fontId="34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42" fontId="0" fillId="0" borderId="0" xfId="0" applyNumberFormat="1"/>
    <xf numFmtId="169" fontId="13" fillId="0" borderId="0" xfId="2" applyNumberFormat="1" applyFont="1"/>
    <xf numFmtId="169" fontId="0" fillId="0" borderId="0" xfId="0" applyNumberFormat="1"/>
    <xf numFmtId="0" fontId="35" fillId="0" borderId="0" xfId="0" applyFont="1"/>
    <xf numFmtId="0" fontId="10" fillId="0" borderId="1" xfId="0" applyFont="1" applyBorder="1" applyAlignment="1">
      <alignment horizontal="left"/>
    </xf>
    <xf numFmtId="0" fontId="6" fillId="0" borderId="0" xfId="0" applyFont="1"/>
    <xf numFmtId="0" fontId="30" fillId="7" borderId="2" xfId="0" applyFont="1" applyFill="1" applyBorder="1"/>
    <xf numFmtId="0" fontId="14" fillId="0" borderId="0" xfId="0" applyFont="1" applyAlignment="1">
      <alignment horizontal="center"/>
    </xf>
    <xf numFmtId="164" fontId="7" fillId="0" borderId="3" xfId="1" applyNumberFormat="1" applyFont="1" applyBorder="1"/>
    <xf numFmtId="0" fontId="17" fillId="8" borderId="0" xfId="0" applyFont="1" applyFill="1" applyAlignment="1">
      <alignment horizontal="right"/>
    </xf>
    <xf numFmtId="164" fontId="17" fillId="8" borderId="0" xfId="0" applyNumberFormat="1" applyFont="1" applyFill="1"/>
    <xf numFmtId="0" fontId="17" fillId="8" borderId="0" xfId="0" applyFont="1" applyFill="1"/>
    <xf numFmtId="0" fontId="38" fillId="0" borderId="0" xfId="0" applyFont="1"/>
    <xf numFmtId="173" fontId="14" fillId="0" borderId="0" xfId="0" applyNumberFormat="1" applyFont="1"/>
    <xf numFmtId="174" fontId="14" fillId="0" borderId="0" xfId="0" applyNumberFormat="1" applyFont="1"/>
    <xf numFmtId="0" fontId="7" fillId="0" borderId="0" xfId="0" applyFont="1" applyAlignment="1">
      <alignment horizontal="left" indent="1"/>
    </xf>
    <xf numFmtId="42" fontId="7" fillId="0" borderId="0" xfId="0" applyNumberFormat="1" applyFont="1"/>
    <xf numFmtId="0" fontId="11" fillId="0" borderId="0" xfId="0" applyFont="1" applyAlignment="1">
      <alignment horizontal="left" indent="1"/>
    </xf>
    <xf numFmtId="43" fontId="14" fillId="0" borderId="0" xfId="1" applyFont="1"/>
    <xf numFmtId="164" fontId="13" fillId="0" borderId="0" xfId="0" applyNumberFormat="1" applyFont="1" applyAlignment="1">
      <alignment horizontal="left"/>
    </xf>
    <xf numFmtId="0" fontId="0" fillId="0" borderId="12" xfId="0" applyBorder="1"/>
    <xf numFmtId="0" fontId="0" fillId="0" borderId="13" xfId="0" applyBorder="1"/>
    <xf numFmtId="169" fontId="11" fillId="0" borderId="10" xfId="2" applyNumberFormat="1" applyFont="1" applyBorder="1"/>
    <xf numFmtId="169" fontId="14" fillId="0" borderId="0" xfId="0" applyNumberFormat="1" applyFont="1"/>
    <xf numFmtId="0" fontId="7" fillId="0" borderId="13" xfId="0" applyFont="1" applyBorder="1"/>
    <xf numFmtId="0" fontId="7" fillId="0" borderId="13" xfId="0" applyFont="1" applyBorder="1" applyAlignment="1">
      <alignment horizontal="left" indent="1"/>
    </xf>
    <xf numFmtId="0" fontId="7" fillId="0" borderId="11" xfId="0" applyFont="1" applyBorder="1"/>
    <xf numFmtId="164" fontId="7" fillId="0" borderId="13" xfId="0" applyNumberFormat="1" applyFont="1" applyBorder="1" applyAlignment="1">
      <alignment horizontal="left"/>
    </xf>
    <xf numFmtId="0" fontId="40" fillId="0" borderId="0" xfId="0" applyFont="1"/>
    <xf numFmtId="164" fontId="7" fillId="4" borderId="13" xfId="0" applyNumberFormat="1" applyFont="1" applyFill="1" applyBorder="1" applyAlignment="1">
      <alignment horizontal="left"/>
    </xf>
    <xf numFmtId="0" fontId="0" fillId="4" borderId="0" xfId="0" applyFill="1" applyAlignment="1">
      <alignment horizontal="left" indent="1"/>
    </xf>
    <xf numFmtId="0" fontId="7" fillId="4" borderId="5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7" fillId="4" borderId="13" xfId="0" applyFont="1" applyFill="1" applyBorder="1" applyAlignment="1">
      <alignment horizontal="left"/>
    </xf>
    <xf numFmtId="170" fontId="11" fillId="4" borderId="0" xfId="2" applyNumberFormat="1" applyFont="1" applyFill="1"/>
    <xf numFmtId="169" fontId="7" fillId="0" borderId="2" xfId="2" applyNumberFormat="1" applyFont="1" applyFill="1" applyBorder="1"/>
    <xf numFmtId="0" fontId="41" fillId="0" borderId="0" xfId="0" applyFont="1"/>
    <xf numFmtId="164" fontId="13" fillId="0" borderId="10" xfId="0" applyNumberFormat="1" applyFont="1" applyBorder="1"/>
    <xf numFmtId="170" fontId="11" fillId="0" borderId="2" xfId="2" applyNumberFormat="1" applyFont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7" fillId="0" borderId="2" xfId="0" applyFont="1" applyFill="1" applyBorder="1"/>
    <xf numFmtId="169" fontId="0" fillId="0" borderId="0" xfId="2" applyNumberFormat="1" applyFont="1" applyFill="1"/>
    <xf numFmtId="9" fontId="0" fillId="0" borderId="0" xfId="0" applyNumberFormat="1" applyAlignment="1">
      <alignment horizontal="center"/>
    </xf>
    <xf numFmtId="0" fontId="0" fillId="0" borderId="0" xfId="0" applyBorder="1"/>
    <xf numFmtId="0" fontId="43" fillId="6" borderId="0" xfId="0" applyFont="1" applyFill="1"/>
    <xf numFmtId="0" fontId="13" fillId="6" borderId="0" xfId="0" applyFont="1" applyFill="1"/>
    <xf numFmtId="164" fontId="11" fillId="0" borderId="0" xfId="1" applyNumberFormat="1" applyFont="1" applyFill="1"/>
    <xf numFmtId="0" fontId="44" fillId="0" borderId="0" xfId="0" applyFont="1"/>
    <xf numFmtId="0" fontId="11" fillId="0" borderId="5" xfId="0" applyFont="1" applyBorder="1" applyAlignment="1">
      <alignment horizontal="left"/>
    </xf>
    <xf numFmtId="0" fontId="45" fillId="0" borderId="0" xfId="0" applyFont="1" applyAlignment="1">
      <alignment horizontal="right"/>
    </xf>
    <xf numFmtId="164" fontId="45" fillId="0" borderId="0" xfId="1" applyNumberFormat="1" applyFont="1"/>
    <xf numFmtId="0" fontId="0" fillId="0" borderId="0" xfId="0" applyFill="1" applyAlignment="1">
      <alignment horizontal="left"/>
    </xf>
    <xf numFmtId="0" fontId="7" fillId="0" borderId="13" xfId="0" applyFont="1" applyFill="1" applyBorder="1" applyAlignment="1">
      <alignment horizontal="left"/>
    </xf>
    <xf numFmtId="44" fontId="0" fillId="0" borderId="0" xfId="0" applyNumberFormat="1"/>
    <xf numFmtId="0" fontId="46" fillId="0" borderId="0" xfId="0" applyFont="1" applyAlignment="1"/>
    <xf numFmtId="164" fontId="11" fillId="0" borderId="12" xfId="1" applyNumberFormat="1" applyFont="1" applyBorder="1"/>
    <xf numFmtId="164" fontId="11" fillId="0" borderId="13" xfId="1" applyNumberFormat="1" applyFont="1" applyBorder="1"/>
    <xf numFmtId="164" fontId="11" fillId="0" borderId="14" xfId="1" applyNumberFormat="1" applyFont="1" applyBorder="1"/>
    <xf numFmtId="170" fontId="0" fillId="0" borderId="0" xfId="0" applyNumberFormat="1" applyAlignment="1"/>
    <xf numFmtId="0" fontId="46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left" indent="1"/>
    </xf>
    <xf numFmtId="0" fontId="7" fillId="0" borderId="11" xfId="0" applyFont="1" applyFill="1" applyBorder="1" applyAlignment="1">
      <alignment horizontal="left"/>
    </xf>
    <xf numFmtId="164" fontId="7" fillId="0" borderId="2" xfId="0" applyNumberFormat="1" applyFont="1" applyFill="1" applyBorder="1"/>
    <xf numFmtId="0" fontId="9" fillId="0" borderId="0" xfId="0" applyFont="1" applyFill="1"/>
    <xf numFmtId="0" fontId="7" fillId="0" borderId="11" xfId="0" applyFont="1" applyFill="1" applyBorder="1" applyAlignment="1">
      <alignment horizontal="center"/>
    </xf>
    <xf numFmtId="169" fontId="10" fillId="0" borderId="10" xfId="2" applyNumberFormat="1" applyFont="1" applyFill="1" applyBorder="1"/>
    <xf numFmtId="169" fontId="10" fillId="0" borderId="0" xfId="2" applyNumberFormat="1" applyFont="1" applyFill="1"/>
    <xf numFmtId="0" fontId="13" fillId="0" borderId="1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left"/>
    </xf>
    <xf numFmtId="164" fontId="11" fillId="0" borderId="0" xfId="1" applyNumberFormat="1" applyFont="1" applyBorder="1"/>
    <xf numFmtId="0" fontId="25" fillId="0" borderId="11" xfId="0" applyFont="1" applyBorder="1" applyAlignment="1">
      <alignment horizontal="left"/>
    </xf>
    <xf numFmtId="169" fontId="7" fillId="0" borderId="10" xfId="2" applyNumberFormat="1" applyFont="1" applyFill="1" applyBorder="1"/>
    <xf numFmtId="169" fontId="7" fillId="0" borderId="0" xfId="2" applyNumberFormat="1" applyFont="1" applyFill="1"/>
    <xf numFmtId="169" fontId="7" fillId="0" borderId="3" xfId="2" applyNumberFormat="1" applyFont="1" applyFill="1" applyBorder="1"/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169" fontId="7" fillId="0" borderId="0" xfId="0" applyNumberFormat="1" applyFont="1"/>
    <xf numFmtId="169" fontId="0" fillId="0" borderId="3" xfId="0" applyNumberFormat="1" applyBorder="1"/>
    <xf numFmtId="169" fontId="6" fillId="0" borderId="0" xfId="2" applyNumberFormat="1" applyFont="1"/>
    <xf numFmtId="164" fontId="0" fillId="0" borderId="0" xfId="0" applyNumberFormat="1" applyAlignment="1">
      <alignment horizontal="left"/>
    </xf>
    <xf numFmtId="169" fontId="7" fillId="0" borderId="11" xfId="2" applyNumberFormat="1" applyFont="1" applyBorder="1" applyAlignment="1">
      <alignment horizontal="left"/>
    </xf>
    <xf numFmtId="169" fontId="11" fillId="0" borderId="11" xfId="2" applyNumberFormat="1" applyFont="1" applyBorder="1"/>
    <xf numFmtId="0" fontId="47" fillId="0" borderId="0" xfId="0" applyFont="1"/>
    <xf numFmtId="0" fontId="47" fillId="6" borderId="0" xfId="0" applyFont="1" applyFill="1"/>
    <xf numFmtId="44" fontId="13" fillId="0" borderId="0" xfId="0" applyNumberFormat="1" applyFont="1" applyAlignment="1">
      <alignment horizontal="left"/>
    </xf>
    <xf numFmtId="0" fontId="0" fillId="0" borderId="14" xfId="0" applyBorder="1"/>
    <xf numFmtId="0" fontId="48" fillId="0" borderId="0" xfId="0" applyFont="1"/>
    <xf numFmtId="164" fontId="11" fillId="0" borderId="0" xfId="1" applyNumberFormat="1" applyFont="1" applyFill="1" applyBorder="1"/>
    <xf numFmtId="175" fontId="11" fillId="0" borderId="0" xfId="3" applyNumberFormat="1" applyFont="1"/>
    <xf numFmtId="169" fontId="7" fillId="0" borderId="10" xfId="339" applyNumberFormat="1" applyFont="1" applyFill="1" applyBorder="1"/>
    <xf numFmtId="169" fontId="11" fillId="0" borderId="0" xfId="339" applyNumberFormat="1" applyFont="1" applyFill="1" applyBorder="1"/>
    <xf numFmtId="169" fontId="11" fillId="0" borderId="3" xfId="339" applyNumberFormat="1" applyFont="1" applyFill="1" applyBorder="1"/>
    <xf numFmtId="169" fontId="7" fillId="0" borderId="7" xfId="339" applyNumberFormat="1" applyFont="1" applyFill="1" applyBorder="1"/>
    <xf numFmtId="169" fontId="7" fillId="0" borderId="3" xfId="339" applyNumberFormat="1" applyFont="1" applyFill="1" applyBorder="1"/>
    <xf numFmtId="0" fontId="7" fillId="9" borderId="0" xfId="0" applyFont="1" applyFill="1"/>
    <xf numFmtId="0" fontId="0" fillId="9" borderId="0" xfId="0" applyFill="1"/>
    <xf numFmtId="164" fontId="11" fillId="9" borderId="0" xfId="1" applyNumberFormat="1" applyFont="1" applyFill="1"/>
    <xf numFmtId="0" fontId="7" fillId="9" borderId="2" xfId="0" applyFont="1" applyFill="1" applyBorder="1"/>
    <xf numFmtId="0" fontId="0" fillId="9" borderId="2" xfId="0" applyFill="1" applyBorder="1"/>
    <xf numFmtId="164" fontId="11" fillId="9" borderId="2" xfId="1" applyNumberFormat="1" applyFont="1" applyFill="1" applyBorder="1"/>
    <xf numFmtId="164" fontId="7" fillId="9" borderId="2" xfId="0" applyNumberFormat="1" applyFont="1" applyFill="1" applyBorder="1"/>
    <xf numFmtId="43" fontId="14" fillId="9" borderId="0" xfId="1" applyFont="1" applyFill="1"/>
    <xf numFmtId="170" fontId="11" fillId="9" borderId="0" xfId="2" applyNumberFormat="1" applyFont="1" applyFill="1"/>
    <xf numFmtId="169" fontId="7" fillId="9" borderId="2" xfId="2" applyNumberFormat="1" applyFont="1" applyFill="1" applyBorder="1"/>
    <xf numFmtId="169" fontId="0" fillId="9" borderId="0" xfId="0" applyNumberFormat="1" applyFill="1"/>
    <xf numFmtId="0" fontId="7" fillId="10" borderId="0" xfId="0" applyFont="1" applyFill="1" applyAlignment="1">
      <alignment horizontal="left"/>
    </xf>
    <xf numFmtId="164" fontId="11" fillId="10" borderId="0" xfId="1" applyNumberFormat="1" applyFont="1" applyFill="1"/>
    <xf numFmtId="172" fontId="11" fillId="0" borderId="0" xfId="1" applyNumberFormat="1" applyFont="1" applyFill="1" applyBorder="1"/>
    <xf numFmtId="169" fontId="7" fillId="0" borderId="9" xfId="339" applyNumberFormat="1" applyFont="1" applyFill="1" applyBorder="1"/>
    <xf numFmtId="169" fontId="11" fillId="0" borderId="5" xfId="339" applyNumberFormat="1" applyFont="1" applyFill="1" applyBorder="1"/>
    <xf numFmtId="169" fontId="7" fillId="0" borderId="0" xfId="339" applyNumberFormat="1" applyFont="1" applyFill="1" applyBorder="1"/>
    <xf numFmtId="169" fontId="7" fillId="0" borderId="2" xfId="339" applyNumberFormat="1" applyFont="1" applyFill="1" applyBorder="1"/>
    <xf numFmtId="0" fontId="2" fillId="0" borderId="0" xfId="0" applyFont="1"/>
    <xf numFmtId="0" fontId="1" fillId="0" borderId="0" xfId="0" applyFont="1"/>
    <xf numFmtId="0" fontId="7" fillId="0" borderId="3" xfId="0" applyFont="1" applyBorder="1" applyAlignment="1">
      <alignment horizontal="right"/>
    </xf>
    <xf numFmtId="0" fontId="43" fillId="0" borderId="0" xfId="0" applyFont="1"/>
    <xf numFmtId="0" fontId="25" fillId="0" borderId="11" xfId="0" applyFont="1" applyBorder="1" applyAlignment="1">
      <alignment horizontal="center"/>
    </xf>
    <xf numFmtId="0" fontId="25" fillId="0" borderId="2" xfId="0" applyFont="1" applyBorder="1"/>
    <xf numFmtId="164" fontId="0" fillId="0" borderId="0" xfId="1" applyNumberFormat="1" applyFont="1" applyBorder="1"/>
    <xf numFmtId="0" fontId="40" fillId="0" borderId="0" xfId="0" applyFont="1" applyAlignment="1">
      <alignment horizontal="center"/>
    </xf>
    <xf numFmtId="0" fontId="25" fillId="0" borderId="1" xfId="0" applyFont="1" applyBorder="1"/>
    <xf numFmtId="0" fontId="30" fillId="5" borderId="0" xfId="0" applyFont="1" applyFill="1" applyAlignment="1">
      <alignment horizontal="center"/>
    </xf>
    <xf numFmtId="0" fontId="28" fillId="5" borderId="0" xfId="0" applyFont="1" applyFill="1"/>
    <xf numFmtId="0" fontId="0" fillId="5" borderId="0" xfId="0" applyFill="1"/>
    <xf numFmtId="0" fontId="0" fillId="11" borderId="0" xfId="0" applyFill="1"/>
    <xf numFmtId="164" fontId="0" fillId="0" borderId="3" xfId="1" applyNumberFormat="1" applyFont="1" applyBorder="1"/>
    <xf numFmtId="0" fontId="0" fillId="0" borderId="8" xfId="0" applyBorder="1" applyAlignment="1">
      <alignment horizontal="left" indent="1"/>
    </xf>
    <xf numFmtId="164" fontId="0" fillId="0" borderId="7" xfId="1" applyNumberFormat="1" applyFont="1" applyBorder="1"/>
    <xf numFmtId="0" fontId="7" fillId="0" borderId="1" xfId="0" applyFont="1" applyBorder="1" applyAlignment="1">
      <alignment horizontal="center"/>
    </xf>
    <xf numFmtId="0" fontId="0" fillId="0" borderId="6" xfId="0" applyFill="1" applyBorder="1" applyAlignment="1">
      <alignment horizontal="left" indent="1"/>
    </xf>
    <xf numFmtId="0" fontId="0" fillId="0" borderId="8" xfId="0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0" fillId="0" borderId="14" xfId="0" applyFill="1" applyBorder="1" applyAlignment="1">
      <alignment horizontal="left" indent="1"/>
    </xf>
    <xf numFmtId="164" fontId="0" fillId="0" borderId="1" xfId="1" applyNumberFormat="1" applyFont="1" applyBorder="1"/>
    <xf numFmtId="164" fontId="0" fillId="0" borderId="2" xfId="1" applyNumberFormat="1" applyFont="1" applyBorder="1"/>
    <xf numFmtId="0" fontId="0" fillId="0" borderId="4" xfId="0" applyBorder="1"/>
    <xf numFmtId="0" fontId="0" fillId="12" borderId="0" xfId="0" applyFill="1"/>
    <xf numFmtId="0" fontId="0" fillId="3" borderId="0" xfId="0" applyFill="1"/>
    <xf numFmtId="0" fontId="40" fillId="13" borderId="0" xfId="0" applyFont="1" applyFill="1" applyAlignment="1">
      <alignment horizontal="center"/>
    </xf>
    <xf numFmtId="0" fontId="49" fillId="0" borderId="11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9" fillId="3" borderId="0" xfId="0" applyFont="1" applyFill="1"/>
    <xf numFmtId="0" fontId="49" fillId="12" borderId="0" xfId="0" applyFont="1" applyFill="1"/>
    <xf numFmtId="0" fontId="28" fillId="5" borderId="0" xfId="0" applyFont="1" applyFill="1" applyAlignment="1">
      <alignment horizontal="right"/>
    </xf>
    <xf numFmtId="9" fontId="39" fillId="3" borderId="11" xfId="3" applyFont="1" applyFill="1" applyBorder="1" applyAlignment="1">
      <alignment horizontal="center"/>
    </xf>
    <xf numFmtId="44" fontId="0" fillId="0" borderId="0" xfId="2" applyFont="1" applyBorder="1"/>
    <xf numFmtId="44" fontId="0" fillId="0" borderId="0" xfId="2" applyNumberFormat="1" applyFont="1" applyBorder="1"/>
    <xf numFmtId="44" fontId="0" fillId="0" borderId="0" xfId="0" applyNumberFormat="1" applyBorder="1"/>
    <xf numFmtId="44" fontId="0" fillId="0" borderId="3" xfId="2" applyFont="1" applyBorder="1"/>
    <xf numFmtId="44" fontId="0" fillId="0" borderId="3" xfId="2" applyNumberFormat="1" applyFont="1" applyBorder="1"/>
    <xf numFmtId="44" fontId="0" fillId="0" borderId="7" xfId="2" applyFont="1" applyBorder="1"/>
    <xf numFmtId="44" fontId="0" fillId="0" borderId="9" xfId="2" applyFont="1" applyBorder="1"/>
    <xf numFmtId="44" fontId="0" fillId="0" borderId="10" xfId="2" applyFont="1" applyBorder="1"/>
    <xf numFmtId="44" fontId="0" fillId="0" borderId="5" xfId="2" applyFont="1" applyBorder="1"/>
    <xf numFmtId="169" fontId="0" fillId="0" borderId="1" xfId="2" applyNumberFormat="1" applyFont="1" applyBorder="1"/>
    <xf numFmtId="169" fontId="0" fillId="0" borderId="2" xfId="2" applyNumberFormat="1" applyFont="1" applyBorder="1"/>
    <xf numFmtId="0" fontId="28" fillId="11" borderId="0" xfId="0" applyFont="1" applyFill="1" applyAlignment="1">
      <alignment horizontal="right"/>
    </xf>
    <xf numFmtId="44" fontId="0" fillId="0" borderId="7" xfId="2" applyNumberFormat="1" applyFont="1" applyBorder="1"/>
    <xf numFmtId="44" fontId="0" fillId="0" borderId="5" xfId="2" applyNumberFormat="1" applyFont="1" applyBorder="1"/>
    <xf numFmtId="44" fontId="0" fillId="0" borderId="9" xfId="2" applyNumberFormat="1" applyFont="1" applyBorder="1"/>
    <xf numFmtId="44" fontId="0" fillId="0" borderId="10" xfId="2" applyNumberFormat="1" applyFont="1" applyBorder="1"/>
    <xf numFmtId="0" fontId="30" fillId="11" borderId="0" xfId="0" applyFont="1" applyFill="1" applyAlignment="1">
      <alignment horizontal="left" indent="1"/>
    </xf>
    <xf numFmtId="0" fontId="30" fillId="5" borderId="0" xfId="0" applyFont="1" applyFill="1" applyAlignment="1">
      <alignment horizontal="left" indent="1"/>
    </xf>
    <xf numFmtId="44" fontId="11" fillId="0" borderId="0" xfId="2" applyNumberFormat="1" applyFont="1"/>
    <xf numFmtId="176" fontId="0" fillId="0" borderId="0" xfId="0" applyNumberFormat="1"/>
    <xf numFmtId="43" fontId="14" fillId="0" borderId="0" xfId="0" applyNumberFormat="1" applyFont="1"/>
    <xf numFmtId="169" fontId="7" fillId="0" borderId="1" xfId="0" applyNumberFormat="1" applyFont="1" applyBorder="1"/>
    <xf numFmtId="169" fontId="7" fillId="0" borderId="2" xfId="0" applyNumberFormat="1" applyFont="1" applyBorder="1"/>
    <xf numFmtId="0" fontId="10" fillId="0" borderId="0" xfId="0" applyFont="1" applyFill="1"/>
    <xf numFmtId="0" fontId="7" fillId="0" borderId="12" xfId="0" applyFont="1" applyFill="1" applyBorder="1" applyAlignment="1">
      <alignment horizontal="left"/>
    </xf>
    <xf numFmtId="170" fontId="11" fillId="0" borderId="0" xfId="2" applyNumberFormat="1" applyFont="1" applyFill="1"/>
    <xf numFmtId="0" fontId="0" fillId="0" borderId="11" xfId="0" applyFill="1" applyBorder="1"/>
    <xf numFmtId="171" fontId="11" fillId="0" borderId="0" xfId="2" applyNumberFormat="1" applyFont="1" applyFill="1"/>
    <xf numFmtId="0" fontId="11" fillId="4" borderId="13" xfId="0" applyFont="1" applyFill="1" applyBorder="1" applyAlignment="1">
      <alignment horizontal="left"/>
    </xf>
    <xf numFmtId="164" fontId="11" fillId="4" borderId="0" xfId="0" applyNumberFormat="1" applyFont="1" applyFill="1"/>
    <xf numFmtId="0" fontId="11" fillId="4" borderId="14" xfId="0" applyFont="1" applyFill="1" applyBorder="1" applyAlignment="1">
      <alignment horizontal="left"/>
    </xf>
    <xf numFmtId="169" fontId="11" fillId="4" borderId="0" xfId="2" applyNumberFormat="1" applyFont="1" applyFill="1"/>
    <xf numFmtId="0" fontId="7" fillId="4" borderId="14" xfId="0" applyFont="1" applyFill="1" applyBorder="1" applyAlignment="1">
      <alignment horizontal="left"/>
    </xf>
    <xf numFmtId="164" fontId="11" fillId="0" borderId="0" xfId="0" applyNumberFormat="1" applyFont="1" applyFill="1"/>
    <xf numFmtId="169" fontId="11" fillId="0" borderId="0" xfId="2" applyNumberFormat="1" applyFont="1" applyFill="1"/>
    <xf numFmtId="0" fontId="7" fillId="2" borderId="0" xfId="0" applyFont="1" applyFill="1"/>
    <xf numFmtId="0" fontId="1" fillId="2" borderId="0" xfId="0" applyFont="1" applyFill="1"/>
    <xf numFmtId="0" fontId="7" fillId="0" borderId="11" xfId="0" applyFont="1" applyBorder="1" applyAlignment="1">
      <alignment horizontal="right"/>
    </xf>
    <xf numFmtId="9" fontId="7" fillId="0" borderId="12" xfId="3" applyFont="1" applyBorder="1" applyAlignment="1">
      <alignment horizontal="center"/>
    </xf>
    <xf numFmtId="9" fontId="7" fillId="0" borderId="13" xfId="3" applyFont="1" applyBorder="1" applyAlignment="1">
      <alignment horizontal="center"/>
    </xf>
    <xf numFmtId="9" fontId="7" fillId="0" borderId="14" xfId="3" applyFont="1" applyBorder="1" applyAlignment="1">
      <alignment horizontal="center"/>
    </xf>
    <xf numFmtId="9" fontId="7" fillId="0" borderId="11" xfId="3" applyFont="1" applyBorder="1" applyAlignment="1">
      <alignment horizontal="center"/>
    </xf>
    <xf numFmtId="0" fontId="55" fillId="7" borderId="2" xfId="0" applyFont="1" applyFill="1" applyBorder="1"/>
    <xf numFmtId="0" fontId="11" fillId="0" borderId="11" xfId="0" applyFont="1" applyBorder="1" applyAlignment="1">
      <alignment horizontal="left"/>
    </xf>
    <xf numFmtId="164" fontId="11" fillId="0" borderId="11" xfId="0" applyNumberFormat="1" applyFont="1" applyFill="1" applyBorder="1"/>
    <xf numFmtId="0" fontId="0" fillId="0" borderId="0" xfId="0" applyAlignment="1">
      <alignment wrapText="1"/>
    </xf>
    <xf numFmtId="0" fontId="47" fillId="6" borderId="0" xfId="0" applyFont="1" applyFill="1" applyAlignment="1"/>
    <xf numFmtId="0" fontId="7" fillId="0" borderId="5" xfId="0" applyFont="1" applyFill="1" applyBorder="1" applyAlignment="1">
      <alignment horizontal="left"/>
    </xf>
    <xf numFmtId="9" fontId="10" fillId="0" borderId="10" xfId="3" applyFont="1" applyFill="1" applyBorder="1"/>
    <xf numFmtId="9" fontId="10" fillId="0" borderId="0" xfId="3" applyFont="1" applyFill="1"/>
    <xf numFmtId="9" fontId="7" fillId="0" borderId="0" xfId="3" applyFont="1" applyFill="1"/>
    <xf numFmtId="0" fontId="25" fillId="0" borderId="0" xfId="0" applyFont="1" applyFill="1"/>
    <xf numFmtId="9" fontId="11" fillId="0" borderId="0" xfId="3" applyFont="1" applyFill="1"/>
    <xf numFmtId="9" fontId="0" fillId="0" borderId="0" xfId="3" applyFont="1" applyFill="1"/>
    <xf numFmtId="0" fontId="42" fillId="0" borderId="0" xfId="0" applyFont="1" applyFill="1"/>
    <xf numFmtId="0" fontId="41" fillId="0" borderId="0" xfId="0" applyFont="1" applyFill="1"/>
    <xf numFmtId="9" fontId="12" fillId="0" borderId="0" xfId="3" applyFont="1" applyFill="1"/>
    <xf numFmtId="9" fontId="14" fillId="0" borderId="0" xfId="3" applyFont="1" applyFill="1"/>
    <xf numFmtId="0" fontId="0" fillId="0" borderId="2" xfId="0" applyFill="1" applyBorder="1"/>
    <xf numFmtId="169" fontId="11" fillId="0" borderId="10" xfId="2" applyNumberFormat="1" applyFont="1" applyFill="1" applyBorder="1"/>
    <xf numFmtId="0" fontId="17" fillId="0" borderId="0" xfId="0" applyFont="1" applyFill="1"/>
    <xf numFmtId="0" fontId="7" fillId="0" borderId="10" xfId="0" applyFont="1" applyFill="1" applyBorder="1"/>
    <xf numFmtId="169" fontId="11" fillId="0" borderId="0" xfId="2" applyNumberFormat="1" applyFont="1" applyFill="1" applyBorder="1"/>
    <xf numFmtId="0" fontId="11" fillId="0" borderId="0" xfId="0" applyFont="1" applyFill="1"/>
    <xf numFmtId="0" fontId="11" fillId="0" borderId="10" xfId="0" applyFont="1" applyFill="1" applyBorder="1"/>
    <xf numFmtId="9" fontId="11" fillId="0" borderId="10" xfId="3" applyFont="1" applyFill="1" applyBorder="1"/>
    <xf numFmtId="9" fontId="17" fillId="0" borderId="0" xfId="3" applyFont="1" applyFill="1"/>
    <xf numFmtId="0" fontId="11" fillId="0" borderId="2" xfId="0" applyFont="1" applyFill="1" applyBorder="1"/>
    <xf numFmtId="0" fontId="47" fillId="0" borderId="0" xfId="0" applyFont="1" applyFill="1"/>
    <xf numFmtId="0" fontId="11" fillId="0" borderId="9" xfId="0" applyFont="1" applyFill="1" applyBorder="1"/>
    <xf numFmtId="0" fontId="17" fillId="0" borderId="0" xfId="0" applyFont="1" applyFill="1" applyAlignment="1">
      <alignment horizontal="left"/>
    </xf>
    <xf numFmtId="9" fontId="10" fillId="0" borderId="3" xfId="3" applyFont="1" applyFill="1" applyBorder="1"/>
    <xf numFmtId="9" fontId="7" fillId="0" borderId="3" xfId="3" applyFont="1" applyFill="1" applyBorder="1"/>
    <xf numFmtId="0" fontId="13" fillId="0" borderId="0" xfId="0" applyFont="1" applyFill="1"/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30" fillId="0" borderId="2" xfId="0" applyFont="1" applyFill="1" applyBorder="1"/>
    <xf numFmtId="0" fontId="13" fillId="0" borderId="0" xfId="0" applyFont="1" applyFill="1" applyAlignment="1">
      <alignment horizontal="right"/>
    </xf>
    <xf numFmtId="0" fontId="56" fillId="6" borderId="0" xfId="0" applyFont="1" applyFill="1" applyAlignment="1">
      <alignment horizontal="left" vertical="center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</cellXfs>
  <cellStyles count="340">
    <cellStyle name="%" xfId="6" xr:uid="{00000000-0005-0000-0000-000000000000}"/>
    <cellStyle name="Comma" xfId="1" builtinId="3"/>
    <cellStyle name="Comma 2" xfId="7" xr:uid="{00000000-0005-0000-0000-000002000000}"/>
    <cellStyle name="Comma 2 2" xfId="8" xr:uid="{00000000-0005-0000-0000-000003000000}"/>
    <cellStyle name="Comma 3" xfId="9" xr:uid="{00000000-0005-0000-0000-000004000000}"/>
    <cellStyle name="Comma 3 2" xfId="10" xr:uid="{00000000-0005-0000-0000-000005000000}"/>
    <cellStyle name="Comma 4" xfId="11" xr:uid="{00000000-0005-0000-0000-000006000000}"/>
    <cellStyle name="Comma 5" xfId="12" xr:uid="{00000000-0005-0000-0000-000007000000}"/>
    <cellStyle name="Comma 5 2" xfId="13" xr:uid="{00000000-0005-0000-0000-000008000000}"/>
    <cellStyle name="Comma 5 2 2" xfId="14" xr:uid="{00000000-0005-0000-0000-000009000000}"/>
    <cellStyle name="Comma 5 3" xfId="15" xr:uid="{00000000-0005-0000-0000-00000A000000}"/>
    <cellStyle name="Comma 6" xfId="16" xr:uid="{00000000-0005-0000-0000-00000B000000}"/>
    <cellStyle name="Comma 7" xfId="17" xr:uid="{00000000-0005-0000-0000-00000C000000}"/>
    <cellStyle name="Comma 8" xfId="18" xr:uid="{00000000-0005-0000-0000-00000D000000}"/>
    <cellStyle name="Currency" xfId="2" builtinId="4"/>
    <cellStyle name="Currency 2" xfId="19" xr:uid="{00000000-0005-0000-0000-00000F000000}"/>
    <cellStyle name="Currency 2 10" xfId="20" xr:uid="{00000000-0005-0000-0000-000010000000}"/>
    <cellStyle name="Currency 2 100" xfId="21" xr:uid="{00000000-0005-0000-0000-000011000000}"/>
    <cellStyle name="Currency 2 101" xfId="22" xr:uid="{00000000-0005-0000-0000-000012000000}"/>
    <cellStyle name="Currency 2 102" xfId="23" xr:uid="{00000000-0005-0000-0000-000013000000}"/>
    <cellStyle name="Currency 2 103" xfId="24" xr:uid="{00000000-0005-0000-0000-000014000000}"/>
    <cellStyle name="Currency 2 104" xfId="25" xr:uid="{00000000-0005-0000-0000-000015000000}"/>
    <cellStyle name="Currency 2 105" xfId="26" xr:uid="{00000000-0005-0000-0000-000016000000}"/>
    <cellStyle name="Currency 2 106" xfId="27" xr:uid="{00000000-0005-0000-0000-000017000000}"/>
    <cellStyle name="Currency 2 107" xfId="28" xr:uid="{00000000-0005-0000-0000-000018000000}"/>
    <cellStyle name="Currency 2 108" xfId="29" xr:uid="{00000000-0005-0000-0000-000019000000}"/>
    <cellStyle name="Currency 2 109" xfId="30" xr:uid="{00000000-0005-0000-0000-00001A000000}"/>
    <cellStyle name="Currency 2 11" xfId="31" xr:uid="{00000000-0005-0000-0000-00001B000000}"/>
    <cellStyle name="Currency 2 110" xfId="32" xr:uid="{00000000-0005-0000-0000-00001C000000}"/>
    <cellStyle name="Currency 2 111" xfId="33" xr:uid="{00000000-0005-0000-0000-00001D000000}"/>
    <cellStyle name="Currency 2 112" xfId="34" xr:uid="{00000000-0005-0000-0000-00001E000000}"/>
    <cellStyle name="Currency 2 113" xfId="35" xr:uid="{00000000-0005-0000-0000-00001F000000}"/>
    <cellStyle name="Currency 2 114" xfId="36" xr:uid="{00000000-0005-0000-0000-000020000000}"/>
    <cellStyle name="Currency 2 115" xfId="37" xr:uid="{00000000-0005-0000-0000-000021000000}"/>
    <cellStyle name="Currency 2 116" xfId="38" xr:uid="{00000000-0005-0000-0000-000022000000}"/>
    <cellStyle name="Currency 2 117" xfId="39" xr:uid="{00000000-0005-0000-0000-000023000000}"/>
    <cellStyle name="Currency 2 118" xfId="40" xr:uid="{00000000-0005-0000-0000-000024000000}"/>
    <cellStyle name="Currency 2 119" xfId="41" xr:uid="{00000000-0005-0000-0000-000025000000}"/>
    <cellStyle name="Currency 2 12" xfId="42" xr:uid="{00000000-0005-0000-0000-000026000000}"/>
    <cellStyle name="Currency 2 120" xfId="43" xr:uid="{00000000-0005-0000-0000-000027000000}"/>
    <cellStyle name="Currency 2 121" xfId="44" xr:uid="{00000000-0005-0000-0000-000028000000}"/>
    <cellStyle name="Currency 2 122" xfId="45" xr:uid="{00000000-0005-0000-0000-000029000000}"/>
    <cellStyle name="Currency 2 123" xfId="46" xr:uid="{00000000-0005-0000-0000-00002A000000}"/>
    <cellStyle name="Currency 2 124" xfId="47" xr:uid="{00000000-0005-0000-0000-00002B000000}"/>
    <cellStyle name="Currency 2 125" xfId="48" xr:uid="{00000000-0005-0000-0000-00002C000000}"/>
    <cellStyle name="Currency 2 126" xfId="49" xr:uid="{00000000-0005-0000-0000-00002D000000}"/>
    <cellStyle name="Currency 2 127" xfId="50" xr:uid="{00000000-0005-0000-0000-00002E000000}"/>
    <cellStyle name="Currency 2 128" xfId="51" xr:uid="{00000000-0005-0000-0000-00002F000000}"/>
    <cellStyle name="Currency 2 129" xfId="52" xr:uid="{00000000-0005-0000-0000-000030000000}"/>
    <cellStyle name="Currency 2 13" xfId="53" xr:uid="{00000000-0005-0000-0000-000031000000}"/>
    <cellStyle name="Currency 2 130" xfId="54" xr:uid="{00000000-0005-0000-0000-000032000000}"/>
    <cellStyle name="Currency 2 131" xfId="55" xr:uid="{00000000-0005-0000-0000-000033000000}"/>
    <cellStyle name="Currency 2 132" xfId="56" xr:uid="{00000000-0005-0000-0000-000034000000}"/>
    <cellStyle name="Currency 2 133" xfId="57" xr:uid="{00000000-0005-0000-0000-000035000000}"/>
    <cellStyle name="Currency 2 134" xfId="58" xr:uid="{00000000-0005-0000-0000-000036000000}"/>
    <cellStyle name="Currency 2 135" xfId="59" xr:uid="{00000000-0005-0000-0000-000037000000}"/>
    <cellStyle name="Currency 2 136" xfId="60" xr:uid="{00000000-0005-0000-0000-000038000000}"/>
    <cellStyle name="Currency 2 137" xfId="61" xr:uid="{00000000-0005-0000-0000-000039000000}"/>
    <cellStyle name="Currency 2 138" xfId="62" xr:uid="{00000000-0005-0000-0000-00003A000000}"/>
    <cellStyle name="Currency 2 139" xfId="63" xr:uid="{00000000-0005-0000-0000-00003B000000}"/>
    <cellStyle name="Currency 2 14" xfId="64" xr:uid="{00000000-0005-0000-0000-00003C000000}"/>
    <cellStyle name="Currency 2 140" xfId="65" xr:uid="{00000000-0005-0000-0000-00003D000000}"/>
    <cellStyle name="Currency 2 141" xfId="66" xr:uid="{00000000-0005-0000-0000-00003E000000}"/>
    <cellStyle name="Currency 2 142" xfId="67" xr:uid="{00000000-0005-0000-0000-00003F000000}"/>
    <cellStyle name="Currency 2 143" xfId="68" xr:uid="{00000000-0005-0000-0000-000040000000}"/>
    <cellStyle name="Currency 2 144" xfId="69" xr:uid="{00000000-0005-0000-0000-000041000000}"/>
    <cellStyle name="Currency 2 145" xfId="70" xr:uid="{00000000-0005-0000-0000-000042000000}"/>
    <cellStyle name="Currency 2 146" xfId="71" xr:uid="{00000000-0005-0000-0000-000043000000}"/>
    <cellStyle name="Currency 2 147" xfId="72" xr:uid="{00000000-0005-0000-0000-000044000000}"/>
    <cellStyle name="Currency 2 148" xfId="73" xr:uid="{00000000-0005-0000-0000-000045000000}"/>
    <cellStyle name="Currency 2 149" xfId="74" xr:uid="{00000000-0005-0000-0000-000046000000}"/>
    <cellStyle name="Currency 2 15" xfId="75" xr:uid="{00000000-0005-0000-0000-000047000000}"/>
    <cellStyle name="Currency 2 150" xfId="76" xr:uid="{00000000-0005-0000-0000-000048000000}"/>
    <cellStyle name="Currency 2 151" xfId="77" xr:uid="{00000000-0005-0000-0000-000049000000}"/>
    <cellStyle name="Currency 2 152" xfId="78" xr:uid="{00000000-0005-0000-0000-00004A000000}"/>
    <cellStyle name="Currency 2 153" xfId="79" xr:uid="{00000000-0005-0000-0000-00004B000000}"/>
    <cellStyle name="Currency 2 154" xfId="80" xr:uid="{00000000-0005-0000-0000-00004C000000}"/>
    <cellStyle name="Currency 2 155" xfId="81" xr:uid="{00000000-0005-0000-0000-00004D000000}"/>
    <cellStyle name="Currency 2 156" xfId="82" xr:uid="{00000000-0005-0000-0000-00004E000000}"/>
    <cellStyle name="Currency 2 157" xfId="83" xr:uid="{00000000-0005-0000-0000-00004F000000}"/>
    <cellStyle name="Currency 2 158" xfId="84" xr:uid="{00000000-0005-0000-0000-000050000000}"/>
    <cellStyle name="Currency 2 159" xfId="85" xr:uid="{00000000-0005-0000-0000-000051000000}"/>
    <cellStyle name="Currency 2 16" xfId="86" xr:uid="{00000000-0005-0000-0000-000052000000}"/>
    <cellStyle name="Currency 2 160" xfId="87" xr:uid="{00000000-0005-0000-0000-000053000000}"/>
    <cellStyle name="Currency 2 161" xfId="88" xr:uid="{00000000-0005-0000-0000-000054000000}"/>
    <cellStyle name="Currency 2 162" xfId="89" xr:uid="{00000000-0005-0000-0000-000055000000}"/>
    <cellStyle name="Currency 2 163" xfId="90" xr:uid="{00000000-0005-0000-0000-000056000000}"/>
    <cellStyle name="Currency 2 164" xfId="91" xr:uid="{00000000-0005-0000-0000-000057000000}"/>
    <cellStyle name="Currency 2 165" xfId="92" xr:uid="{00000000-0005-0000-0000-000058000000}"/>
    <cellStyle name="Currency 2 166" xfId="93" xr:uid="{00000000-0005-0000-0000-000059000000}"/>
    <cellStyle name="Currency 2 167" xfId="94" xr:uid="{00000000-0005-0000-0000-00005A000000}"/>
    <cellStyle name="Currency 2 168" xfId="95" xr:uid="{00000000-0005-0000-0000-00005B000000}"/>
    <cellStyle name="Currency 2 169" xfId="96" xr:uid="{00000000-0005-0000-0000-00005C000000}"/>
    <cellStyle name="Currency 2 17" xfId="97" xr:uid="{00000000-0005-0000-0000-00005D000000}"/>
    <cellStyle name="Currency 2 170" xfId="98" xr:uid="{00000000-0005-0000-0000-00005E000000}"/>
    <cellStyle name="Currency 2 171" xfId="99" xr:uid="{00000000-0005-0000-0000-00005F000000}"/>
    <cellStyle name="Currency 2 172" xfId="100" xr:uid="{00000000-0005-0000-0000-000060000000}"/>
    <cellStyle name="Currency 2 173" xfId="101" xr:uid="{00000000-0005-0000-0000-000061000000}"/>
    <cellStyle name="Currency 2 174" xfId="102" xr:uid="{00000000-0005-0000-0000-000062000000}"/>
    <cellStyle name="Currency 2 175" xfId="103" xr:uid="{00000000-0005-0000-0000-000063000000}"/>
    <cellStyle name="Currency 2 176" xfId="104" xr:uid="{00000000-0005-0000-0000-000064000000}"/>
    <cellStyle name="Currency 2 177" xfId="105" xr:uid="{00000000-0005-0000-0000-000065000000}"/>
    <cellStyle name="Currency 2 178" xfId="106" xr:uid="{00000000-0005-0000-0000-000066000000}"/>
    <cellStyle name="Currency 2 179" xfId="107" xr:uid="{00000000-0005-0000-0000-000067000000}"/>
    <cellStyle name="Currency 2 18" xfId="108" xr:uid="{00000000-0005-0000-0000-000068000000}"/>
    <cellStyle name="Currency 2 180" xfId="109" xr:uid="{00000000-0005-0000-0000-000069000000}"/>
    <cellStyle name="Currency 2 181" xfId="110" xr:uid="{00000000-0005-0000-0000-00006A000000}"/>
    <cellStyle name="Currency 2 182" xfId="111" xr:uid="{00000000-0005-0000-0000-00006B000000}"/>
    <cellStyle name="Currency 2 183" xfId="112" xr:uid="{00000000-0005-0000-0000-00006C000000}"/>
    <cellStyle name="Currency 2 184" xfId="113" xr:uid="{00000000-0005-0000-0000-00006D000000}"/>
    <cellStyle name="Currency 2 185" xfId="114" xr:uid="{00000000-0005-0000-0000-00006E000000}"/>
    <cellStyle name="Currency 2 186" xfId="115" xr:uid="{00000000-0005-0000-0000-00006F000000}"/>
    <cellStyle name="Currency 2 187" xfId="116" xr:uid="{00000000-0005-0000-0000-000070000000}"/>
    <cellStyle name="Currency 2 188" xfId="117" xr:uid="{00000000-0005-0000-0000-000071000000}"/>
    <cellStyle name="Currency 2 189" xfId="118" xr:uid="{00000000-0005-0000-0000-000072000000}"/>
    <cellStyle name="Currency 2 19" xfId="119" xr:uid="{00000000-0005-0000-0000-000073000000}"/>
    <cellStyle name="Currency 2 190" xfId="120" xr:uid="{00000000-0005-0000-0000-000074000000}"/>
    <cellStyle name="Currency 2 191" xfId="121" xr:uid="{00000000-0005-0000-0000-000075000000}"/>
    <cellStyle name="Currency 2 192" xfId="122" xr:uid="{00000000-0005-0000-0000-000076000000}"/>
    <cellStyle name="Currency 2 193" xfId="123" xr:uid="{00000000-0005-0000-0000-000077000000}"/>
    <cellStyle name="Currency 2 194" xfId="124" xr:uid="{00000000-0005-0000-0000-000078000000}"/>
    <cellStyle name="Currency 2 195" xfId="125" xr:uid="{00000000-0005-0000-0000-000079000000}"/>
    <cellStyle name="Currency 2 196" xfId="126" xr:uid="{00000000-0005-0000-0000-00007A000000}"/>
    <cellStyle name="Currency 2 197" xfId="127" xr:uid="{00000000-0005-0000-0000-00007B000000}"/>
    <cellStyle name="Currency 2 198" xfId="128" xr:uid="{00000000-0005-0000-0000-00007C000000}"/>
    <cellStyle name="Currency 2 199" xfId="129" xr:uid="{00000000-0005-0000-0000-00007D000000}"/>
    <cellStyle name="Currency 2 2" xfId="130" xr:uid="{00000000-0005-0000-0000-00007E000000}"/>
    <cellStyle name="Currency 2 20" xfId="131" xr:uid="{00000000-0005-0000-0000-00007F000000}"/>
    <cellStyle name="Currency 2 200" xfId="132" xr:uid="{00000000-0005-0000-0000-000080000000}"/>
    <cellStyle name="Currency 2 201" xfId="133" xr:uid="{00000000-0005-0000-0000-000081000000}"/>
    <cellStyle name="Currency 2 202" xfId="134" xr:uid="{00000000-0005-0000-0000-000082000000}"/>
    <cellStyle name="Currency 2 203" xfId="135" xr:uid="{00000000-0005-0000-0000-000083000000}"/>
    <cellStyle name="Currency 2 204" xfId="136" xr:uid="{00000000-0005-0000-0000-000084000000}"/>
    <cellStyle name="Currency 2 205" xfId="137" xr:uid="{00000000-0005-0000-0000-000085000000}"/>
    <cellStyle name="Currency 2 206" xfId="138" xr:uid="{00000000-0005-0000-0000-000086000000}"/>
    <cellStyle name="Currency 2 207" xfId="139" xr:uid="{00000000-0005-0000-0000-000087000000}"/>
    <cellStyle name="Currency 2 208" xfId="140" xr:uid="{00000000-0005-0000-0000-000088000000}"/>
    <cellStyle name="Currency 2 209" xfId="141" xr:uid="{00000000-0005-0000-0000-000089000000}"/>
    <cellStyle name="Currency 2 21" xfId="142" xr:uid="{00000000-0005-0000-0000-00008A000000}"/>
    <cellStyle name="Currency 2 210" xfId="143" xr:uid="{00000000-0005-0000-0000-00008B000000}"/>
    <cellStyle name="Currency 2 211" xfId="144" xr:uid="{00000000-0005-0000-0000-00008C000000}"/>
    <cellStyle name="Currency 2 212" xfId="145" xr:uid="{00000000-0005-0000-0000-00008D000000}"/>
    <cellStyle name="Currency 2 213" xfId="146" xr:uid="{00000000-0005-0000-0000-00008E000000}"/>
    <cellStyle name="Currency 2 214" xfId="147" xr:uid="{00000000-0005-0000-0000-00008F000000}"/>
    <cellStyle name="Currency 2 215" xfId="148" xr:uid="{00000000-0005-0000-0000-000090000000}"/>
    <cellStyle name="Currency 2 216" xfId="149" xr:uid="{00000000-0005-0000-0000-000091000000}"/>
    <cellStyle name="Currency 2 217" xfId="150" xr:uid="{00000000-0005-0000-0000-000092000000}"/>
    <cellStyle name="Currency 2 218" xfId="151" xr:uid="{00000000-0005-0000-0000-000093000000}"/>
    <cellStyle name="Currency 2 219" xfId="152" xr:uid="{00000000-0005-0000-0000-000094000000}"/>
    <cellStyle name="Currency 2 22" xfId="153" xr:uid="{00000000-0005-0000-0000-000095000000}"/>
    <cellStyle name="Currency 2 220" xfId="154" xr:uid="{00000000-0005-0000-0000-000096000000}"/>
    <cellStyle name="Currency 2 221" xfId="155" xr:uid="{00000000-0005-0000-0000-000097000000}"/>
    <cellStyle name="Currency 2 222" xfId="156" xr:uid="{00000000-0005-0000-0000-000098000000}"/>
    <cellStyle name="Currency 2 223" xfId="157" xr:uid="{00000000-0005-0000-0000-000099000000}"/>
    <cellStyle name="Currency 2 224" xfId="158" xr:uid="{00000000-0005-0000-0000-00009A000000}"/>
    <cellStyle name="Currency 2 225" xfId="159" xr:uid="{00000000-0005-0000-0000-00009B000000}"/>
    <cellStyle name="Currency 2 226" xfId="160" xr:uid="{00000000-0005-0000-0000-00009C000000}"/>
    <cellStyle name="Currency 2 227" xfId="161" xr:uid="{00000000-0005-0000-0000-00009D000000}"/>
    <cellStyle name="Currency 2 228" xfId="162" xr:uid="{00000000-0005-0000-0000-00009E000000}"/>
    <cellStyle name="Currency 2 229" xfId="163" xr:uid="{00000000-0005-0000-0000-00009F000000}"/>
    <cellStyle name="Currency 2 23" xfId="164" xr:uid="{00000000-0005-0000-0000-0000A0000000}"/>
    <cellStyle name="Currency 2 230" xfId="165" xr:uid="{00000000-0005-0000-0000-0000A1000000}"/>
    <cellStyle name="Currency 2 231" xfId="166" xr:uid="{00000000-0005-0000-0000-0000A2000000}"/>
    <cellStyle name="Currency 2 232" xfId="167" xr:uid="{00000000-0005-0000-0000-0000A3000000}"/>
    <cellStyle name="Currency 2 233" xfId="168" xr:uid="{00000000-0005-0000-0000-0000A4000000}"/>
    <cellStyle name="Currency 2 234" xfId="169" xr:uid="{00000000-0005-0000-0000-0000A5000000}"/>
    <cellStyle name="Currency 2 235" xfId="170" xr:uid="{00000000-0005-0000-0000-0000A6000000}"/>
    <cellStyle name="Currency 2 236" xfId="171" xr:uid="{00000000-0005-0000-0000-0000A7000000}"/>
    <cellStyle name="Currency 2 237" xfId="172" xr:uid="{00000000-0005-0000-0000-0000A8000000}"/>
    <cellStyle name="Currency 2 238" xfId="173" xr:uid="{00000000-0005-0000-0000-0000A9000000}"/>
    <cellStyle name="Currency 2 239" xfId="174" xr:uid="{00000000-0005-0000-0000-0000AA000000}"/>
    <cellStyle name="Currency 2 24" xfId="175" xr:uid="{00000000-0005-0000-0000-0000AB000000}"/>
    <cellStyle name="Currency 2 240" xfId="176" xr:uid="{00000000-0005-0000-0000-0000AC000000}"/>
    <cellStyle name="Currency 2 241" xfId="177" xr:uid="{00000000-0005-0000-0000-0000AD000000}"/>
    <cellStyle name="Currency 2 242" xfId="178" xr:uid="{00000000-0005-0000-0000-0000AE000000}"/>
    <cellStyle name="Currency 2 243" xfId="179" xr:uid="{00000000-0005-0000-0000-0000AF000000}"/>
    <cellStyle name="Currency 2 244" xfId="180" xr:uid="{00000000-0005-0000-0000-0000B0000000}"/>
    <cellStyle name="Currency 2 245" xfId="181" xr:uid="{00000000-0005-0000-0000-0000B1000000}"/>
    <cellStyle name="Currency 2 246" xfId="182" xr:uid="{00000000-0005-0000-0000-0000B2000000}"/>
    <cellStyle name="Currency 2 247" xfId="183" xr:uid="{00000000-0005-0000-0000-0000B3000000}"/>
    <cellStyle name="Currency 2 248" xfId="184" xr:uid="{00000000-0005-0000-0000-0000B4000000}"/>
    <cellStyle name="Currency 2 249" xfId="185" xr:uid="{00000000-0005-0000-0000-0000B5000000}"/>
    <cellStyle name="Currency 2 25" xfId="186" xr:uid="{00000000-0005-0000-0000-0000B6000000}"/>
    <cellStyle name="Currency 2 250" xfId="187" xr:uid="{00000000-0005-0000-0000-0000B7000000}"/>
    <cellStyle name="Currency 2 251" xfId="188" xr:uid="{00000000-0005-0000-0000-0000B8000000}"/>
    <cellStyle name="Currency 2 252" xfId="189" xr:uid="{00000000-0005-0000-0000-0000B9000000}"/>
    <cellStyle name="Currency 2 253" xfId="190" xr:uid="{00000000-0005-0000-0000-0000BA000000}"/>
    <cellStyle name="Currency 2 254" xfId="191" xr:uid="{00000000-0005-0000-0000-0000BB000000}"/>
    <cellStyle name="Currency 2 26" xfId="192" xr:uid="{00000000-0005-0000-0000-0000BC000000}"/>
    <cellStyle name="Currency 2 27" xfId="193" xr:uid="{00000000-0005-0000-0000-0000BD000000}"/>
    <cellStyle name="Currency 2 28" xfId="194" xr:uid="{00000000-0005-0000-0000-0000BE000000}"/>
    <cellStyle name="Currency 2 29" xfId="195" xr:uid="{00000000-0005-0000-0000-0000BF000000}"/>
    <cellStyle name="Currency 2 3" xfId="196" xr:uid="{00000000-0005-0000-0000-0000C0000000}"/>
    <cellStyle name="Currency 2 30" xfId="197" xr:uid="{00000000-0005-0000-0000-0000C1000000}"/>
    <cellStyle name="Currency 2 31" xfId="198" xr:uid="{00000000-0005-0000-0000-0000C2000000}"/>
    <cellStyle name="Currency 2 32" xfId="199" xr:uid="{00000000-0005-0000-0000-0000C3000000}"/>
    <cellStyle name="Currency 2 33" xfId="200" xr:uid="{00000000-0005-0000-0000-0000C4000000}"/>
    <cellStyle name="Currency 2 34" xfId="201" xr:uid="{00000000-0005-0000-0000-0000C5000000}"/>
    <cellStyle name="Currency 2 35" xfId="202" xr:uid="{00000000-0005-0000-0000-0000C6000000}"/>
    <cellStyle name="Currency 2 36" xfId="203" xr:uid="{00000000-0005-0000-0000-0000C7000000}"/>
    <cellStyle name="Currency 2 37" xfId="204" xr:uid="{00000000-0005-0000-0000-0000C8000000}"/>
    <cellStyle name="Currency 2 38" xfId="205" xr:uid="{00000000-0005-0000-0000-0000C9000000}"/>
    <cellStyle name="Currency 2 39" xfId="206" xr:uid="{00000000-0005-0000-0000-0000CA000000}"/>
    <cellStyle name="Currency 2 4" xfId="207" xr:uid="{00000000-0005-0000-0000-0000CB000000}"/>
    <cellStyle name="Currency 2 40" xfId="208" xr:uid="{00000000-0005-0000-0000-0000CC000000}"/>
    <cellStyle name="Currency 2 41" xfId="209" xr:uid="{00000000-0005-0000-0000-0000CD000000}"/>
    <cellStyle name="Currency 2 42" xfId="210" xr:uid="{00000000-0005-0000-0000-0000CE000000}"/>
    <cellStyle name="Currency 2 43" xfId="211" xr:uid="{00000000-0005-0000-0000-0000CF000000}"/>
    <cellStyle name="Currency 2 44" xfId="212" xr:uid="{00000000-0005-0000-0000-0000D0000000}"/>
    <cellStyle name="Currency 2 45" xfId="213" xr:uid="{00000000-0005-0000-0000-0000D1000000}"/>
    <cellStyle name="Currency 2 46" xfId="214" xr:uid="{00000000-0005-0000-0000-0000D2000000}"/>
    <cellStyle name="Currency 2 47" xfId="215" xr:uid="{00000000-0005-0000-0000-0000D3000000}"/>
    <cellStyle name="Currency 2 48" xfId="216" xr:uid="{00000000-0005-0000-0000-0000D4000000}"/>
    <cellStyle name="Currency 2 49" xfId="217" xr:uid="{00000000-0005-0000-0000-0000D5000000}"/>
    <cellStyle name="Currency 2 5" xfId="218" xr:uid="{00000000-0005-0000-0000-0000D6000000}"/>
    <cellStyle name="Currency 2 50" xfId="219" xr:uid="{00000000-0005-0000-0000-0000D7000000}"/>
    <cellStyle name="Currency 2 51" xfId="220" xr:uid="{00000000-0005-0000-0000-0000D8000000}"/>
    <cellStyle name="Currency 2 52" xfId="221" xr:uid="{00000000-0005-0000-0000-0000D9000000}"/>
    <cellStyle name="Currency 2 53" xfId="222" xr:uid="{00000000-0005-0000-0000-0000DA000000}"/>
    <cellStyle name="Currency 2 54" xfId="223" xr:uid="{00000000-0005-0000-0000-0000DB000000}"/>
    <cellStyle name="Currency 2 55" xfId="224" xr:uid="{00000000-0005-0000-0000-0000DC000000}"/>
    <cellStyle name="Currency 2 56" xfId="225" xr:uid="{00000000-0005-0000-0000-0000DD000000}"/>
    <cellStyle name="Currency 2 57" xfId="226" xr:uid="{00000000-0005-0000-0000-0000DE000000}"/>
    <cellStyle name="Currency 2 58" xfId="227" xr:uid="{00000000-0005-0000-0000-0000DF000000}"/>
    <cellStyle name="Currency 2 59" xfId="228" xr:uid="{00000000-0005-0000-0000-0000E0000000}"/>
    <cellStyle name="Currency 2 6" xfId="229" xr:uid="{00000000-0005-0000-0000-0000E1000000}"/>
    <cellStyle name="Currency 2 60" xfId="230" xr:uid="{00000000-0005-0000-0000-0000E2000000}"/>
    <cellStyle name="Currency 2 61" xfId="231" xr:uid="{00000000-0005-0000-0000-0000E3000000}"/>
    <cellStyle name="Currency 2 62" xfId="232" xr:uid="{00000000-0005-0000-0000-0000E4000000}"/>
    <cellStyle name="Currency 2 63" xfId="233" xr:uid="{00000000-0005-0000-0000-0000E5000000}"/>
    <cellStyle name="Currency 2 64" xfId="234" xr:uid="{00000000-0005-0000-0000-0000E6000000}"/>
    <cellStyle name="Currency 2 65" xfId="235" xr:uid="{00000000-0005-0000-0000-0000E7000000}"/>
    <cellStyle name="Currency 2 66" xfId="236" xr:uid="{00000000-0005-0000-0000-0000E8000000}"/>
    <cellStyle name="Currency 2 67" xfId="237" xr:uid="{00000000-0005-0000-0000-0000E9000000}"/>
    <cellStyle name="Currency 2 68" xfId="238" xr:uid="{00000000-0005-0000-0000-0000EA000000}"/>
    <cellStyle name="Currency 2 69" xfId="239" xr:uid="{00000000-0005-0000-0000-0000EB000000}"/>
    <cellStyle name="Currency 2 7" xfId="240" xr:uid="{00000000-0005-0000-0000-0000EC000000}"/>
    <cellStyle name="Currency 2 70" xfId="241" xr:uid="{00000000-0005-0000-0000-0000ED000000}"/>
    <cellStyle name="Currency 2 71" xfId="242" xr:uid="{00000000-0005-0000-0000-0000EE000000}"/>
    <cellStyle name="Currency 2 72" xfId="243" xr:uid="{00000000-0005-0000-0000-0000EF000000}"/>
    <cellStyle name="Currency 2 73" xfId="244" xr:uid="{00000000-0005-0000-0000-0000F0000000}"/>
    <cellStyle name="Currency 2 74" xfId="245" xr:uid="{00000000-0005-0000-0000-0000F1000000}"/>
    <cellStyle name="Currency 2 75" xfId="246" xr:uid="{00000000-0005-0000-0000-0000F2000000}"/>
    <cellStyle name="Currency 2 76" xfId="247" xr:uid="{00000000-0005-0000-0000-0000F3000000}"/>
    <cellStyle name="Currency 2 77" xfId="248" xr:uid="{00000000-0005-0000-0000-0000F4000000}"/>
    <cellStyle name="Currency 2 78" xfId="249" xr:uid="{00000000-0005-0000-0000-0000F5000000}"/>
    <cellStyle name="Currency 2 79" xfId="250" xr:uid="{00000000-0005-0000-0000-0000F6000000}"/>
    <cellStyle name="Currency 2 8" xfId="251" xr:uid="{00000000-0005-0000-0000-0000F7000000}"/>
    <cellStyle name="Currency 2 80" xfId="252" xr:uid="{00000000-0005-0000-0000-0000F8000000}"/>
    <cellStyle name="Currency 2 81" xfId="253" xr:uid="{00000000-0005-0000-0000-0000F9000000}"/>
    <cellStyle name="Currency 2 82" xfId="254" xr:uid="{00000000-0005-0000-0000-0000FA000000}"/>
    <cellStyle name="Currency 2 83" xfId="255" xr:uid="{00000000-0005-0000-0000-0000FB000000}"/>
    <cellStyle name="Currency 2 84" xfId="256" xr:uid="{00000000-0005-0000-0000-0000FC000000}"/>
    <cellStyle name="Currency 2 85" xfId="257" xr:uid="{00000000-0005-0000-0000-0000FD000000}"/>
    <cellStyle name="Currency 2 86" xfId="258" xr:uid="{00000000-0005-0000-0000-0000FE000000}"/>
    <cellStyle name="Currency 2 87" xfId="259" xr:uid="{00000000-0005-0000-0000-0000FF000000}"/>
    <cellStyle name="Currency 2 88" xfId="260" xr:uid="{00000000-0005-0000-0000-000000010000}"/>
    <cellStyle name="Currency 2 89" xfId="261" xr:uid="{00000000-0005-0000-0000-000001010000}"/>
    <cellStyle name="Currency 2 9" xfId="262" xr:uid="{00000000-0005-0000-0000-000002010000}"/>
    <cellStyle name="Currency 2 90" xfId="263" xr:uid="{00000000-0005-0000-0000-000003010000}"/>
    <cellStyle name="Currency 2 91" xfId="264" xr:uid="{00000000-0005-0000-0000-000004010000}"/>
    <cellStyle name="Currency 2 92" xfId="265" xr:uid="{00000000-0005-0000-0000-000005010000}"/>
    <cellStyle name="Currency 2 93" xfId="266" xr:uid="{00000000-0005-0000-0000-000006010000}"/>
    <cellStyle name="Currency 2 94" xfId="267" xr:uid="{00000000-0005-0000-0000-000007010000}"/>
    <cellStyle name="Currency 2 95" xfId="268" xr:uid="{00000000-0005-0000-0000-000008010000}"/>
    <cellStyle name="Currency 2 96" xfId="269" xr:uid="{00000000-0005-0000-0000-000009010000}"/>
    <cellStyle name="Currency 2 97" xfId="270" xr:uid="{00000000-0005-0000-0000-00000A010000}"/>
    <cellStyle name="Currency 2 98" xfId="271" xr:uid="{00000000-0005-0000-0000-00000B010000}"/>
    <cellStyle name="Currency 2 99" xfId="272" xr:uid="{00000000-0005-0000-0000-00000C010000}"/>
    <cellStyle name="Currency 3" xfId="273" xr:uid="{00000000-0005-0000-0000-00000D010000}"/>
    <cellStyle name="Currency 3 2" xfId="274" xr:uid="{00000000-0005-0000-0000-00000E010000}"/>
    <cellStyle name="Currency 3 2 2" xfId="275" xr:uid="{00000000-0005-0000-0000-00000F010000}"/>
    <cellStyle name="Currency 3 3" xfId="276" xr:uid="{00000000-0005-0000-0000-000010010000}"/>
    <cellStyle name="Currency 4" xfId="277" xr:uid="{00000000-0005-0000-0000-000011010000}"/>
    <cellStyle name="Currency 5" xfId="339" xr:uid="{00000000-0005-0000-0000-000012010000}"/>
    <cellStyle name="Date" xfId="278" xr:uid="{00000000-0005-0000-0000-000013010000}"/>
    <cellStyle name="Followed Hyperlink" xfId="338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22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02" builtinId="9" hidden="1"/>
    <cellStyle name="Followed Hyperlink" xfId="304" builtinId="9" hidden="1"/>
    <cellStyle name="Followed Hyperlink" xfId="300" builtinId="9" hidden="1"/>
    <cellStyle name="Followed Hyperlink" xfId="298" builtinId="9" hidden="1"/>
    <cellStyle name="Heading 2 2" xfId="279" xr:uid="{00000000-0005-0000-0000-000029010000}"/>
    <cellStyle name="Heading 3 2" xfId="280" xr:uid="{00000000-0005-0000-0000-00002A010000}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27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01" builtinId="8" hidden="1"/>
    <cellStyle name="Hyperlink" xfId="303" builtinId="8" hidden="1"/>
    <cellStyle name="Hyperlink" xfId="305" builtinId="8" hidden="1"/>
    <cellStyle name="Hyperlink" xfId="299" builtinId="8" hidden="1"/>
    <cellStyle name="Hyperlink" xfId="297" builtinId="8" hidden="1"/>
    <cellStyle name="Normal" xfId="0" builtinId="0"/>
    <cellStyle name="Normal - Style1" xfId="281" xr:uid="{00000000-0005-0000-0000-000041010000}"/>
    <cellStyle name="Normal 2" xfId="282" xr:uid="{00000000-0005-0000-0000-000042010000}"/>
    <cellStyle name="Normal 3" xfId="283" xr:uid="{00000000-0005-0000-0000-000043010000}"/>
    <cellStyle name="Normal 3 2" xfId="284" xr:uid="{00000000-0005-0000-0000-000044010000}"/>
    <cellStyle name="Normal 3 2 2" xfId="5" xr:uid="{00000000-0005-0000-0000-000045010000}"/>
    <cellStyle name="Normal 3 2 2 2" xfId="285" xr:uid="{00000000-0005-0000-0000-000046010000}"/>
    <cellStyle name="Normal 3 2 3" xfId="286" xr:uid="{00000000-0005-0000-0000-000047010000}"/>
    <cellStyle name="Normal 3 3" xfId="287" xr:uid="{00000000-0005-0000-0000-000048010000}"/>
    <cellStyle name="Normal 3 3 2" xfId="288" xr:uid="{00000000-0005-0000-0000-000049010000}"/>
    <cellStyle name="Normal 3 4" xfId="289" xr:uid="{00000000-0005-0000-0000-00004A010000}"/>
    <cellStyle name="Normal 4" xfId="4" xr:uid="{00000000-0005-0000-0000-00004B010000}"/>
    <cellStyle name="Normal 5" xfId="290" xr:uid="{00000000-0005-0000-0000-00004C010000}"/>
    <cellStyle name="Normal 6" xfId="291" xr:uid="{00000000-0005-0000-0000-00004D010000}"/>
    <cellStyle name="Percent" xfId="3" builtinId="5"/>
    <cellStyle name="Percent 2" xfId="292" xr:uid="{00000000-0005-0000-0000-00004F010000}"/>
    <cellStyle name="Percent 3" xfId="293" xr:uid="{00000000-0005-0000-0000-000050010000}"/>
    <cellStyle name="Percent 4" xfId="294" xr:uid="{00000000-0005-0000-0000-000051010000}"/>
    <cellStyle name="Style 1" xfId="295" xr:uid="{00000000-0005-0000-0000-000052010000}"/>
    <cellStyle name="Volume" xfId="296" xr:uid="{00000000-0005-0000-0000-000053010000}"/>
  </cellStyles>
  <dxfs count="215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CCFFFF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34302436261702"/>
          <c:y val="5.2632892428187715E-2"/>
          <c:w val="0.79836144862148228"/>
          <c:h val="0.8073483708814780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Summary!$B$180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Summary!$C$179:$N$179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Summary!$C$180:$N$180</c:f>
              <c:numCache>
                <c:formatCode>_(* #,##0_);_(* \(#,##0\);_(* "-"??_);_(@_)</c:formatCode>
                <c:ptCount val="12"/>
                <c:pt idx="0">
                  <c:v>31142.55</c:v>
                </c:pt>
                <c:pt idx="1">
                  <c:v>71851.850000000006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8B-8C48-B7F5-2363F7A8055B}"/>
            </c:ext>
          </c:extLst>
        </c:ser>
        <c:ser>
          <c:idx val="3"/>
          <c:order val="1"/>
          <c:tx>
            <c:strRef>
              <c:f>Summary!$B$181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Summary!$C$179:$N$179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Summary!$C$181:$N$181</c:f>
              <c:numCache>
                <c:formatCode>_(* #,##0_);_(* \(#,##0\);_(* "-"??_);_(@_)</c:formatCode>
                <c:ptCount val="12"/>
                <c:pt idx="0">
                  <c:v>478377.28</c:v>
                </c:pt>
                <c:pt idx="1">
                  <c:v>600869.71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8B-8C48-B7F5-2363F7A8055B}"/>
            </c:ext>
          </c:extLst>
        </c:ser>
        <c:ser>
          <c:idx val="0"/>
          <c:order val="2"/>
          <c:tx>
            <c:strRef>
              <c:f>Summary!$B$183</c:f>
              <c:strCache>
                <c:ptCount val="1"/>
                <c:pt idx="0">
                  <c:v>Fronthaul</c:v>
                </c:pt>
              </c:strCache>
            </c:strRef>
          </c:tx>
          <c:invertIfNegative val="0"/>
          <c:cat>
            <c:numRef>
              <c:f>Summary!$C$179:$N$179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Summary!$C$183:$N$183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9-4FB8-B9E4-35496C5A3158}"/>
            </c:ext>
          </c:extLst>
        </c:ser>
        <c:ser>
          <c:idx val="2"/>
          <c:order val="3"/>
          <c:tx>
            <c:strRef>
              <c:f>Summary!$B$184</c:f>
              <c:strCache>
                <c:ptCount val="1"/>
                <c:pt idx="0">
                  <c:v>Backhaul</c:v>
                </c:pt>
              </c:strCache>
            </c:strRef>
          </c:tx>
          <c:invertIfNegative val="0"/>
          <c:cat>
            <c:numRef>
              <c:f>Summary!$C$179:$N$179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Summary!$C$184:$N$184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B-7B4E-8187-3B96623B1B79}"/>
            </c:ext>
          </c:extLst>
        </c:ser>
        <c:ser>
          <c:idx val="4"/>
          <c:order val="4"/>
          <c:tx>
            <c:strRef>
              <c:f>Summary!$B$185</c:f>
              <c:strCache>
                <c:ptCount val="1"/>
                <c:pt idx="0">
                  <c:v>FTTX</c:v>
                </c:pt>
              </c:strCache>
            </c:strRef>
          </c:tx>
          <c:invertIfNegative val="0"/>
          <c:cat>
            <c:numRef>
              <c:f>Summary!$C$179:$N$179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Summary!$C$185:$N$185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C-8B4C-B8E7-49C8E4A5695C}"/>
            </c:ext>
          </c:extLst>
        </c:ser>
        <c:ser>
          <c:idx val="7"/>
          <c:order val="5"/>
          <c:tx>
            <c:strRef>
              <c:f>Summary!$B$186</c:f>
              <c:strCache>
                <c:ptCount val="1"/>
                <c:pt idx="0">
                  <c:v>AOC-EOM-CPO</c:v>
                </c:pt>
              </c:strCache>
            </c:strRef>
          </c:tx>
          <c:invertIfNegative val="0"/>
          <c:cat>
            <c:numRef>
              <c:f>Summary!$C$179:$N$179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Summary!$C$186:$N$186</c:f>
              <c:numCache>
                <c:formatCode>_(* #,##0_);_(* \(#,##0\);_(* "-"??_);_(@_)</c:formatCode>
                <c:ptCount val="12"/>
                <c:pt idx="0">
                  <c:v>162355</c:v>
                </c:pt>
                <c:pt idx="1">
                  <c:v>123937.59999999999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8B-8C48-B7F5-2363F7A80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93120"/>
        <c:axId val="45894656"/>
      </c:barChart>
      <c:catAx>
        <c:axId val="4589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5894656"/>
        <c:crosses val="autoZero"/>
        <c:auto val="1"/>
        <c:lblAlgn val="ctr"/>
        <c:lblOffset val="100"/>
        <c:noMultiLvlLbl val="0"/>
      </c:catAx>
      <c:valAx>
        <c:axId val="45894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7.3527396073094897E-3"/>
              <c:y val="0.16552734300577199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5893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185171584764514"/>
          <c:y val="6.8088823022547554E-2"/>
          <c:w val="0.19270685889345468"/>
          <c:h val="0.42693638228875824"/>
        </c:manualLayout>
      </c:layout>
      <c:overlay val="0"/>
      <c:spPr>
        <a:solidFill>
          <a:schemeClr val="bg1"/>
        </a:solidFill>
        <a:ln w="9525"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15037250054863"/>
          <c:y val="5.37542927615976E-2"/>
          <c:w val="0.80014497535542417"/>
          <c:h val="0.8305026088606389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Summary!$B$502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Summary!$C$500:$N$500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Summary!$C$502:$N$502</c:f>
              <c:numCache>
                <c:formatCode>_("$"* #,##0_);_("$"* \(#,##0\);_("$"* "-"??_);_(@_)</c:formatCode>
                <c:ptCount val="12"/>
                <c:pt idx="0">
                  <c:v>410.41833105302965</c:v>
                </c:pt>
                <c:pt idx="1">
                  <c:v>461.58408486867233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C-5E4E-A884-4FC4DBAC0ED8}"/>
            </c:ext>
          </c:extLst>
        </c:ser>
        <c:ser>
          <c:idx val="7"/>
          <c:order val="1"/>
          <c:tx>
            <c:strRef>
              <c:f>Summary!$B$507</c:f>
              <c:strCache>
                <c:ptCount val="1"/>
                <c:pt idx="0">
                  <c:v>AOC-EOM-CPO</c:v>
                </c:pt>
              </c:strCache>
            </c:strRef>
          </c:tx>
          <c:invertIfNegative val="0"/>
          <c:cat>
            <c:numRef>
              <c:f>Summary!$C$500:$N$500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Summary!$C$507:$N$507</c:f>
              <c:numCache>
                <c:formatCode>_("$"* #,##0_);_("$"* \(#,##0\);_("$"* "-"??_);_(@_)</c:formatCode>
                <c:ptCount val="12"/>
                <c:pt idx="0">
                  <c:v>189.25761955888458</c:v>
                </c:pt>
                <c:pt idx="1">
                  <c:v>165.43569567895338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DC-5E4E-A884-4FC4DBAC0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723840"/>
        <c:axId val="135073792"/>
      </c:barChart>
      <c:catAx>
        <c:axId val="1347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5073792"/>
        <c:crosses val="autoZero"/>
        <c:auto val="1"/>
        <c:lblAlgn val="ctr"/>
        <c:lblOffset val="100"/>
        <c:noMultiLvlLbl val="0"/>
      </c:catAx>
      <c:valAx>
        <c:axId val="1350737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Sales ($ million)</a:t>
                </a:r>
              </a:p>
            </c:rich>
          </c:tx>
          <c:layout>
            <c:manualLayout>
              <c:xMode val="edge"/>
              <c:yMode val="edge"/>
              <c:x val="1.6722693093381601E-2"/>
              <c:y val="0.229188122569016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4723840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17760453303397894"/>
          <c:y val="6.639986356095276E-2"/>
          <c:w val="0.2253820383462696"/>
          <c:h val="0.29506556744769069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92502389315901"/>
          <c:y val="0.11158573928259"/>
          <c:w val="0.75050667987514297"/>
          <c:h val="0.7721287079739900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Summary!$B$688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Summary!$C$687:$N$687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Summary!$C$688:$N$688</c:f>
              <c:numCache>
                <c:formatCode>_(* #,##0_);_(* \(#,##0\);_(* "-"??_);_(@_)</c:formatCode>
                <c:ptCount val="12"/>
                <c:pt idx="0">
                  <c:v>518894.5</c:v>
                </c:pt>
                <c:pt idx="1">
                  <c:v>650381.84999999986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4-144B-8235-22A6CFC2F2A3}"/>
            </c:ext>
          </c:extLst>
        </c:ser>
        <c:ser>
          <c:idx val="3"/>
          <c:order val="1"/>
          <c:tx>
            <c:strRef>
              <c:f>Summary!$B$689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Summary!$C$687:$N$687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Summary!$C$689:$N$689</c:f>
              <c:numCache>
                <c:formatCode>_(* #,##0_);_(* \(#,##0\);_(* "-"??_);_(@_)</c:formatCode>
                <c:ptCount val="12"/>
                <c:pt idx="0">
                  <c:v>4662927</c:v>
                </c:pt>
                <c:pt idx="1">
                  <c:v>7215966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B4-144B-8235-22A6CFC2F2A3}"/>
            </c:ext>
          </c:extLst>
        </c:ser>
        <c:ser>
          <c:idx val="4"/>
          <c:order val="2"/>
          <c:tx>
            <c:strRef>
              <c:f>Summary!$B$690</c:f>
              <c:strCache>
                <c:ptCount val="1"/>
                <c:pt idx="0">
                  <c:v>Fibre Channel</c:v>
                </c:pt>
              </c:strCache>
            </c:strRef>
          </c:tx>
          <c:invertIfNegative val="0"/>
          <c:cat>
            <c:numRef>
              <c:f>Summary!$C$687:$N$687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Summary!$C$690:$N$690</c:f>
              <c:numCache>
                <c:formatCode>_(* #,##0_);_(* \(#,##0\);_(* "-"??_);_(@_)</c:formatCode>
                <c:ptCount val="12"/>
                <c:pt idx="0">
                  <c:v>4295</c:v>
                </c:pt>
                <c:pt idx="1">
                  <c:v>13363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B4-144B-8235-22A6CFC2F2A3}"/>
            </c:ext>
          </c:extLst>
        </c:ser>
        <c:ser>
          <c:idx val="5"/>
          <c:order val="3"/>
          <c:tx>
            <c:strRef>
              <c:f>Summary!$B$691</c:f>
              <c:strCache>
                <c:ptCount val="1"/>
                <c:pt idx="0">
                  <c:v>Fronthaul</c:v>
                </c:pt>
              </c:strCache>
            </c:strRef>
          </c:tx>
          <c:invertIfNegative val="0"/>
          <c:cat>
            <c:numRef>
              <c:f>Summary!$C$687:$N$687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Summary!$C$691:$N$691</c:f>
              <c:numCache>
                <c:formatCode>_(* #,##0_);_(* \(#,##0\);_(* "-"??_);_(@_)</c:formatCode>
                <c:ptCount val="12"/>
                <c:pt idx="0">
                  <c:v>84</c:v>
                </c:pt>
                <c:pt idx="1">
                  <c:v>9000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B4-144B-8235-22A6CFC2F2A3}"/>
            </c:ext>
          </c:extLst>
        </c:ser>
        <c:ser>
          <c:idx val="2"/>
          <c:order val="4"/>
          <c:tx>
            <c:strRef>
              <c:f>Summary!$B$692</c:f>
              <c:strCache>
                <c:ptCount val="1"/>
                <c:pt idx="0">
                  <c:v>Backhaul</c:v>
                </c:pt>
              </c:strCache>
            </c:strRef>
          </c:tx>
          <c:invertIfNegative val="0"/>
          <c:cat>
            <c:numRef>
              <c:f>Summary!$C$687:$N$687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Summary!$C$692:$N$692</c:f>
              <c:numCache>
                <c:formatCode>_(* #,##0_);_(* \(#,##0\);_(* "-"??_);_(@_)</c:formatCode>
                <c:ptCount val="12"/>
                <c:pt idx="0">
                  <c:v>511597.74942000001</c:v>
                </c:pt>
                <c:pt idx="1">
                  <c:v>532923.90500000003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50-CB43-B1F6-F6E37B0A5FC4}"/>
            </c:ext>
          </c:extLst>
        </c:ser>
        <c:ser>
          <c:idx val="6"/>
          <c:order val="5"/>
          <c:tx>
            <c:strRef>
              <c:f>Summary!$B$693</c:f>
              <c:strCache>
                <c:ptCount val="1"/>
                <c:pt idx="0">
                  <c:v>FTTX</c:v>
                </c:pt>
              </c:strCache>
            </c:strRef>
          </c:tx>
          <c:invertIfNegative val="0"/>
          <c:cat>
            <c:numRef>
              <c:f>Summary!$C$687:$N$687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Summary!$C$693:$N$693</c:f>
              <c:numCache>
                <c:formatCode>_(* #,##0_);_(* \(#,##0\);_(* "-"??_);_(@_)</c:formatCode>
                <c:ptCount val="12"/>
                <c:pt idx="0">
                  <c:v>360100</c:v>
                </c:pt>
                <c:pt idx="1">
                  <c:v>1533995.25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B4-144B-8235-22A6CFC2F2A3}"/>
            </c:ext>
          </c:extLst>
        </c:ser>
        <c:ser>
          <c:idx val="0"/>
          <c:order val="6"/>
          <c:tx>
            <c:strRef>
              <c:f>Summary!$B$694</c:f>
              <c:strCache>
                <c:ptCount val="1"/>
                <c:pt idx="0">
                  <c:v>AOC-EOM-CPO</c:v>
                </c:pt>
              </c:strCache>
            </c:strRef>
          </c:tx>
          <c:invertIfNegative val="0"/>
          <c:cat>
            <c:numRef>
              <c:f>Summary!$C$687:$N$687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Summary!$C$694:$N$694</c:f>
              <c:numCache>
                <c:formatCode>_(* #,##0_);_(* \(#,##0\);_(* "-"??_);_(@_)</c:formatCode>
                <c:ptCount val="12"/>
                <c:pt idx="0">
                  <c:v>906208.35714285704</c:v>
                </c:pt>
                <c:pt idx="1">
                  <c:v>838090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50-CB43-B1F6-F6E37B0A5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118208"/>
        <c:axId val="135120000"/>
      </c:barChart>
      <c:catAx>
        <c:axId val="1351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5120000"/>
        <c:crosses val="autoZero"/>
        <c:auto val="1"/>
        <c:lblAlgn val="ctr"/>
        <c:lblOffset val="100"/>
        <c:noMultiLvlLbl val="0"/>
      </c:catAx>
      <c:valAx>
        <c:axId val="1351200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3.1010224493600101E-2"/>
              <c:y val="0.26117192206380402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5118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372447827584287"/>
          <c:y val="0.11831016977938927"/>
          <c:w val="0.38330885286769428"/>
          <c:h val="0.2545343467927427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0642793264662829"/>
          <c:y val="4.6861235666859277E-2"/>
          <c:w val="0.76774815638960359"/>
          <c:h val="0.82703792158620226"/>
        </c:manualLayout>
      </c:layout>
      <c:lineChart>
        <c:grouping val="standard"/>
        <c:varyColors val="0"/>
        <c:ser>
          <c:idx val="0"/>
          <c:order val="0"/>
          <c:tx>
            <c:strRef>
              <c:f>Summary!$B$141</c:f>
              <c:strCache>
                <c:ptCount val="1"/>
                <c:pt idx="0">
                  <c:v>Discrete</c:v>
                </c:pt>
              </c:strCache>
            </c:strRef>
          </c:tx>
          <c:spPr>
            <a:ln w="47625"/>
          </c:spPr>
          <c:marker>
            <c:symbol val="none"/>
          </c:marker>
          <c:cat>
            <c:numRef>
              <c:f>Summary!$C$136:$N$136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Summary!$C$141:$N$141</c:f>
              <c:numCache>
                <c:formatCode>_(* #,##0_);_(* \(#,##0\);_(* "-"??_);_(@_)</c:formatCode>
                <c:ptCount val="12"/>
                <c:pt idx="0">
                  <c:v>163615280.20840448</c:v>
                </c:pt>
                <c:pt idx="1">
                  <c:v>132566178.59197</c:v>
                </c:pt>
                <c:pt idx="2">
                  <c:v>156942880.49636993</c:v>
                </c:pt>
                <c:pt idx="3">
                  <c:v>145690968.26086444</c:v>
                </c:pt>
                <c:pt idx="4">
                  <c:v>148818529.24871314</c:v>
                </c:pt>
                <c:pt idx="5">
                  <c:v>163985165.40170214</c:v>
                </c:pt>
                <c:pt idx="6">
                  <c:v>159713873.44765675</c:v>
                </c:pt>
                <c:pt idx="7">
                  <c:v>159030032.71700931</c:v>
                </c:pt>
                <c:pt idx="8">
                  <c:v>161812733.12213904</c:v>
                </c:pt>
                <c:pt idx="9">
                  <c:v>169198425.03032544</c:v>
                </c:pt>
                <c:pt idx="10">
                  <c:v>167505889.739739</c:v>
                </c:pt>
                <c:pt idx="11">
                  <c:v>163347281.96723619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A-594F-B9E0-527BE1E3CEC7}"/>
            </c:ext>
          </c:extLst>
        </c:ser>
        <c:ser>
          <c:idx val="1"/>
          <c:order val="1"/>
          <c:tx>
            <c:strRef>
              <c:f>Summary!$B$140</c:f>
              <c:strCache>
                <c:ptCount val="1"/>
                <c:pt idx="0">
                  <c:v>Integrated total</c:v>
                </c:pt>
              </c:strCache>
            </c:strRef>
          </c:tx>
          <c:spPr>
            <a:ln w="47625"/>
          </c:spPr>
          <c:marker>
            <c:symbol val="none"/>
          </c:marker>
          <c:cat>
            <c:numRef>
              <c:f>Summary!$C$136:$N$136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Summary!$C$140:$N$140</c:f>
              <c:numCache>
                <c:formatCode>_(* #,##0_);_(* \(#,##0\);_(* "-"??_);_(@_)</c:formatCode>
                <c:ptCount val="12"/>
                <c:pt idx="0">
                  <c:v>6964106.6065628575</c:v>
                </c:pt>
                <c:pt idx="1">
                  <c:v>10793720.005000001</c:v>
                </c:pt>
                <c:pt idx="2">
                  <c:v>14222231.536694678</c:v>
                </c:pt>
                <c:pt idx="3">
                  <c:v>17448653.280002173</c:v>
                </c:pt>
                <c:pt idx="4">
                  <c:v>29296635.980042771</c:v>
                </c:pt>
                <c:pt idx="5">
                  <c:v>34910193.771257967</c:v>
                </c:pt>
                <c:pt idx="6">
                  <c:v>46600052.138718821</c:v>
                </c:pt>
                <c:pt idx="7">
                  <c:v>57048845.121965781</c:v>
                </c:pt>
                <c:pt idx="8">
                  <c:v>65647141.575271748</c:v>
                </c:pt>
                <c:pt idx="9">
                  <c:v>72503647.460862517</c:v>
                </c:pt>
                <c:pt idx="10">
                  <c:v>80038348.697772756</c:v>
                </c:pt>
                <c:pt idx="11">
                  <c:v>92231005.256325364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3A-594F-B9E0-527BE1E3C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174784"/>
        <c:axId val="135176576"/>
      </c:lineChart>
      <c:catAx>
        <c:axId val="1351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5176576"/>
        <c:crosses val="autoZero"/>
        <c:auto val="1"/>
        <c:lblAlgn val="ctr"/>
        <c:lblOffset val="100"/>
        <c:noMultiLvlLbl val="0"/>
      </c:catAx>
      <c:valAx>
        <c:axId val="135176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1.45553597554125E-2"/>
              <c:y val="0.28319302104392602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5174784"/>
        <c:crosses val="autoZero"/>
        <c:crossBetween val="between"/>
        <c:majorUnit val="50000000"/>
      </c:valAx>
    </c:plotArea>
    <c:legend>
      <c:legendPos val="r"/>
      <c:layout>
        <c:manualLayout>
          <c:xMode val="edge"/>
          <c:yMode val="edge"/>
          <c:x val="0.34730934904789251"/>
          <c:y val="0.50163743647386705"/>
          <c:w val="0.39288759075882113"/>
          <c:h val="9.271066641417700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281497035772482"/>
          <c:y val="5.4690889833494162E-2"/>
          <c:w val="0.77439317079628522"/>
          <c:h val="0.82446839601604283"/>
        </c:manualLayout>
      </c:layout>
      <c:lineChart>
        <c:grouping val="standard"/>
        <c:varyColors val="0"/>
        <c:ser>
          <c:idx val="0"/>
          <c:order val="0"/>
          <c:tx>
            <c:strRef>
              <c:f>Summary!$B$151</c:f>
              <c:strCache>
                <c:ptCount val="1"/>
                <c:pt idx="0">
                  <c:v>Discrete</c:v>
                </c:pt>
              </c:strCache>
            </c:strRef>
          </c:tx>
          <c:spPr>
            <a:ln w="47625"/>
          </c:spPr>
          <c:marker>
            <c:symbol val="none"/>
          </c:marker>
          <c:cat>
            <c:numRef>
              <c:f>Summary!$C$146:$N$146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Summary!$C$151:$N$151</c:f>
              <c:numCache>
                <c:formatCode>_("$"* #,##0_);_("$"* \(#,##0\);_("$"* "-"??_);_(@_)</c:formatCode>
                <c:ptCount val="12"/>
                <c:pt idx="0">
                  <c:v>5819.7736165703873</c:v>
                </c:pt>
                <c:pt idx="1">
                  <c:v>4559.2981259898261</c:v>
                </c:pt>
                <c:pt idx="2">
                  <c:v>4103.5231610651199</c:v>
                </c:pt>
                <c:pt idx="3">
                  <c:v>3888.9492560525205</c:v>
                </c:pt>
                <c:pt idx="4">
                  <c:v>3266.7469704800947</c:v>
                </c:pt>
                <c:pt idx="5">
                  <c:v>2771.3761786432369</c:v>
                </c:pt>
                <c:pt idx="6">
                  <c:v>2358.4073225988641</c:v>
                </c:pt>
                <c:pt idx="7">
                  <c:v>2048.6510149594596</c:v>
                </c:pt>
                <c:pt idx="8">
                  <c:v>1816.87248946105</c:v>
                </c:pt>
                <c:pt idx="9">
                  <c:v>1584.3491817114718</c:v>
                </c:pt>
                <c:pt idx="10">
                  <c:v>1389.8903267284315</c:v>
                </c:pt>
                <c:pt idx="11">
                  <c:v>1170.7791935220034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C4-9D4D-8FF0-14F38E835FA2}"/>
            </c:ext>
          </c:extLst>
        </c:ser>
        <c:ser>
          <c:idx val="1"/>
          <c:order val="1"/>
          <c:tx>
            <c:strRef>
              <c:f>Summary!$B$150</c:f>
              <c:strCache>
                <c:ptCount val="1"/>
                <c:pt idx="0">
                  <c:v>Integrated total</c:v>
                </c:pt>
              </c:strCache>
            </c:strRef>
          </c:tx>
          <c:spPr>
            <a:ln w="47625"/>
          </c:spPr>
          <c:marker>
            <c:symbol val="none"/>
          </c:marker>
          <c:cat>
            <c:numRef>
              <c:f>Summary!$C$146:$N$146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Summary!$C$150:$N$150</c:f>
              <c:numCache>
                <c:formatCode>_("$"* #,##0_);_("$"* \(#,##0\);_("$"* "-"??_);_(@_)</c:formatCode>
                <c:ptCount val="12"/>
                <c:pt idx="0">
                  <c:v>3071.0314434737134</c:v>
                </c:pt>
                <c:pt idx="1">
                  <c:v>4301.1457666272463</c:v>
                </c:pt>
                <c:pt idx="2">
                  <c:v>4760.2570687826828</c:v>
                </c:pt>
                <c:pt idx="3">
                  <c:v>5077.8466456147335</c:v>
                </c:pt>
                <c:pt idx="4">
                  <c:v>7188.2091552743186</c:v>
                </c:pt>
                <c:pt idx="5">
                  <c:v>8654.860381273551</c:v>
                </c:pt>
                <c:pt idx="6">
                  <c:v>11037.153257375263</c:v>
                </c:pt>
                <c:pt idx="7">
                  <c:v>13174.998989211759</c:v>
                </c:pt>
                <c:pt idx="8">
                  <c:v>15385.755553058647</c:v>
                </c:pt>
                <c:pt idx="9">
                  <c:v>17611.801977139337</c:v>
                </c:pt>
                <c:pt idx="10">
                  <c:v>19744.602775963289</c:v>
                </c:pt>
                <c:pt idx="11">
                  <c:v>21850.031507376276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4-9D4D-8FF0-14F38E835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062400"/>
        <c:axId val="151063936"/>
      </c:lineChart>
      <c:catAx>
        <c:axId val="15106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1063936"/>
        <c:crosses val="autoZero"/>
        <c:auto val="1"/>
        <c:lblAlgn val="ctr"/>
        <c:lblOffset val="100"/>
        <c:noMultiLvlLbl val="0"/>
      </c:catAx>
      <c:valAx>
        <c:axId val="151063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Sales ($ million)</a:t>
                </a:r>
              </a:p>
            </c:rich>
          </c:tx>
          <c:layout>
            <c:manualLayout>
              <c:xMode val="edge"/>
              <c:yMode val="edge"/>
              <c:x val="2.25683430541938E-2"/>
              <c:y val="0.25589116602261103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106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572147011305321"/>
          <c:y val="8.9458582900986877E-2"/>
          <c:w val="0.46168463680727662"/>
          <c:h val="0.1019940830486964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865078446889726"/>
          <c:y val="2.5487840113309627E-2"/>
          <c:w val="0.78486958051884792"/>
          <c:h val="0.83972157085379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Summary!$B$97</c:f>
              <c:strCache>
                <c:ptCount val="1"/>
                <c:pt idx="0">
                  <c:v>Silicon Photonics</c:v>
                </c:pt>
              </c:strCache>
            </c:strRef>
          </c:tx>
          <c:invertIfNegative val="0"/>
          <c:cat>
            <c:numRef>
              <c:f>Summary!$C$43:$N$43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Summary!$C$97:$N$97</c:f>
              <c:numCache>
                <c:formatCode>_("$"* #,##0_);_("$"* \(#,##0\);_("$"* "-"??_);_(@_)</c:formatCode>
                <c:ptCount val="12"/>
                <c:pt idx="0">
                  <c:v>412.26501530888146</c:v>
                </c:pt>
                <c:pt idx="1">
                  <c:v>563.33772679870447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D-904B-BBB8-0891053D4D69}"/>
            </c:ext>
          </c:extLst>
        </c:ser>
        <c:ser>
          <c:idx val="1"/>
          <c:order val="1"/>
          <c:tx>
            <c:strRef>
              <c:f>Summary!$B$98</c:f>
              <c:strCache>
                <c:ptCount val="1"/>
                <c:pt idx="0">
                  <c:v>GaAs </c:v>
                </c:pt>
              </c:strCache>
            </c:strRef>
          </c:tx>
          <c:invertIfNegative val="0"/>
          <c:cat>
            <c:numRef>
              <c:f>Summary!$C$43:$N$43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Summary!$C$98:$N$98</c:f>
              <c:numCache>
                <c:formatCode>_("$"* #,##0_);_("$"* \(#,##0\);_("$"* "-"??_);_(@_)</c:formatCode>
                <c:ptCount val="12"/>
                <c:pt idx="0">
                  <c:v>1149.5991646001451</c:v>
                </c:pt>
                <c:pt idx="1">
                  <c:v>1189.4928492567501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1D-904B-BBB8-0891053D4D69}"/>
            </c:ext>
          </c:extLst>
        </c:ser>
        <c:ser>
          <c:idx val="2"/>
          <c:order val="2"/>
          <c:tx>
            <c:strRef>
              <c:f>Summary!$B$99</c:f>
              <c:strCache>
                <c:ptCount val="1"/>
                <c:pt idx="0">
                  <c:v>InP </c:v>
                </c:pt>
              </c:strCache>
            </c:strRef>
          </c:tx>
          <c:invertIfNegative val="0"/>
          <c:cat>
            <c:numRef>
              <c:f>Summary!$C$43:$N$43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Summary!$C$99:$N$99</c:f>
              <c:numCache>
                <c:formatCode>_("$"* #,##0_);_("$"* \(#,##0\);_("$"* "-"??_);_(@_)</c:formatCode>
                <c:ptCount val="12"/>
                <c:pt idx="0">
                  <c:v>3965.0676721350737</c:v>
                </c:pt>
                <c:pt idx="1">
                  <c:v>4466.253579633254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1D-904B-BBB8-0891053D4D69}"/>
            </c:ext>
          </c:extLst>
        </c:ser>
        <c:ser>
          <c:idx val="3"/>
          <c:order val="3"/>
          <c:tx>
            <c:strRef>
              <c:f>Summary!$B$100</c:f>
              <c:strCache>
                <c:ptCount val="1"/>
                <c:pt idx="0">
                  <c:v>LiNbO3</c:v>
                </c:pt>
              </c:strCache>
            </c:strRef>
          </c:tx>
          <c:invertIfNegative val="0"/>
          <c:cat>
            <c:numRef>
              <c:f>Summary!$C$43:$N$43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Summary!$C$100:$N$100</c:f>
              <c:numCache>
                <c:formatCode>_("$"* #,##0_);_("$"* \(#,##0\);_("$"* "-"??_);_(@_)</c:formatCode>
                <c:ptCount val="12"/>
                <c:pt idx="0">
                  <c:v>3363.873208</c:v>
                </c:pt>
                <c:pt idx="1">
                  <c:v>2641.3597369283639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1D-904B-BBB8-0891053D4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096704"/>
        <c:axId val="151098496"/>
      </c:barChart>
      <c:catAx>
        <c:axId val="15109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51098496"/>
        <c:crosses val="autoZero"/>
        <c:auto val="1"/>
        <c:lblAlgn val="ctr"/>
        <c:lblOffset val="100"/>
        <c:noMultiLvlLbl val="0"/>
      </c:catAx>
      <c:valAx>
        <c:axId val="151098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Sales</a:t>
                </a:r>
                <a:r>
                  <a:rPr lang="en-US" sz="1400" baseline="0"/>
                  <a:t> ($ m</a:t>
                </a:r>
                <a:r>
                  <a:rPr lang="en-US" sz="1400"/>
                  <a:t>illions)</a:t>
                </a:r>
              </a:p>
            </c:rich>
          </c:tx>
          <c:layout>
            <c:manualLayout>
              <c:xMode val="edge"/>
              <c:yMode val="edge"/>
              <c:x val="1.7423905626650926E-2"/>
              <c:y val="0.27530994307468987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5109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700430115186198"/>
          <c:y val="5.9295799412326593E-2"/>
          <c:w val="0.21564712137005454"/>
          <c:h val="0.3303374257352892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03500225416838"/>
          <c:y val="0.10625002554797656"/>
          <c:w val="0.76085439326552795"/>
          <c:h val="0.78780809680623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Summary!$B$31</c:f>
              <c:strCache>
                <c:ptCount val="1"/>
                <c:pt idx="0">
                  <c:v>Silicon Photonics</c:v>
                </c:pt>
              </c:strCache>
            </c:strRef>
          </c:tx>
          <c:invertIfNegative val="0"/>
          <c:cat>
            <c:numRef>
              <c:f>Summary!$C$30:$N$30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Summary!$C$31:$N$31</c:f>
              <c:numCache>
                <c:formatCode>_(* #,##0_);_(* \(#,##0\);_(* "-"??_);_(@_)</c:formatCode>
                <c:ptCount val="12"/>
                <c:pt idx="0">
                  <c:v>671874.83000000007</c:v>
                </c:pt>
                <c:pt idx="1">
                  <c:v>796659.15999999992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09-0B47-9497-789D9026009E}"/>
            </c:ext>
          </c:extLst>
        </c:ser>
        <c:ser>
          <c:idx val="1"/>
          <c:order val="1"/>
          <c:tx>
            <c:strRef>
              <c:f>Summary!$B$32</c:f>
              <c:strCache>
                <c:ptCount val="1"/>
                <c:pt idx="0">
                  <c:v>InP discrete</c:v>
                </c:pt>
              </c:strCache>
            </c:strRef>
          </c:tx>
          <c:invertIfNegative val="0"/>
          <c:cat>
            <c:numRef>
              <c:f>Summary!$C$30:$N$30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Summary!$C$32:$N$32</c:f>
              <c:numCache>
                <c:formatCode>_(* #,##0_);_(* \(#,##0\);_(* "-"??_);_(@_)</c:formatCode>
                <c:ptCount val="12"/>
                <c:pt idx="0">
                  <c:v>132423613.84255053</c:v>
                </c:pt>
                <c:pt idx="1">
                  <c:v>100868829.27737646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09-0B47-9497-789D9026009E}"/>
            </c:ext>
          </c:extLst>
        </c:ser>
        <c:ser>
          <c:idx val="2"/>
          <c:order val="2"/>
          <c:tx>
            <c:strRef>
              <c:f>Summary!$B$33</c:f>
              <c:strCache>
                <c:ptCount val="1"/>
                <c:pt idx="0">
                  <c:v>InP integrated</c:v>
                </c:pt>
              </c:strCache>
            </c:strRef>
          </c:tx>
          <c:invertIfNegative val="0"/>
          <c:cat>
            <c:numRef>
              <c:f>Summary!$C$30:$N$30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Summary!$C$33:$N$33</c:f>
              <c:numCache>
                <c:formatCode>_(* #,##0_);_(* \(#,##0\);_(* "-"??_);_(@_)</c:formatCode>
                <c:ptCount val="12"/>
                <c:pt idx="0">
                  <c:v>3712183.4194200002</c:v>
                </c:pt>
                <c:pt idx="1">
                  <c:v>6631796.4450000003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09-0B47-9497-789D9026009E}"/>
            </c:ext>
          </c:extLst>
        </c:ser>
        <c:ser>
          <c:idx val="3"/>
          <c:order val="3"/>
          <c:tx>
            <c:strRef>
              <c:f>Summary!$B$34</c:f>
              <c:strCache>
                <c:ptCount val="1"/>
                <c:pt idx="0">
                  <c:v>GaAs discrete</c:v>
                </c:pt>
              </c:strCache>
            </c:strRef>
          </c:tx>
          <c:invertIfNegative val="0"/>
          <c:cat>
            <c:numRef>
              <c:f>Summary!$C$30:$N$30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Summary!$C$34:$N$34</c:f>
              <c:numCache>
                <c:formatCode>_(* #,##0_);_(* \(#,##0\);_(* "-"??_);_(@_)</c:formatCode>
                <c:ptCount val="12"/>
                <c:pt idx="0">
                  <c:v>30930374.365853965</c:v>
                </c:pt>
                <c:pt idx="1">
                  <c:v>31434614.66459354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09-0B47-9497-789D9026009E}"/>
            </c:ext>
          </c:extLst>
        </c:ser>
        <c:ser>
          <c:idx val="4"/>
          <c:order val="4"/>
          <c:tx>
            <c:strRef>
              <c:f>Summary!$B$35</c:f>
              <c:strCache>
                <c:ptCount val="1"/>
                <c:pt idx="0">
                  <c:v>GaAs integrated</c:v>
                </c:pt>
              </c:strCache>
            </c:strRef>
          </c:tx>
          <c:invertIfNegative val="0"/>
          <c:cat>
            <c:numRef>
              <c:f>Summary!$C$30:$N$30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Summary!$C$35:$N$35</c:f>
              <c:numCache>
                <c:formatCode>_(* #,##0_);_(* \(#,##0\);_(* "-"??_);_(@_)</c:formatCode>
                <c:ptCount val="12"/>
                <c:pt idx="0">
                  <c:v>2580048.3571428573</c:v>
                </c:pt>
                <c:pt idx="1">
                  <c:v>3365264.4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09-0B47-9497-789D9026009E}"/>
            </c:ext>
          </c:extLst>
        </c:ser>
        <c:ser>
          <c:idx val="5"/>
          <c:order val="5"/>
          <c:tx>
            <c:strRef>
              <c:f>Summary!$B$36</c:f>
              <c:strCache>
                <c:ptCount val="1"/>
                <c:pt idx="0">
                  <c:v>LiNbO3 discrete</c:v>
                </c:pt>
              </c:strCache>
            </c:strRef>
          </c:tx>
          <c:invertIfNegative val="0"/>
          <c:cat>
            <c:numRef>
              <c:f>Summary!$C$30:$N$30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Summary!$C$36:$N$36</c:f>
              <c:numCache>
                <c:formatCode>_(* #,##0_);_(* \(#,##0\);_(* "-"??_);_(@_)</c:formatCode>
                <c:ptCount val="12"/>
                <c:pt idx="0">
                  <c:v>261292</c:v>
                </c:pt>
                <c:pt idx="1">
                  <c:v>262734.65000000002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4-DC4B-8C1A-8CACA1177BB7}"/>
            </c:ext>
          </c:extLst>
        </c:ser>
        <c:ser>
          <c:idx val="6"/>
          <c:order val="6"/>
          <c:tx>
            <c:strRef>
              <c:f>Summary!$B$37</c:f>
              <c:strCache>
                <c:ptCount val="1"/>
                <c:pt idx="0">
                  <c:v>LiNbO3 integrated</c:v>
                </c:pt>
              </c:strCache>
            </c:strRef>
          </c:tx>
          <c:invertIfNegative val="0"/>
          <c:cat>
            <c:numRef>
              <c:f>Summary!$C$30:$N$30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Summary!$C$37:$N$37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74-DC4B-8C1A-8CACA1177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63648"/>
        <c:axId val="151165184"/>
      </c:barChart>
      <c:catAx>
        <c:axId val="15116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1165184"/>
        <c:crosses val="autoZero"/>
        <c:auto val="1"/>
        <c:lblAlgn val="ctr"/>
        <c:lblOffset val="100"/>
        <c:noMultiLvlLbl val="0"/>
      </c:catAx>
      <c:valAx>
        <c:axId val="151165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2.0082852108937059E-2"/>
              <c:y val="0.27973518125745145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1163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041990738921982"/>
          <c:y val="2.1399614060474342E-2"/>
          <c:w val="0.50158885890007066"/>
          <c:h val="0.2782154211674340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30195240316122"/>
          <c:y val="7.7980827081272408E-2"/>
          <c:w val="0.78176218449764534"/>
          <c:h val="0.80694302278585661"/>
        </c:manualLayout>
      </c:layout>
      <c:lineChart>
        <c:grouping val="standard"/>
        <c:varyColors val="0"/>
        <c:ser>
          <c:idx val="0"/>
          <c:order val="0"/>
          <c:tx>
            <c:strRef>
              <c:f>Summary!$B$226</c:f>
              <c:strCache>
                <c:ptCount val="1"/>
                <c:pt idx="0">
                  <c:v>InP discrete</c:v>
                </c:pt>
              </c:strCache>
            </c:strRef>
          </c:tx>
          <c:marker>
            <c:symbol val="none"/>
          </c:marker>
          <c:cat>
            <c:numRef>
              <c:f>Summary!$C$224:$N$224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Summary!$C$226:$N$226</c:f>
              <c:numCache>
                <c:formatCode>_(* #,##0_);_(* \(#,##0\);_(* "-"??_);_(@_)</c:formatCode>
                <c:ptCount val="12"/>
                <c:pt idx="0">
                  <c:v>132423613.84255053</c:v>
                </c:pt>
                <c:pt idx="1">
                  <c:v>100868829.27737647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21-D64B-821B-31BA06F473A7}"/>
            </c:ext>
          </c:extLst>
        </c:ser>
        <c:ser>
          <c:idx val="1"/>
          <c:order val="1"/>
          <c:tx>
            <c:strRef>
              <c:f>Summary!$B$227</c:f>
              <c:strCache>
                <c:ptCount val="1"/>
                <c:pt idx="0">
                  <c:v>InP integrated</c:v>
                </c:pt>
              </c:strCache>
            </c:strRef>
          </c:tx>
          <c:marker>
            <c:symbol val="none"/>
          </c:marker>
          <c:cat>
            <c:numRef>
              <c:f>Summary!$C$224:$N$224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Summary!$C$227:$N$227</c:f>
              <c:numCache>
                <c:formatCode>_(* #,##0_);_(* \(#,##0\);_(* "-"??_);_(@_)</c:formatCode>
                <c:ptCount val="12"/>
                <c:pt idx="0">
                  <c:v>3712183.4194200002</c:v>
                </c:pt>
                <c:pt idx="1">
                  <c:v>6631796.4450000003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21-D64B-821B-31BA06F47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187840"/>
        <c:axId val="151189376"/>
      </c:lineChart>
      <c:catAx>
        <c:axId val="15118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1189376"/>
        <c:crosses val="autoZero"/>
        <c:auto val="1"/>
        <c:lblAlgn val="ctr"/>
        <c:lblOffset val="100"/>
        <c:noMultiLvlLbl val="0"/>
      </c:catAx>
      <c:valAx>
        <c:axId val="151189376"/>
        <c:scaling>
          <c:orientation val="minMax"/>
          <c:max val="1600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5.8394005097188954E-3"/>
              <c:y val="0.26694846737907763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1187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135140278079737"/>
          <c:y val="0.41637805889990304"/>
          <c:w val="0.6166686895982636"/>
          <c:h val="0.115148519284232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1308700775156"/>
          <c:y val="9.0006363255220781E-2"/>
          <c:w val="0.783457415975926"/>
          <c:h val="0.79765490266786987"/>
        </c:manualLayout>
      </c:layout>
      <c:lineChart>
        <c:grouping val="standard"/>
        <c:varyColors val="0"/>
        <c:ser>
          <c:idx val="0"/>
          <c:order val="0"/>
          <c:tx>
            <c:strRef>
              <c:f>Summary!$B$229</c:f>
              <c:strCache>
                <c:ptCount val="1"/>
                <c:pt idx="0">
                  <c:v>InP discrete</c:v>
                </c:pt>
              </c:strCache>
            </c:strRef>
          </c:tx>
          <c:marker>
            <c:symbol val="none"/>
          </c:marker>
          <c:cat>
            <c:numRef>
              <c:f>Summary!$C$224:$N$224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Summary!$C$229:$N$229</c:f>
              <c:numCache>
                <c:formatCode>_("$"* #,##0_);_("$"* \(#,##0\);_("$"* "-"??_);_(@_)</c:formatCode>
                <c:ptCount val="12"/>
                <c:pt idx="0">
                  <c:v>1905.9771945821567</c:v>
                </c:pt>
                <c:pt idx="1">
                  <c:v>1355.4653203523371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12-444E-AA6F-485780114968}"/>
            </c:ext>
          </c:extLst>
        </c:ser>
        <c:ser>
          <c:idx val="1"/>
          <c:order val="1"/>
          <c:tx>
            <c:strRef>
              <c:f>Summary!$B$230</c:f>
              <c:strCache>
                <c:ptCount val="1"/>
                <c:pt idx="0">
                  <c:v>InP integrated</c:v>
                </c:pt>
              </c:strCache>
            </c:strRef>
          </c:tx>
          <c:marker>
            <c:symbol val="none"/>
          </c:marker>
          <c:cat>
            <c:numRef>
              <c:f>Summary!$C$224:$N$224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Summary!$C$230:$N$230</c:f>
              <c:numCache>
                <c:formatCode>_("$"* #,##0_);_("$"* \(#,##0\);_("$"* "-"??_);_(@_)</c:formatCode>
                <c:ptCount val="12"/>
                <c:pt idx="0">
                  <c:v>2059.090477552917</c:v>
                </c:pt>
                <c:pt idx="1">
                  <c:v>3110.7882592809165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50-ED4C-99BC-C30FCCD56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066880"/>
        <c:axId val="153068672"/>
      </c:lineChart>
      <c:catAx>
        <c:axId val="1530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3068672"/>
        <c:crosses val="autoZero"/>
        <c:auto val="1"/>
        <c:lblAlgn val="ctr"/>
        <c:lblOffset val="100"/>
        <c:noMultiLvlLbl val="0"/>
      </c:catAx>
      <c:valAx>
        <c:axId val="1530686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Sales ($ million)</a:t>
                </a:r>
              </a:p>
            </c:rich>
          </c:tx>
          <c:layout>
            <c:manualLayout>
              <c:xMode val="edge"/>
              <c:yMode val="edge"/>
              <c:x val="1.3340017426529552E-2"/>
              <c:y val="0.28237445319335081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3066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230348051701825"/>
          <c:y val="0.3883475088960302"/>
          <c:w val="0.26507132595510002"/>
          <c:h val="0.2425280427378899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57887870927112"/>
          <c:y val="0.18282924284551785"/>
          <c:w val="0.77500395048115112"/>
          <c:h val="0.691404871418696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Summary!$B$252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Summary!$C$251:$N$251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Summary!$C$252:$N$252</c:f>
              <c:numCache>
                <c:formatCode>_(* #,##0_);_(* \(#,##0\);_(* "-"??_);_(@_)</c:formatCode>
                <c:ptCount val="12"/>
                <c:pt idx="0">
                  <c:v>964255.45</c:v>
                </c:pt>
                <c:pt idx="1">
                  <c:v>845335.49999999988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B-D441-B227-59324358046F}"/>
            </c:ext>
          </c:extLst>
        </c:ser>
        <c:ser>
          <c:idx val="3"/>
          <c:order val="1"/>
          <c:tx>
            <c:strRef>
              <c:f>Summary!$B$253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Summary!$C$251:$N$251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Summary!$C$253:$N$253</c:f>
              <c:numCache>
                <c:formatCode>_(* #,##0_);_(* \(#,##0\);_(* "-"??_);_(@_)</c:formatCode>
                <c:ptCount val="12"/>
                <c:pt idx="0">
                  <c:v>18265772.725000001</c:v>
                </c:pt>
                <c:pt idx="1">
                  <c:v>17892199.440000001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FB-D441-B227-59324358046F}"/>
            </c:ext>
          </c:extLst>
        </c:ser>
        <c:ser>
          <c:idx val="4"/>
          <c:order val="2"/>
          <c:tx>
            <c:strRef>
              <c:f>Summary!$B$254</c:f>
              <c:strCache>
                <c:ptCount val="1"/>
                <c:pt idx="0">
                  <c:v>Fibre Channel</c:v>
                </c:pt>
              </c:strCache>
            </c:strRef>
          </c:tx>
          <c:invertIfNegative val="0"/>
          <c:cat>
            <c:numRef>
              <c:f>Summary!$C$251:$N$251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Summary!$C$254:$N$254</c:f>
              <c:numCache>
                <c:formatCode>_(* #,##0_);_(* \(#,##0\);_(* "-"??_);_(@_)</c:formatCode>
                <c:ptCount val="12"/>
                <c:pt idx="0">
                  <c:v>269583</c:v>
                </c:pt>
                <c:pt idx="1">
                  <c:v>288220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FB-D441-B227-59324358046F}"/>
            </c:ext>
          </c:extLst>
        </c:ser>
        <c:ser>
          <c:idx val="5"/>
          <c:order val="3"/>
          <c:tx>
            <c:strRef>
              <c:f>Summary!$B$255</c:f>
              <c:strCache>
                <c:ptCount val="1"/>
                <c:pt idx="0">
                  <c:v>Fronthaul</c:v>
                </c:pt>
              </c:strCache>
            </c:strRef>
          </c:tx>
          <c:invertIfNegative val="0"/>
          <c:cat>
            <c:numRef>
              <c:f>Summary!$C$251:$N$251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Summary!$C$255:$N$255</c:f>
              <c:numCache>
                <c:formatCode>_(* #,##0_);_(* \(#,##0\);_(* "-"??_);_(@_)</c:formatCode>
                <c:ptCount val="12"/>
                <c:pt idx="0">
                  <c:v>13179060.436519636</c:v>
                </c:pt>
                <c:pt idx="1">
                  <c:v>9345404.879999999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FB-D441-B227-59324358046F}"/>
            </c:ext>
          </c:extLst>
        </c:ser>
        <c:ser>
          <c:idx val="0"/>
          <c:order val="4"/>
          <c:tx>
            <c:strRef>
              <c:f>Summary!$B$256</c:f>
              <c:strCache>
                <c:ptCount val="1"/>
                <c:pt idx="0">
                  <c:v>Backhaul</c:v>
                </c:pt>
              </c:strCache>
            </c:strRef>
          </c:tx>
          <c:invertIfNegative val="0"/>
          <c:cat>
            <c:numRef>
              <c:f>Summary!$C$251:$N$251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Summary!$C$256:$N$256</c:f>
              <c:numCache>
                <c:formatCode>_(* #,##0_);_(* \(#,##0\);_(* "-"??_);_(@_)</c:formatCode>
                <c:ptCount val="12"/>
                <c:pt idx="0">
                  <c:v>1257210.1857449999</c:v>
                </c:pt>
                <c:pt idx="1">
                  <c:v>1276894.6942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C-2746-94E2-F24F5DB68598}"/>
            </c:ext>
          </c:extLst>
        </c:ser>
        <c:ser>
          <c:idx val="6"/>
          <c:order val="5"/>
          <c:tx>
            <c:strRef>
              <c:f>Summary!$B$257</c:f>
              <c:strCache>
                <c:ptCount val="1"/>
                <c:pt idx="0">
                  <c:v>FTTX</c:v>
                </c:pt>
              </c:strCache>
            </c:strRef>
          </c:tx>
          <c:invertIfNegative val="0"/>
          <c:cat>
            <c:numRef>
              <c:f>Summary!$C$251:$N$251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Summary!$C$257:$N$257</c:f>
              <c:numCache>
                <c:formatCode>_(* #,##0_);_(* \(#,##0\);_(* "-"??_);_(@_)</c:formatCode>
                <c:ptCount val="12"/>
                <c:pt idx="0">
                  <c:v>102199915.4647059</c:v>
                </c:pt>
                <c:pt idx="1">
                  <c:v>77852571.208176464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FB-D441-B227-593243580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120128"/>
        <c:axId val="153126016"/>
      </c:barChart>
      <c:catAx>
        <c:axId val="15312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3126016"/>
        <c:crosses val="autoZero"/>
        <c:auto val="1"/>
        <c:lblAlgn val="ctr"/>
        <c:lblOffset val="100"/>
        <c:noMultiLvlLbl val="0"/>
      </c:catAx>
      <c:valAx>
        <c:axId val="153126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5.7738961516480471E-3"/>
              <c:y val="0.27242951995523446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3120128"/>
        <c:crosses val="autoZero"/>
        <c:crossBetween val="between"/>
        <c:majorUnit val="50000000"/>
      </c:valAx>
    </c:plotArea>
    <c:legend>
      <c:legendPos val="l"/>
      <c:layout>
        <c:manualLayout>
          <c:xMode val="edge"/>
          <c:yMode val="edge"/>
          <c:x val="7.3435119258393758E-2"/>
          <c:y val="3.9494122258673228E-2"/>
          <c:w val="0.8935017764760117"/>
          <c:h val="8.0430816569719815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57678623749525"/>
          <c:y val="0.15197722174907602"/>
          <c:w val="0.80619351348914781"/>
          <c:h val="0.7190391803521775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Summary!$B$262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Summary!$C$261:$N$261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Summary!$C$262:$N$262</c:f>
              <c:numCache>
                <c:formatCode>_("$"* #,##0_);_("$"* \(#,##0\);_("$"* "-"??_);_(@_)</c:formatCode>
                <c:ptCount val="12"/>
                <c:pt idx="0">
                  <c:v>477.68585948173387</c:v>
                </c:pt>
                <c:pt idx="1">
                  <c:v>796.83828092642807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8-CF4A-B57F-99320FA0E044}"/>
            </c:ext>
          </c:extLst>
        </c:ser>
        <c:ser>
          <c:idx val="3"/>
          <c:order val="1"/>
          <c:tx>
            <c:strRef>
              <c:f>Summary!$B$263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Summary!$C$261:$N$261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Summary!$C$263:$N$263</c:f>
              <c:numCache>
                <c:formatCode>_("$"* #,##0_);_("$"* \(#,##0\);_("$"* "-"??_);_(@_)</c:formatCode>
                <c:ptCount val="12"/>
                <c:pt idx="0">
                  <c:v>1887.4465380805113</c:v>
                </c:pt>
                <c:pt idx="1">
                  <c:v>2317.7474937107472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A8-CF4A-B57F-99320FA0E044}"/>
            </c:ext>
          </c:extLst>
        </c:ser>
        <c:ser>
          <c:idx val="4"/>
          <c:order val="2"/>
          <c:tx>
            <c:strRef>
              <c:f>Summary!$B$264</c:f>
              <c:strCache>
                <c:ptCount val="1"/>
                <c:pt idx="0">
                  <c:v>Fibre Channel</c:v>
                </c:pt>
              </c:strCache>
            </c:strRef>
          </c:tx>
          <c:invertIfNegative val="0"/>
          <c:cat>
            <c:numRef>
              <c:f>Summary!$C$261:$N$261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Summary!$C$264:$N$264</c:f>
              <c:numCache>
                <c:formatCode>_("$"* #,##0_);_("$"* \(#,##0\);_("$"* "-"??_);_(@_)</c:formatCode>
                <c:ptCount val="12"/>
                <c:pt idx="0">
                  <c:v>36.420914891965687</c:v>
                </c:pt>
                <c:pt idx="1">
                  <c:v>32.990709999999986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A8-CF4A-B57F-99320FA0E044}"/>
            </c:ext>
          </c:extLst>
        </c:ser>
        <c:ser>
          <c:idx val="5"/>
          <c:order val="3"/>
          <c:tx>
            <c:strRef>
              <c:f>Summary!$B$265</c:f>
              <c:strCache>
                <c:ptCount val="1"/>
                <c:pt idx="0">
                  <c:v>Fronthaul</c:v>
                </c:pt>
              </c:strCache>
            </c:strRef>
          </c:tx>
          <c:invertIfNegative val="0"/>
          <c:cat>
            <c:numRef>
              <c:f>Summary!$C$261:$N$261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Summary!$C$265:$N$265</c:f>
              <c:numCache>
                <c:formatCode>_("$"* #,##0_);_("$"* \(#,##0\);_("$"* "-"??_);_(@_)</c:formatCode>
                <c:ptCount val="12"/>
                <c:pt idx="0">
                  <c:v>307.50194203394983</c:v>
                </c:pt>
                <c:pt idx="1">
                  <c:v>202.83683410328524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A8-CF4A-B57F-99320FA0E044}"/>
            </c:ext>
          </c:extLst>
        </c:ser>
        <c:ser>
          <c:idx val="0"/>
          <c:order val="4"/>
          <c:tx>
            <c:strRef>
              <c:f>Summary!$B$266</c:f>
              <c:strCache>
                <c:ptCount val="1"/>
                <c:pt idx="0">
                  <c:v>Backhaul</c:v>
                </c:pt>
              </c:strCache>
            </c:strRef>
          </c:tx>
          <c:invertIfNegative val="0"/>
          <c:cat>
            <c:numRef>
              <c:f>Summary!$C$261:$N$261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Summary!$C$266:$N$266</c:f>
              <c:numCache>
                <c:formatCode>_("$"* #,##0_);_("$"* \(#,##0\);_("$"* "-"??_);_(@_)</c:formatCode>
                <c:ptCount val="12"/>
                <c:pt idx="0">
                  <c:v>122.25775506511425</c:v>
                </c:pt>
                <c:pt idx="1">
                  <c:v>103.69885054896281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8-204D-9140-897D59525E7C}"/>
            </c:ext>
          </c:extLst>
        </c:ser>
        <c:ser>
          <c:idx val="6"/>
          <c:order val="5"/>
          <c:tx>
            <c:strRef>
              <c:f>Summary!$B$267</c:f>
              <c:strCache>
                <c:ptCount val="1"/>
                <c:pt idx="0">
                  <c:v>FTTX</c:v>
                </c:pt>
              </c:strCache>
            </c:strRef>
          </c:tx>
          <c:invertIfNegative val="0"/>
          <c:cat>
            <c:numRef>
              <c:f>Summary!$C$261:$N$261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Summary!$C$267:$N$267</c:f>
              <c:numCache>
                <c:formatCode>_("$"* #,##0_);_("$"* \(#,##0\);_("$"* "-"??_);_(@_)</c:formatCode>
                <c:ptCount val="12"/>
                <c:pt idx="0">
                  <c:v>1133.7546625817986</c:v>
                </c:pt>
                <c:pt idx="1">
                  <c:v>1012.1414103438304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A8-CF4A-B57F-99320FA0E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169280"/>
        <c:axId val="153191552"/>
      </c:barChart>
      <c:catAx>
        <c:axId val="15316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3191552"/>
        <c:crosses val="autoZero"/>
        <c:auto val="1"/>
        <c:lblAlgn val="ctr"/>
        <c:lblOffset val="100"/>
        <c:noMultiLvlLbl val="0"/>
      </c:catAx>
      <c:valAx>
        <c:axId val="1531915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Sales ($ million)</a:t>
                </a:r>
              </a:p>
            </c:rich>
          </c:tx>
          <c:layout>
            <c:manualLayout>
              <c:xMode val="edge"/>
              <c:yMode val="edge"/>
              <c:x val="1.7589746358967574E-2"/>
              <c:y val="0.25113636994915234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3169280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21590911286194031"/>
          <c:y val="3.1376245210727967E-2"/>
          <c:w val="0.71987152317240422"/>
          <c:h val="0.1029258854113940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089253411332646"/>
          <c:y val="7.8383181601332702E-2"/>
          <c:w val="0.81265517602158022"/>
          <c:h val="0.782815950836088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Summary!$B$190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Summary!$C$189:$N$189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Summary!$C$190:$N$190</c:f>
              <c:numCache>
                <c:formatCode>_("$"* #,##0_);_("$"* \(#,##0\);_("$"* "-"??_);_(@_)</c:formatCode>
                <c:ptCount val="12"/>
                <c:pt idx="0">
                  <c:v>255.63019288700002</c:v>
                </c:pt>
                <c:pt idx="1">
                  <c:v>388.46348879411767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1-AD4E-B8F0-D208FB709F81}"/>
            </c:ext>
          </c:extLst>
        </c:ser>
        <c:ser>
          <c:idx val="3"/>
          <c:order val="1"/>
          <c:tx>
            <c:strRef>
              <c:f>Summary!$B$191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Summary!$C$189:$N$189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Summary!$C$191:$N$191</c:f>
              <c:numCache>
                <c:formatCode>_("$"* #,##0_);_("$"* \(#,##0\);_("$"* "-"??_);_(@_)</c:formatCode>
                <c:ptCount val="12"/>
                <c:pt idx="0">
                  <c:v>132.62474542659999</c:v>
                </c:pt>
                <c:pt idx="1">
                  <c:v>153.42451935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1-AD4E-B8F0-D208FB709F81}"/>
            </c:ext>
          </c:extLst>
        </c:ser>
        <c:ser>
          <c:idx val="0"/>
          <c:order val="2"/>
          <c:tx>
            <c:strRef>
              <c:f>Summary!$B$193</c:f>
              <c:strCache>
                <c:ptCount val="1"/>
                <c:pt idx="0">
                  <c:v>Fronthaul</c:v>
                </c:pt>
              </c:strCache>
            </c:strRef>
          </c:tx>
          <c:invertIfNegative val="0"/>
          <c:cat>
            <c:numRef>
              <c:f>Summary!$C$189:$N$189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Summary!$C$193:$N$193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2-4BB7-B592-DD72529562A3}"/>
            </c:ext>
          </c:extLst>
        </c:ser>
        <c:ser>
          <c:idx val="2"/>
          <c:order val="3"/>
          <c:tx>
            <c:strRef>
              <c:f>Summary!$B$194</c:f>
              <c:strCache>
                <c:ptCount val="1"/>
                <c:pt idx="0">
                  <c:v>Backhaul</c:v>
                </c:pt>
              </c:strCache>
            </c:strRef>
          </c:tx>
          <c:invertIfNegative val="0"/>
          <c:cat>
            <c:numRef>
              <c:f>Summary!$C$189:$N$189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Summary!$C$194:$N$194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9-CB46-A534-ACF2FF1F53E8}"/>
            </c:ext>
          </c:extLst>
        </c:ser>
        <c:ser>
          <c:idx val="4"/>
          <c:order val="4"/>
          <c:tx>
            <c:strRef>
              <c:f>Summary!$B$195</c:f>
              <c:strCache>
                <c:ptCount val="1"/>
                <c:pt idx="0">
                  <c:v>FTTX</c:v>
                </c:pt>
              </c:strCache>
            </c:strRef>
          </c:tx>
          <c:invertIfNegative val="0"/>
          <c:cat>
            <c:numRef>
              <c:f>Summary!$C$189:$N$189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Summary!$C$195:$N$195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7-C84A-A87E-1F4E78D8C2EC}"/>
            </c:ext>
          </c:extLst>
        </c:ser>
        <c:ser>
          <c:idx val="7"/>
          <c:order val="5"/>
          <c:tx>
            <c:strRef>
              <c:f>Summary!$B$196</c:f>
              <c:strCache>
                <c:ptCount val="1"/>
                <c:pt idx="0">
                  <c:v>AOC-EOM-CPO</c:v>
                </c:pt>
              </c:strCache>
            </c:strRef>
          </c:tx>
          <c:invertIfNegative val="0"/>
          <c:cat>
            <c:numRef>
              <c:f>Summary!$C$189:$N$189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Summary!$C$196:$N$196</c:f>
              <c:numCache>
                <c:formatCode>_("$"* #,##0_);_("$"* \(#,##0\);_("$"* "-"??_);_(@_)</c:formatCode>
                <c:ptCount val="12"/>
                <c:pt idx="0">
                  <c:v>24.010076995281462</c:v>
                </c:pt>
                <c:pt idx="1">
                  <c:v>21.449718654586832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1-AD4E-B8F0-D208FB709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436352"/>
        <c:axId val="134437888"/>
      </c:barChart>
      <c:catAx>
        <c:axId val="13443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4437888"/>
        <c:crosses val="autoZero"/>
        <c:auto val="1"/>
        <c:lblAlgn val="ctr"/>
        <c:lblOffset val="100"/>
        <c:noMultiLvlLbl val="0"/>
      </c:catAx>
      <c:valAx>
        <c:axId val="134437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Sales ($ million)</a:t>
                </a:r>
              </a:p>
            </c:rich>
          </c:tx>
          <c:layout>
            <c:manualLayout>
              <c:xMode val="edge"/>
              <c:yMode val="edge"/>
              <c:x val="1.4919107926060099E-2"/>
              <c:y val="0.250343702321781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34436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810103519926708"/>
          <c:y val="8.5098155830091463E-2"/>
          <c:w val="0.19607732178293297"/>
          <c:h val="0.5167929510522448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1261364068622"/>
          <c:y val="0.16063167885264346"/>
          <c:w val="0.76689368176803985"/>
          <c:h val="0.72039803618297715"/>
        </c:manualLayout>
      </c:layout>
      <c:lineChart>
        <c:grouping val="standard"/>
        <c:varyColors val="0"/>
        <c:ser>
          <c:idx val="0"/>
          <c:order val="0"/>
          <c:tx>
            <c:strRef>
              <c:f>Summary!$B$381</c:f>
              <c:strCache>
                <c:ptCount val="1"/>
                <c:pt idx="0">
                  <c:v>GaAs discrete</c:v>
                </c:pt>
              </c:strCache>
            </c:strRef>
          </c:tx>
          <c:marker>
            <c:symbol val="none"/>
          </c:marker>
          <c:cat>
            <c:numRef>
              <c:f>Summary!$C$379:$N$379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Summary!$C$381:$N$381</c:f>
              <c:numCache>
                <c:formatCode>_(* #,##0_);_(* \(#,##0\);_(* "-"??_);_(@_)</c:formatCode>
                <c:ptCount val="12"/>
                <c:pt idx="0">
                  <c:v>30930374.365853965</c:v>
                </c:pt>
                <c:pt idx="1">
                  <c:v>31434614.66459354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E5-2C47-BC76-72FFC4516E10}"/>
            </c:ext>
          </c:extLst>
        </c:ser>
        <c:ser>
          <c:idx val="1"/>
          <c:order val="1"/>
          <c:tx>
            <c:strRef>
              <c:f>Summary!$B$382</c:f>
              <c:strCache>
                <c:ptCount val="1"/>
                <c:pt idx="0">
                  <c:v>GaAs integrated</c:v>
                </c:pt>
              </c:strCache>
            </c:strRef>
          </c:tx>
          <c:marker>
            <c:symbol val="none"/>
          </c:marker>
          <c:cat>
            <c:numRef>
              <c:f>Summary!$C$379:$N$379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Summary!$C$382:$N$382</c:f>
              <c:numCache>
                <c:formatCode>_(* #,##0_);_(* \(#,##0\);_(* "-"??_);_(@_)</c:formatCode>
                <c:ptCount val="12"/>
                <c:pt idx="0">
                  <c:v>2580048.3571428573</c:v>
                </c:pt>
                <c:pt idx="1">
                  <c:v>3365264.4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A-401B-BC34-25DB5FB3D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209856"/>
        <c:axId val="153355008"/>
      </c:lineChart>
      <c:catAx>
        <c:axId val="1532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3355008"/>
        <c:crosses val="autoZero"/>
        <c:auto val="1"/>
        <c:lblAlgn val="ctr"/>
        <c:lblOffset val="100"/>
        <c:noMultiLvlLbl val="0"/>
      </c:catAx>
      <c:valAx>
        <c:axId val="153355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1.95184970238742E-2"/>
              <c:y val="0.2709358399578040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3209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614837537391036"/>
          <c:y val="4.2718878890138708E-2"/>
          <c:w val="0.44138883407762325"/>
          <c:h val="8.997058961379828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65413597493862"/>
          <c:y val="0.16256914326927493"/>
          <c:w val="0.78204470408940818"/>
          <c:h val="0.72831141466774962"/>
        </c:manualLayout>
      </c:layout>
      <c:lineChart>
        <c:grouping val="standard"/>
        <c:varyColors val="0"/>
        <c:ser>
          <c:idx val="0"/>
          <c:order val="0"/>
          <c:tx>
            <c:strRef>
              <c:f>Summary!$B$384</c:f>
              <c:strCache>
                <c:ptCount val="1"/>
                <c:pt idx="0">
                  <c:v>GaAs discrete</c:v>
                </c:pt>
              </c:strCache>
            </c:strRef>
          </c:tx>
          <c:marker>
            <c:symbol val="none"/>
          </c:marker>
          <c:cat>
            <c:numRef>
              <c:f>Summary!$C$379:$N$379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Summary!$C$384:$N$384</c:f>
              <c:numCache>
                <c:formatCode>_("$"* #,##0_);_("$"* \(#,##0\);_("$"* "-"??_);_(@_)</c:formatCode>
                <c:ptCount val="12"/>
                <c:pt idx="0">
                  <c:v>549.92321398823071</c:v>
                </c:pt>
                <c:pt idx="1">
                  <c:v>562.4730687091245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DD-B04C-8362-E24AE131DA3E}"/>
            </c:ext>
          </c:extLst>
        </c:ser>
        <c:ser>
          <c:idx val="1"/>
          <c:order val="1"/>
          <c:tx>
            <c:strRef>
              <c:f>Summary!$B$385</c:f>
              <c:strCache>
                <c:ptCount val="1"/>
                <c:pt idx="0">
                  <c:v>GaAs integrated</c:v>
                </c:pt>
              </c:strCache>
            </c:strRef>
          </c:tx>
          <c:marker>
            <c:symbol val="none"/>
          </c:marker>
          <c:cat>
            <c:numRef>
              <c:f>Summary!$C$379:$N$379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Summary!$C$385:$N$385</c:f>
              <c:numCache>
                <c:formatCode>_("$"* #,##0_);_("$"* \(#,##0\);_("$"* "-"??_);_(@_)</c:formatCode>
                <c:ptCount val="12"/>
                <c:pt idx="0">
                  <c:v>599.67595061191423</c:v>
                </c:pt>
                <c:pt idx="1">
                  <c:v>627.01978054762571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DD-B04C-8362-E24AE131D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372928"/>
        <c:axId val="153378816"/>
      </c:lineChart>
      <c:catAx>
        <c:axId val="1533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3378816"/>
        <c:crosses val="autoZero"/>
        <c:auto val="1"/>
        <c:lblAlgn val="ctr"/>
        <c:lblOffset val="100"/>
        <c:noMultiLvlLbl val="0"/>
      </c:catAx>
      <c:valAx>
        <c:axId val="15337881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Sales ($ MIllion)</a:t>
                </a:r>
              </a:p>
            </c:rich>
          </c:tx>
          <c:layout>
            <c:manualLayout>
              <c:xMode val="edge"/>
              <c:yMode val="edge"/>
              <c:x val="2.4694522509635101E-2"/>
              <c:y val="0.26650137482814601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3372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299331131995604"/>
          <c:y val="3.4288130650335376E-2"/>
          <c:w val="0.48004944543222422"/>
          <c:h val="8.826246719160106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99438014922821"/>
          <c:y val="0.12874871554162914"/>
          <c:w val="0.73375357979302924"/>
          <c:h val="0.7515913012039021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Summary!$B$253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Summary!$C$406:$N$406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Summary!$C$408:$N$408</c:f>
              <c:numCache>
                <c:formatCode>_(* #,##0_);_(* \(#,##0\);_(* "-"??_);_(@_)</c:formatCode>
                <c:ptCount val="12"/>
                <c:pt idx="0">
                  <c:v>17689264.030000001</c:v>
                </c:pt>
                <c:pt idx="1">
                  <c:v>19609043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C-464F-975F-204BE4672277}"/>
            </c:ext>
          </c:extLst>
        </c:ser>
        <c:ser>
          <c:idx val="4"/>
          <c:order val="1"/>
          <c:tx>
            <c:strRef>
              <c:f>Summary!$B$254</c:f>
              <c:strCache>
                <c:ptCount val="1"/>
                <c:pt idx="0">
                  <c:v>Fibre Channel</c:v>
                </c:pt>
              </c:strCache>
            </c:strRef>
          </c:tx>
          <c:invertIfNegative val="0"/>
          <c:cat>
            <c:numRef>
              <c:f>Summary!$C$406:$N$406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Summary!$C$409:$N$409</c:f>
              <c:numCache>
                <c:formatCode>_(* #,##0_);_(* \(#,##0\);_(* "-"??_);_(@_)</c:formatCode>
                <c:ptCount val="12"/>
                <c:pt idx="0">
                  <c:v>7568068</c:v>
                </c:pt>
                <c:pt idx="1">
                  <c:v>7416677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3C-464F-975F-204BE4672277}"/>
            </c:ext>
          </c:extLst>
        </c:ser>
        <c:ser>
          <c:idx val="5"/>
          <c:order val="2"/>
          <c:tx>
            <c:strRef>
              <c:f>Summary!$B$255</c:f>
              <c:strCache>
                <c:ptCount val="1"/>
                <c:pt idx="0">
                  <c:v>Fronthaul</c:v>
                </c:pt>
              </c:strCache>
            </c:strRef>
          </c:tx>
          <c:invertIfNegative val="0"/>
          <c:cat>
            <c:numRef>
              <c:f>Summary!$C$406:$N$406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Summary!$C$410:$N$410</c:f>
              <c:numCache>
                <c:formatCode>_(* #,##0_);_(* \(#,##0\);_(* "-"??_);_(@_)</c:formatCode>
                <c:ptCount val="12"/>
                <c:pt idx="0">
                  <c:v>5845059.335853966</c:v>
                </c:pt>
                <c:pt idx="1">
                  <c:v>3654149.6645935397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3C-464F-975F-204BE4672277}"/>
            </c:ext>
          </c:extLst>
        </c:ser>
        <c:ser>
          <c:idx val="7"/>
          <c:order val="3"/>
          <c:tx>
            <c:strRef>
              <c:f>Summary!$B$258</c:f>
              <c:strCache>
                <c:ptCount val="1"/>
                <c:pt idx="0">
                  <c:v>AOC-EOM-CPO</c:v>
                </c:pt>
              </c:strCache>
            </c:strRef>
          </c:tx>
          <c:invertIfNegative val="0"/>
          <c:cat>
            <c:numRef>
              <c:f>Summary!$C$406:$N$406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Summary!$C$413:$N$413</c:f>
              <c:numCache>
                <c:formatCode>_(* #,##0_);_(* \(#,##0\);_(* "-"??_);_(@_)</c:formatCode>
                <c:ptCount val="12"/>
                <c:pt idx="0">
                  <c:v>2408031.3571428573</c:v>
                </c:pt>
                <c:pt idx="1">
                  <c:v>4120009.4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3C-464F-975F-204BE4672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419776"/>
        <c:axId val="153421312"/>
      </c:barChart>
      <c:catAx>
        <c:axId val="15341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3421312"/>
        <c:crosses val="autoZero"/>
        <c:auto val="1"/>
        <c:lblAlgn val="ctr"/>
        <c:lblOffset val="100"/>
        <c:noMultiLvlLbl val="0"/>
      </c:catAx>
      <c:valAx>
        <c:axId val="153421312"/>
        <c:scaling>
          <c:orientation val="minMax"/>
          <c:max val="500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1.60851796775076E-2"/>
              <c:y val="0.24899648041626099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3419776"/>
        <c:crosses val="autoZero"/>
        <c:crossBetween val="between"/>
        <c:majorUnit val="10000000"/>
      </c:valAx>
    </c:plotArea>
    <c:legend>
      <c:legendPos val="l"/>
      <c:layout>
        <c:manualLayout>
          <c:xMode val="edge"/>
          <c:yMode val="edge"/>
          <c:x val="0.22836954884130498"/>
          <c:y val="2.2510529387138926E-2"/>
          <c:w val="0.73536578801095653"/>
          <c:h val="8.3890390456753658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42586741413708"/>
          <c:y val="0.1441340095814504"/>
          <c:w val="0.76311983987255638"/>
          <c:h val="0.7370180482017751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Summary!$B$263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Summary!$C$416:$N$416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Summary!$C$418:$N$418</c:f>
              <c:numCache>
                <c:formatCode>_("$"* #,##0_);_("$"* \(#,##0\);_("$"* "-"??_);_(@_)</c:formatCode>
                <c:ptCount val="12"/>
                <c:pt idx="0">
                  <c:v>667.54412413807518</c:v>
                </c:pt>
                <c:pt idx="1">
                  <c:v>707.14127902802738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6-FA40-A39C-46F4B0D4C3B6}"/>
            </c:ext>
          </c:extLst>
        </c:ser>
        <c:ser>
          <c:idx val="4"/>
          <c:order val="1"/>
          <c:tx>
            <c:strRef>
              <c:f>Summary!$B$264</c:f>
              <c:strCache>
                <c:ptCount val="1"/>
                <c:pt idx="0">
                  <c:v>Fibre Channel</c:v>
                </c:pt>
              </c:strCache>
            </c:strRef>
          </c:tx>
          <c:invertIfNegative val="0"/>
          <c:cat>
            <c:numRef>
              <c:f>Summary!$C$416:$N$416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Summary!$C$419:$N$419</c:f>
              <c:numCache>
                <c:formatCode>_("$"* #,##0_);_("$"* \(#,##0\);_("$"* "-"??_);_(@_)</c:formatCode>
                <c:ptCount val="12"/>
                <c:pt idx="0">
                  <c:v>176.72797262563861</c:v>
                </c:pt>
                <c:pt idx="1">
                  <c:v>197.50662099999994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96-FA40-A39C-46F4B0D4C3B6}"/>
            </c:ext>
          </c:extLst>
        </c:ser>
        <c:ser>
          <c:idx val="5"/>
          <c:order val="2"/>
          <c:tx>
            <c:strRef>
              <c:f>Summary!$B$265</c:f>
              <c:strCache>
                <c:ptCount val="1"/>
                <c:pt idx="0">
                  <c:v>Fronthaul</c:v>
                </c:pt>
              </c:strCache>
            </c:strRef>
          </c:tx>
          <c:invertIfNegative val="0"/>
          <c:cat>
            <c:numRef>
              <c:f>Summary!$C$416:$N$416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Summary!$C$420:$N$420</c:f>
              <c:numCache>
                <c:formatCode>_("$"* #,##0_);_("$"* \(#,##0\);_("$"* "-"??_);_(@_)</c:formatCode>
                <c:ptCount val="12"/>
                <c:pt idx="0">
                  <c:v>74.754878954738558</c:v>
                </c:pt>
                <c:pt idx="1">
                  <c:v>44.512089549769499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96-FA40-A39C-46F4B0D4C3B6}"/>
            </c:ext>
          </c:extLst>
        </c:ser>
        <c:ser>
          <c:idx val="7"/>
          <c:order val="3"/>
          <c:tx>
            <c:strRef>
              <c:f>Summary!$B$268</c:f>
              <c:strCache>
                <c:ptCount val="1"/>
                <c:pt idx="0">
                  <c:v>AOC-EOM-CPO</c:v>
                </c:pt>
              </c:strCache>
            </c:strRef>
          </c:tx>
          <c:invertIfNegative val="0"/>
          <c:cat>
            <c:numRef>
              <c:f>Summary!$C$416:$N$416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Summary!$C$423:$N$423</c:f>
              <c:numCache>
                <c:formatCode>_("$"* #,##0_);_("$"* \(#,##0\);_("$"* "-"??_);_(@_)</c:formatCode>
                <c:ptCount val="12"/>
                <c:pt idx="0">
                  <c:v>230.57218888169265</c:v>
                </c:pt>
                <c:pt idx="1">
                  <c:v>240.33285967895338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96-FA40-A39C-46F4B0D4C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478656"/>
        <c:axId val="153480192"/>
      </c:barChart>
      <c:catAx>
        <c:axId val="1534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3480192"/>
        <c:crosses val="autoZero"/>
        <c:auto val="1"/>
        <c:lblAlgn val="ctr"/>
        <c:lblOffset val="100"/>
        <c:noMultiLvlLbl val="0"/>
      </c:catAx>
      <c:valAx>
        <c:axId val="153480192"/>
        <c:scaling>
          <c:orientation val="minMax"/>
          <c:max val="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Sales ($ million)</a:t>
                </a:r>
              </a:p>
            </c:rich>
          </c:tx>
          <c:layout>
            <c:manualLayout>
              <c:xMode val="edge"/>
              <c:yMode val="edge"/>
              <c:x val="2.53242362572597E-2"/>
              <c:y val="0.283698547711294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3478656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18307045985789769"/>
          <c:y val="3.1568307897904435E-2"/>
          <c:w val="0.73666656934865682"/>
          <c:h val="7.799047146381890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90376494205564"/>
          <c:y val="5.2588747635595831E-2"/>
          <c:w val="0.76933161486846313"/>
          <c:h val="0.819937572544467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Summary!$B$733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Summary!$C$732:$N$732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Summary!$C$733:$N$733</c:f>
              <c:numCache>
                <c:formatCode>_(* #,##0_);_(* \(#,##0\);_(* "-"??_);_(@_)</c:formatCode>
                <c:ptCount val="12"/>
                <c:pt idx="0">
                  <c:v>1256690</c:v>
                </c:pt>
                <c:pt idx="1">
                  <c:v>1179922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8-B74C-883C-AD4C1C0A8AD0}"/>
            </c:ext>
          </c:extLst>
        </c:ser>
        <c:ser>
          <c:idx val="3"/>
          <c:order val="1"/>
          <c:tx>
            <c:strRef>
              <c:f>Summary!$B$734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Summary!$C$732:$N$732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Summary!$C$734:$N$734</c:f>
              <c:numCache>
                <c:formatCode>_(* #,##0_);_(* \(#,##0\);_(* "-"??_);_(@_)</c:formatCode>
                <c:ptCount val="12"/>
                <c:pt idx="0">
                  <c:v>36433414.035000004</c:v>
                </c:pt>
                <c:pt idx="1">
                  <c:v>38102112.149999999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78-B74C-883C-AD4C1C0A8AD0}"/>
            </c:ext>
          </c:extLst>
        </c:ser>
        <c:ser>
          <c:idx val="4"/>
          <c:order val="2"/>
          <c:tx>
            <c:strRef>
              <c:f>Summary!$B$735</c:f>
              <c:strCache>
                <c:ptCount val="1"/>
                <c:pt idx="0">
                  <c:v>Fibre Channel</c:v>
                </c:pt>
              </c:strCache>
            </c:strRef>
          </c:tx>
          <c:invertIfNegative val="0"/>
          <c:cat>
            <c:numRef>
              <c:f>Summary!$C$732:$N$732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Summary!$C$735:$N$735</c:f>
              <c:numCache>
                <c:formatCode>_(* #,##0_);_(* \(#,##0\);_(* "-"??_);_(@_)</c:formatCode>
                <c:ptCount val="12"/>
                <c:pt idx="0">
                  <c:v>7837651</c:v>
                </c:pt>
                <c:pt idx="1">
                  <c:v>7704897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78-B74C-883C-AD4C1C0A8AD0}"/>
            </c:ext>
          </c:extLst>
        </c:ser>
        <c:ser>
          <c:idx val="5"/>
          <c:order val="3"/>
          <c:tx>
            <c:strRef>
              <c:f>Summary!$B$736</c:f>
              <c:strCache>
                <c:ptCount val="1"/>
                <c:pt idx="0">
                  <c:v>Fronthaul</c:v>
                </c:pt>
              </c:strCache>
            </c:strRef>
          </c:tx>
          <c:invertIfNegative val="0"/>
          <c:cat>
            <c:numRef>
              <c:f>Summary!$C$732:$N$732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Summary!$C$736:$N$736</c:f>
              <c:numCache>
                <c:formatCode>_(* #,##0_);_(* \(#,##0\);_(* "-"??_);_(@_)</c:formatCode>
                <c:ptCount val="12"/>
                <c:pt idx="0">
                  <c:v>19024119.772373602</c:v>
                </c:pt>
                <c:pt idx="1">
                  <c:v>12999554.544593539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78-B74C-883C-AD4C1C0A8AD0}"/>
            </c:ext>
          </c:extLst>
        </c:ser>
        <c:ser>
          <c:idx val="0"/>
          <c:order val="4"/>
          <c:tx>
            <c:strRef>
              <c:f>Summary!$B$737</c:f>
              <c:strCache>
                <c:ptCount val="1"/>
                <c:pt idx="0">
                  <c:v>Backhaul</c:v>
                </c:pt>
              </c:strCache>
            </c:strRef>
          </c:tx>
          <c:invertIfNegative val="0"/>
          <c:cat>
            <c:numRef>
              <c:f>Summary!$C$732:$N$732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Summary!$C$737:$N$737</c:f>
              <c:numCache>
                <c:formatCode>_(* #,##0_);_(* \(#,##0\);_(* "-"??_);_(@_)</c:formatCode>
                <c:ptCount val="12"/>
                <c:pt idx="0">
                  <c:v>1257210.1857449999</c:v>
                </c:pt>
                <c:pt idx="1">
                  <c:v>1276894.6942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79-5C41-92A1-CF8A682B311B}"/>
            </c:ext>
          </c:extLst>
        </c:ser>
        <c:ser>
          <c:idx val="6"/>
          <c:order val="5"/>
          <c:tx>
            <c:strRef>
              <c:f>Summary!$B$738</c:f>
              <c:strCache>
                <c:ptCount val="1"/>
                <c:pt idx="0">
                  <c:v>FTTX</c:v>
                </c:pt>
              </c:strCache>
            </c:strRef>
          </c:tx>
          <c:invertIfNegative val="0"/>
          <c:cat>
            <c:numRef>
              <c:f>Summary!$C$732:$N$732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Summary!$C$738:$N$738</c:f>
              <c:numCache>
                <c:formatCode>_(* #,##0_);_(* \(#,##0\);_(* "-"??_);_(@_)</c:formatCode>
                <c:ptCount val="12"/>
                <c:pt idx="0">
                  <c:v>102199915.4647059</c:v>
                </c:pt>
                <c:pt idx="1">
                  <c:v>77852571.208176464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78-B74C-883C-AD4C1C0A8AD0}"/>
            </c:ext>
          </c:extLst>
        </c:ser>
        <c:ser>
          <c:idx val="7"/>
          <c:order val="6"/>
          <c:tx>
            <c:strRef>
              <c:f>Summary!$B$739</c:f>
              <c:strCache>
                <c:ptCount val="1"/>
                <c:pt idx="0">
                  <c:v>AOC-EOM-CPO</c:v>
                </c:pt>
              </c:strCache>
            </c:strRef>
          </c:tx>
          <c:invertIfNegative val="0"/>
          <c:cat>
            <c:numRef>
              <c:f>Summary!$C$732:$N$732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Summary!$C$739:$N$739</c:f>
              <c:numCache>
                <c:formatCode>_(* #,##0_);_(* \(#,##0\);_(* "-"??_);_(@_)</c:formatCode>
                <c:ptCount val="12"/>
                <c:pt idx="0">
                  <c:v>2570386.3571428573</c:v>
                </c:pt>
                <c:pt idx="1">
                  <c:v>4243947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78-B74C-883C-AD4C1C0A8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991424"/>
        <c:axId val="153993216"/>
      </c:barChart>
      <c:catAx>
        <c:axId val="15399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3993216"/>
        <c:crosses val="autoZero"/>
        <c:auto val="1"/>
        <c:lblAlgn val="ctr"/>
        <c:lblOffset val="100"/>
        <c:noMultiLvlLbl val="0"/>
      </c:catAx>
      <c:valAx>
        <c:axId val="1539932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2.9310888102993468E-3"/>
              <c:y val="0.24393730113344775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3991424"/>
        <c:crosses val="autoZero"/>
        <c:crossBetween val="between"/>
        <c:majorUnit val="50000000"/>
      </c:valAx>
    </c:plotArea>
    <c:legend>
      <c:legendPos val="r"/>
      <c:layout>
        <c:manualLayout>
          <c:xMode val="edge"/>
          <c:yMode val="edge"/>
          <c:x val="0.208445695405401"/>
          <c:y val="4.6948269912476102E-2"/>
          <c:w val="0.49493864320729397"/>
          <c:h val="0.18444991862050764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365070085724266"/>
          <c:y val="7.7738116552816802E-2"/>
          <c:w val="0.74168753672842302"/>
          <c:h val="0.816319937202662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Summary!$B$137</c:f>
              <c:strCache>
                <c:ptCount val="1"/>
                <c:pt idx="0">
                  <c:v>2X integration</c:v>
                </c:pt>
              </c:strCache>
            </c:strRef>
          </c:tx>
          <c:spPr>
            <a:ln w="47625"/>
          </c:spPr>
          <c:invertIfNegative val="0"/>
          <c:cat>
            <c:numRef>
              <c:f>Summary!$C$136:$N$136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Summary!$C$137:$N$137</c:f>
              <c:numCache>
                <c:formatCode>_(* #,##0_);_(* \(#,##0\);_(* "-"??_);_(@_)</c:formatCode>
                <c:ptCount val="12"/>
                <c:pt idx="0">
                  <c:v>2135475.2494200002</c:v>
                </c:pt>
                <c:pt idx="1">
                  <c:v>3785194.6550000003</c:v>
                </c:pt>
                <c:pt idx="2">
                  <c:v>4234254.7</c:v>
                </c:pt>
                <c:pt idx="3">
                  <c:v>5960223.5824870737</c:v>
                </c:pt>
                <c:pt idx="4">
                  <c:v>12584147.356612967</c:v>
                </c:pt>
                <c:pt idx="5">
                  <c:v>13901609.5526521</c:v>
                </c:pt>
                <c:pt idx="6">
                  <c:v>21328915.906980529</c:v>
                </c:pt>
                <c:pt idx="7">
                  <c:v>26800036.744390607</c:v>
                </c:pt>
                <c:pt idx="8">
                  <c:v>29873187.077122923</c:v>
                </c:pt>
                <c:pt idx="9">
                  <c:v>31791163.382079855</c:v>
                </c:pt>
                <c:pt idx="10">
                  <c:v>33455989.476123221</c:v>
                </c:pt>
                <c:pt idx="11">
                  <c:v>37458511.934636518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0-3041-A86A-8F097B1AFD9A}"/>
            </c:ext>
          </c:extLst>
        </c:ser>
        <c:ser>
          <c:idx val="0"/>
          <c:order val="1"/>
          <c:tx>
            <c:strRef>
              <c:f>Summary!$B$138</c:f>
              <c:strCache>
                <c:ptCount val="1"/>
                <c:pt idx="0">
                  <c:v>4X integration</c:v>
                </c:pt>
              </c:strCache>
            </c:strRef>
          </c:tx>
          <c:spPr>
            <a:ln w="47625"/>
          </c:spPr>
          <c:invertIfNegative val="0"/>
          <c:cat>
            <c:numRef>
              <c:f>Summary!$C$136:$N$136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Summary!$C$138:$N$138</c:f>
              <c:numCache>
                <c:formatCode>_(* #,##0_);_(* \(#,##0\);_(* "-"??_);_(@_)</c:formatCode>
                <c:ptCount val="12"/>
                <c:pt idx="0">
                  <c:v>4631805</c:v>
                </c:pt>
                <c:pt idx="1">
                  <c:v>6765145</c:v>
                </c:pt>
                <c:pt idx="2">
                  <c:v>9700580.2366946787</c:v>
                </c:pt>
                <c:pt idx="3">
                  <c:v>11002105.391141472</c:v>
                </c:pt>
                <c:pt idx="4">
                  <c:v>15737207.5384</c:v>
                </c:pt>
                <c:pt idx="5">
                  <c:v>19185284</c:v>
                </c:pt>
                <c:pt idx="6">
                  <c:v>22015820.495912824</c:v>
                </c:pt>
                <c:pt idx="7">
                  <c:v>24946015.843220424</c:v>
                </c:pt>
                <c:pt idx="8">
                  <c:v>27054525.190353084</c:v>
                </c:pt>
                <c:pt idx="9">
                  <c:v>27552676.309316009</c:v>
                </c:pt>
                <c:pt idx="10">
                  <c:v>27930441.734329563</c:v>
                </c:pt>
                <c:pt idx="11">
                  <c:v>28831831.947522864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0-3041-A86A-8F097B1AFD9A}"/>
            </c:ext>
          </c:extLst>
        </c:ser>
        <c:ser>
          <c:idx val="2"/>
          <c:order val="2"/>
          <c:tx>
            <c:strRef>
              <c:f>Summary!$B$139</c:f>
              <c:strCache>
                <c:ptCount val="1"/>
                <c:pt idx="0">
                  <c:v>Large Scale</c:v>
                </c:pt>
              </c:strCache>
            </c:strRef>
          </c:tx>
          <c:invertIfNegative val="0"/>
          <c:cat>
            <c:numRef>
              <c:f>Summary!$C$136:$N$136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Summary!$C$139:$N$139</c:f>
              <c:numCache>
                <c:formatCode>_(* #,##0_);_(* \(#,##0\);_(* "-"??_);_(@_)</c:formatCode>
                <c:ptCount val="12"/>
                <c:pt idx="0">
                  <c:v>196826.35714285713</c:v>
                </c:pt>
                <c:pt idx="1">
                  <c:v>243380.35</c:v>
                </c:pt>
                <c:pt idx="2">
                  <c:v>287396.59999999998</c:v>
                </c:pt>
                <c:pt idx="3">
                  <c:v>486324.30637362646</c:v>
                </c:pt>
                <c:pt idx="4">
                  <c:v>975281.08502980298</c:v>
                </c:pt>
                <c:pt idx="5">
                  <c:v>1823300.2186058683</c:v>
                </c:pt>
                <c:pt idx="6">
                  <c:v>3255315.7358254688</c:v>
                </c:pt>
                <c:pt idx="7">
                  <c:v>5302792.5343547482</c:v>
                </c:pt>
                <c:pt idx="8">
                  <c:v>8719429.3077957407</c:v>
                </c:pt>
                <c:pt idx="9">
                  <c:v>13159807.769466661</c:v>
                </c:pt>
                <c:pt idx="10">
                  <c:v>18651917.487319972</c:v>
                </c:pt>
                <c:pt idx="11">
                  <c:v>25940661.374165975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F0-3041-A86A-8F097B1AF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387584"/>
        <c:axId val="156397568"/>
      </c:barChart>
      <c:catAx>
        <c:axId val="15638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397568"/>
        <c:crosses val="autoZero"/>
        <c:auto val="1"/>
        <c:lblAlgn val="ctr"/>
        <c:lblOffset val="100"/>
        <c:noMultiLvlLbl val="0"/>
      </c:catAx>
      <c:valAx>
        <c:axId val="156397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1.45553597554125E-2"/>
              <c:y val="0.28319302104392602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387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847791304135277"/>
          <c:y val="8.5193295533317934E-2"/>
          <c:w val="0.20426842413125715"/>
          <c:h val="0.2263639110573932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233558114622124"/>
          <c:y val="7.7738116552816802E-2"/>
          <c:w val="0.76870036730647362"/>
          <c:h val="0.816319937202662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Summary!$B$147</c:f>
              <c:strCache>
                <c:ptCount val="1"/>
                <c:pt idx="0">
                  <c:v>2X integration</c:v>
                </c:pt>
              </c:strCache>
            </c:strRef>
          </c:tx>
          <c:spPr>
            <a:ln w="47625"/>
          </c:spPr>
          <c:invertIfNegative val="0"/>
          <c:cat>
            <c:numRef>
              <c:f>Summary!$C$136:$N$136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Summary!$C$147:$N$147</c:f>
              <c:numCache>
                <c:formatCode>_("$"* #,##0_);_("$"* \(#,##0\);_("$"* "-"??_);_(@_)</c:formatCode>
                <c:ptCount val="12"/>
                <c:pt idx="0">
                  <c:v>583.40387608774404</c:v>
                </c:pt>
                <c:pt idx="1">
                  <c:v>819.990700873072</c:v>
                </c:pt>
                <c:pt idx="2">
                  <c:v>718.68733819221814</c:v>
                </c:pt>
                <c:pt idx="3">
                  <c:v>918.41233546505293</c:v>
                </c:pt>
                <c:pt idx="4">
                  <c:v>1281.1657313261337</c:v>
                </c:pt>
                <c:pt idx="5">
                  <c:v>1371.8987877360046</c:v>
                </c:pt>
                <c:pt idx="6">
                  <c:v>1823.3768226532072</c:v>
                </c:pt>
                <c:pt idx="7">
                  <c:v>1981.0088520051052</c:v>
                </c:pt>
                <c:pt idx="8">
                  <c:v>1928.2376691615154</c:v>
                </c:pt>
                <c:pt idx="9">
                  <c:v>1858.6676766558392</c:v>
                </c:pt>
                <c:pt idx="10">
                  <c:v>1760.8931250995677</c:v>
                </c:pt>
                <c:pt idx="11">
                  <c:v>1740.4361821671712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4-874E-BAEA-E9E718D24E71}"/>
            </c:ext>
          </c:extLst>
        </c:ser>
        <c:ser>
          <c:idx val="0"/>
          <c:order val="1"/>
          <c:tx>
            <c:strRef>
              <c:f>Summary!$B$148</c:f>
              <c:strCache>
                <c:ptCount val="1"/>
                <c:pt idx="0">
                  <c:v>4X integration</c:v>
                </c:pt>
              </c:strCache>
            </c:strRef>
          </c:tx>
          <c:spPr>
            <a:ln w="47625"/>
          </c:spPr>
          <c:invertIfNegative val="0"/>
          <c:cat>
            <c:numRef>
              <c:f>Summary!$C$136:$N$136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Summary!$C$148:$N$148</c:f>
              <c:numCache>
                <c:formatCode>_("$"* #,##0_);_("$"* \(#,##0\);_("$"* "-"??_);_(@_)</c:formatCode>
                <c:ptCount val="12"/>
                <c:pt idx="0">
                  <c:v>2022.194671719408</c:v>
                </c:pt>
                <c:pt idx="1">
                  <c:v>2545.8876611608866</c:v>
                </c:pt>
                <c:pt idx="2">
                  <c:v>2761.5722146957842</c:v>
                </c:pt>
                <c:pt idx="3">
                  <c:v>2370.6238002519949</c:v>
                </c:pt>
                <c:pt idx="4">
                  <c:v>3023.9242136240796</c:v>
                </c:pt>
                <c:pt idx="5">
                  <c:v>3585.0544039111537</c:v>
                </c:pt>
                <c:pt idx="6">
                  <c:v>3992.8076137699213</c:v>
                </c:pt>
                <c:pt idx="7">
                  <c:v>4188.5767576293883</c:v>
                </c:pt>
                <c:pt idx="8">
                  <c:v>4160.2834254982663</c:v>
                </c:pt>
                <c:pt idx="9">
                  <c:v>3722.1782734495605</c:v>
                </c:pt>
                <c:pt idx="10">
                  <c:v>3296.4117010218811</c:v>
                </c:pt>
                <c:pt idx="11">
                  <c:v>3000.4846837650443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C4-874E-BAEA-E9E718D24E71}"/>
            </c:ext>
          </c:extLst>
        </c:ser>
        <c:ser>
          <c:idx val="2"/>
          <c:order val="2"/>
          <c:tx>
            <c:strRef>
              <c:f>Summary!$B$149</c:f>
              <c:strCache>
                <c:ptCount val="1"/>
                <c:pt idx="0">
                  <c:v>Large Scale</c:v>
                </c:pt>
              </c:strCache>
            </c:strRef>
          </c:tx>
          <c:spPr>
            <a:ln w="44450"/>
          </c:spPr>
          <c:invertIfNegative val="0"/>
          <c:cat>
            <c:numRef>
              <c:f>Summary!$C$136:$N$136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Summary!$C$149:$N$149</c:f>
              <c:numCache>
                <c:formatCode>_("$"* #,##0_);_("$"* \(#,##0\);_("$"* "-"??_);_(@_)</c:formatCode>
                <c:ptCount val="12"/>
                <c:pt idx="0">
                  <c:v>465.43289566656119</c:v>
                </c:pt>
                <c:pt idx="1">
                  <c:v>935.26740459328801</c:v>
                </c:pt>
                <c:pt idx="2">
                  <c:v>1279.99751589468</c:v>
                </c:pt>
                <c:pt idx="3">
                  <c:v>1788.810509897686</c:v>
                </c:pt>
                <c:pt idx="4">
                  <c:v>2883.1192103241051</c:v>
                </c:pt>
                <c:pt idx="5">
                  <c:v>3697.9071896263922</c:v>
                </c:pt>
                <c:pt idx="6">
                  <c:v>5220.9688209521346</c:v>
                </c:pt>
                <c:pt idx="7">
                  <c:v>7005.413379577265</c:v>
                </c:pt>
                <c:pt idx="8">
                  <c:v>9297.2344583988652</c:v>
                </c:pt>
                <c:pt idx="9">
                  <c:v>12030.956027033939</c:v>
                </c:pt>
                <c:pt idx="10">
                  <c:v>14687.297949841841</c:v>
                </c:pt>
                <c:pt idx="11">
                  <c:v>17109.110641444062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C4-874E-BAEA-E9E718D24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437120"/>
        <c:axId val="156438912"/>
      </c:barChart>
      <c:catAx>
        <c:axId val="1564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438912"/>
        <c:crosses val="autoZero"/>
        <c:auto val="1"/>
        <c:lblAlgn val="ctr"/>
        <c:lblOffset val="100"/>
        <c:noMultiLvlLbl val="0"/>
      </c:catAx>
      <c:valAx>
        <c:axId val="156438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effectLst/>
                  </a:rPr>
                  <a:t>Sales ($ million)</a:t>
                </a:r>
                <a:endParaRPr lang="en-US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950917759033999E-2"/>
              <c:y val="0.283193021043926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437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60271276639289"/>
          <c:y val="9.729461379303965E-2"/>
          <c:w val="0.22910481868596638"/>
          <c:h val="0.23990775719714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15076956711687"/>
          <c:y val="6.3777017912601597E-2"/>
          <c:w val="0.81113245668749889"/>
          <c:h val="0.819937572544467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Summary!$B$743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Summary!$C$742:$N$742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Summary!$C$743:$N$743</c:f>
              <c:numCache>
                <c:formatCode>_("$"* #,##0_);_("$"* \(#,##0\);_("$"* "-"??_);_(@_)</c:formatCode>
                <c:ptCount val="12"/>
                <c:pt idx="0">
                  <c:v>4097.1892603687338</c:v>
                </c:pt>
                <c:pt idx="1">
                  <c:v>3826.6615066489098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3-BD4E-9F68-15FC36AD5ADB}"/>
            </c:ext>
          </c:extLst>
        </c:ser>
        <c:ser>
          <c:idx val="3"/>
          <c:order val="1"/>
          <c:tx>
            <c:strRef>
              <c:f>Summary!$B$744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Summary!$C$742:$N$742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Summary!$C$744:$N$744</c:f>
              <c:numCache>
                <c:formatCode>_("$"* #,##0_);_("$"* \(#,##0\);_("$"* "-"??_);_(@_)</c:formatCode>
                <c:ptCount val="12"/>
                <c:pt idx="0">
                  <c:v>2687.6154076451867</c:v>
                </c:pt>
                <c:pt idx="1">
                  <c:v>3178.3132920887747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C3-BD4E-9F68-15FC36AD5ADB}"/>
            </c:ext>
          </c:extLst>
        </c:ser>
        <c:ser>
          <c:idx val="4"/>
          <c:order val="2"/>
          <c:tx>
            <c:strRef>
              <c:f>Summary!$B$745</c:f>
              <c:strCache>
                <c:ptCount val="1"/>
                <c:pt idx="0">
                  <c:v>Fibre Channel</c:v>
                </c:pt>
              </c:strCache>
            </c:strRef>
          </c:tx>
          <c:invertIfNegative val="0"/>
          <c:cat>
            <c:numRef>
              <c:f>Summary!$C$742:$N$742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Summary!$C$745:$N$745</c:f>
              <c:numCache>
                <c:formatCode>_("$"* #,##0_);_("$"* \(#,##0\);_("$"* "-"??_);_(@_)</c:formatCode>
                <c:ptCount val="12"/>
                <c:pt idx="0">
                  <c:v>213.14888751760429</c:v>
                </c:pt>
                <c:pt idx="1">
                  <c:v>230.49733099999995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C3-BD4E-9F68-15FC36AD5ADB}"/>
            </c:ext>
          </c:extLst>
        </c:ser>
        <c:ser>
          <c:idx val="5"/>
          <c:order val="3"/>
          <c:tx>
            <c:strRef>
              <c:f>Summary!$B$746</c:f>
              <c:strCache>
                <c:ptCount val="1"/>
                <c:pt idx="0">
                  <c:v>Fronthaul</c:v>
                </c:pt>
              </c:strCache>
            </c:strRef>
          </c:tx>
          <c:invertIfNegative val="0"/>
          <c:cat>
            <c:numRef>
              <c:f>Summary!$C$742:$N$742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Summary!$C$746:$N$746</c:f>
              <c:numCache>
                <c:formatCode>_("$"* #,##0_);_("$"* \(#,##0\);_("$"* "-"??_);_(@_)</c:formatCode>
                <c:ptCount val="12"/>
                <c:pt idx="0">
                  <c:v>382.25682098868839</c:v>
                </c:pt>
                <c:pt idx="1">
                  <c:v>247.34892365305473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C3-BD4E-9F68-15FC36AD5ADB}"/>
            </c:ext>
          </c:extLst>
        </c:ser>
        <c:ser>
          <c:idx val="0"/>
          <c:order val="4"/>
          <c:tx>
            <c:strRef>
              <c:f>Summary!$B$747</c:f>
              <c:strCache>
                <c:ptCount val="1"/>
                <c:pt idx="0">
                  <c:v>Backhaul</c:v>
                </c:pt>
              </c:strCache>
            </c:strRef>
          </c:tx>
          <c:invertIfNegative val="0"/>
          <c:cat>
            <c:numRef>
              <c:f>Summary!$C$742:$N$742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Summary!$C$747:$N$747</c:f>
              <c:numCache>
                <c:formatCode>_("$"* #,##0_);_("$"* \(#,##0\);_("$"* "-"??_);_(@_)</c:formatCode>
                <c:ptCount val="12"/>
                <c:pt idx="0">
                  <c:v>122.25775506511425</c:v>
                </c:pt>
                <c:pt idx="1">
                  <c:v>103.69885054896281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7-6348-A0AB-179221FF7B67}"/>
            </c:ext>
          </c:extLst>
        </c:ser>
        <c:ser>
          <c:idx val="6"/>
          <c:order val="5"/>
          <c:tx>
            <c:strRef>
              <c:f>Summary!$B$748</c:f>
              <c:strCache>
                <c:ptCount val="1"/>
                <c:pt idx="0">
                  <c:v>FTTX</c:v>
                </c:pt>
              </c:strCache>
            </c:strRef>
          </c:tx>
          <c:invertIfNegative val="0"/>
          <c:cat>
            <c:numRef>
              <c:f>Summary!$C$742:$N$742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Summary!$C$748:$N$748</c:f>
              <c:numCache>
                <c:formatCode>_("$"* #,##0_);_("$"* \(#,##0\);_("$"* "-"??_);_(@_)</c:formatCode>
                <c:ptCount val="12"/>
                <c:pt idx="0">
                  <c:v>1133.7546625817986</c:v>
                </c:pt>
                <c:pt idx="1">
                  <c:v>1012.1414103438304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C3-BD4E-9F68-15FC36AD5ADB}"/>
            </c:ext>
          </c:extLst>
        </c:ser>
        <c:ser>
          <c:idx val="7"/>
          <c:order val="6"/>
          <c:tx>
            <c:strRef>
              <c:f>Summary!$B$749</c:f>
              <c:strCache>
                <c:ptCount val="1"/>
                <c:pt idx="0">
                  <c:v>AOC-EOM-CPO</c:v>
                </c:pt>
              </c:strCache>
            </c:strRef>
          </c:tx>
          <c:invertIfNegative val="0"/>
          <c:cat>
            <c:numRef>
              <c:f>Summary!$C$742:$N$742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Summary!$C$749:$N$749</c:f>
              <c:numCache>
                <c:formatCode>_("$"* #,##0_);_("$"* \(#,##0\);_("$"* "-"??_);_(@_)</c:formatCode>
                <c:ptCount val="12"/>
                <c:pt idx="0">
                  <c:v>254.58226587697411</c:v>
                </c:pt>
                <c:pt idx="1">
                  <c:v>261.78257833354019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C3-BD4E-9F68-15FC36AD5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172288"/>
        <c:axId val="156173824"/>
      </c:barChart>
      <c:catAx>
        <c:axId val="1561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173824"/>
        <c:crosses val="autoZero"/>
        <c:auto val="1"/>
        <c:lblAlgn val="ctr"/>
        <c:lblOffset val="100"/>
        <c:noMultiLvlLbl val="0"/>
      </c:catAx>
      <c:valAx>
        <c:axId val="156173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effectLst/>
                  </a:rPr>
                  <a:t>Sales ($ million)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094595617657149E-3"/>
              <c:y val="0.2797938386193346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172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613817428900401"/>
          <c:y val="7.0852652382595596E-2"/>
          <c:w val="0.48837535290312467"/>
          <c:h val="0.30363055176762127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38150983902502"/>
          <c:y val="0.11158573928259"/>
          <c:w val="0.8000501208471047"/>
          <c:h val="0.7721287079739900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Summary!$B$698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Summary!$C$697:$N$697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Summary!$C$698:$N$698</c:f>
              <c:numCache>
                <c:formatCode>_("$"* #,##0_);_("$"* \(#,##0\);_("$"* "-"??_);_(@_)</c:formatCode>
                <c:ptCount val="12"/>
                <c:pt idx="0">
                  <c:v>660.68596914553746</c:v>
                </c:pt>
                <c:pt idx="1">
                  <c:v>1145.5521945027888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4-144B-8235-22A6CFC2F2A3}"/>
            </c:ext>
          </c:extLst>
        </c:ser>
        <c:ser>
          <c:idx val="3"/>
          <c:order val="1"/>
          <c:tx>
            <c:strRef>
              <c:f>Summary!$B$699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Summary!$C$697:$N$697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Summary!$C$699:$N$699</c:f>
              <c:numCache>
                <c:formatCode>_("$"* #,##0_);_("$"* \(#,##0\);_("$"* "-"??_);_(@_)</c:formatCode>
                <c:ptCount val="12"/>
                <c:pt idx="0">
                  <c:v>2053.4699813950683</c:v>
                </c:pt>
                <c:pt idx="1">
                  <c:v>2640.9436491070728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B4-144B-8235-22A6CFC2F2A3}"/>
            </c:ext>
          </c:extLst>
        </c:ser>
        <c:ser>
          <c:idx val="4"/>
          <c:order val="2"/>
          <c:tx>
            <c:strRef>
              <c:f>Summary!$B$700</c:f>
              <c:strCache>
                <c:ptCount val="1"/>
                <c:pt idx="0">
                  <c:v>Fibre Channel</c:v>
                </c:pt>
              </c:strCache>
            </c:strRef>
          </c:tx>
          <c:invertIfNegative val="0"/>
          <c:cat>
            <c:numRef>
              <c:f>Summary!$C$697:$N$697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Summary!$C$700:$N$700</c:f>
              <c:numCache>
                <c:formatCode>_("$"* #,##0_);_("$"* \(#,##0\);_("$"* "-"??_);_(@_)</c:formatCode>
                <c:ptCount val="12"/>
                <c:pt idx="0">
                  <c:v>1.3559907519656897</c:v>
                </c:pt>
                <c:pt idx="1">
                  <c:v>3.3407499999999999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B4-144B-8235-22A6CFC2F2A3}"/>
            </c:ext>
          </c:extLst>
        </c:ser>
        <c:ser>
          <c:idx val="5"/>
          <c:order val="3"/>
          <c:tx>
            <c:strRef>
              <c:f>Summary!$B$701</c:f>
              <c:strCache>
                <c:ptCount val="1"/>
                <c:pt idx="0">
                  <c:v>Fronthaul</c:v>
                </c:pt>
              </c:strCache>
            </c:strRef>
          </c:tx>
          <c:invertIfNegative val="0"/>
          <c:cat>
            <c:numRef>
              <c:f>Summary!$C$697:$N$697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Summary!$C$701:$N$701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B4-144B-8235-22A6CFC2F2A3}"/>
            </c:ext>
          </c:extLst>
        </c:ser>
        <c:ser>
          <c:idx val="2"/>
          <c:order val="4"/>
          <c:tx>
            <c:strRef>
              <c:f>Summary!$B$702</c:f>
              <c:strCache>
                <c:ptCount val="1"/>
                <c:pt idx="0">
                  <c:v>Backhaul</c:v>
                </c:pt>
              </c:strCache>
            </c:strRef>
          </c:tx>
          <c:invertIfNegative val="0"/>
          <c:cat>
            <c:numRef>
              <c:f>Summary!$C$697:$N$697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Summary!$C$702:$N$702</c:f>
              <c:numCache>
                <c:formatCode>_("$"* #,##0_);_("$"* \(#,##0\);_("$"* "-"??_);_(@_)</c:formatCode>
                <c:ptCount val="12"/>
                <c:pt idx="0">
                  <c:v>107.54805562697544</c:v>
                </c:pt>
                <c:pt idx="1">
                  <c:v>91.636803683844846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2-714A-A3FD-84B51CAAFB8F}"/>
            </c:ext>
          </c:extLst>
        </c:ser>
        <c:ser>
          <c:idx val="6"/>
          <c:order val="5"/>
          <c:tx>
            <c:strRef>
              <c:f>Summary!$B$703</c:f>
              <c:strCache>
                <c:ptCount val="1"/>
                <c:pt idx="0">
                  <c:v>FTTX</c:v>
                </c:pt>
              </c:strCache>
            </c:strRef>
          </c:tx>
          <c:invertIfNegative val="0"/>
          <c:cat>
            <c:numRef>
              <c:f>Summary!$C$697:$N$697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Summary!$C$703:$N$703</c:f>
              <c:numCache>
                <c:formatCode>_("$"* #,##0_);_("$"* \(#,##0\);_("$"* "-"??_);_(@_)</c:formatCode>
                <c:ptCount val="12"/>
                <c:pt idx="0">
                  <c:v>34.703749999999992</c:v>
                </c:pt>
                <c:pt idx="1">
                  <c:v>232.78695500000001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B4-144B-8235-22A6CFC2F2A3}"/>
            </c:ext>
          </c:extLst>
        </c:ser>
        <c:ser>
          <c:idx val="0"/>
          <c:order val="6"/>
          <c:tx>
            <c:strRef>
              <c:f>Summary!$B$704</c:f>
              <c:strCache>
                <c:ptCount val="1"/>
                <c:pt idx="0">
                  <c:v>AOC-EOM-CPO</c:v>
                </c:pt>
              </c:strCache>
            </c:strRef>
          </c:tx>
          <c:invertIfNegative val="0"/>
          <c:cat>
            <c:numRef>
              <c:f>Summary!$C$697:$N$697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Summary!$C$704:$N$704</c:f>
              <c:numCache>
                <c:formatCode>_("$"* #,##0_);_("$"* \(#,##0\);_("$"* "-"??_);_(@_)</c:formatCode>
                <c:ptCount val="12"/>
                <c:pt idx="0">
                  <c:v>213.26769655416604</c:v>
                </c:pt>
                <c:pt idx="1">
                  <c:v>186.88541433354021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2-714A-A3FD-84B51CAAF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226688"/>
        <c:axId val="156228224"/>
      </c:barChart>
      <c:catAx>
        <c:axId val="15622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228224"/>
        <c:crosses val="autoZero"/>
        <c:auto val="1"/>
        <c:lblAlgn val="ctr"/>
        <c:lblOffset val="100"/>
        <c:noMultiLvlLbl val="0"/>
      </c:catAx>
      <c:valAx>
        <c:axId val="1562282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Annual sales ($ millions)</a:t>
                </a:r>
              </a:p>
            </c:rich>
          </c:tx>
          <c:layout>
            <c:manualLayout>
              <c:xMode val="edge"/>
              <c:yMode val="edge"/>
              <c:x val="3.1010167572467301E-2"/>
              <c:y val="0.14859552523891903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226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372447827584287"/>
          <c:y val="0.11831016977938927"/>
          <c:w val="0.38330885286769428"/>
          <c:h val="0.2545343467927427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Actual</a:t>
            </a:r>
            <a:r>
              <a:rPr lang="en-US" baseline="0"/>
              <a:t> Market Data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544495122486812"/>
          <c:y val="0.12318207607137313"/>
          <c:w val="0.61139209295493768"/>
          <c:h val="0.782656429077676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Summary!$B$97</c:f>
              <c:strCache>
                <c:ptCount val="1"/>
                <c:pt idx="0">
                  <c:v>Silicon Photonics</c:v>
                </c:pt>
              </c:strCache>
            </c:strRef>
          </c:tx>
          <c:invertIfNegative val="0"/>
          <c:cat>
            <c:numRef>
              <c:f>Summary!$C$43:$H$43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Summary!$C$97:$H$97</c:f>
              <c:numCache>
                <c:formatCode>_("$"* #,##0_);_("$"* \(#,##0\);_("$"* "-"??_);_(@_)</c:formatCode>
                <c:ptCount val="6"/>
                <c:pt idx="0">
                  <c:v>412.26501530888146</c:v>
                </c:pt>
                <c:pt idx="1">
                  <c:v>563.33772679870447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6-3C46-A658-73F67BCA7018}"/>
            </c:ext>
          </c:extLst>
        </c:ser>
        <c:ser>
          <c:idx val="1"/>
          <c:order val="1"/>
          <c:tx>
            <c:strRef>
              <c:f>Summary!$B$98</c:f>
              <c:strCache>
                <c:ptCount val="1"/>
                <c:pt idx="0">
                  <c:v>GaAs </c:v>
                </c:pt>
              </c:strCache>
            </c:strRef>
          </c:tx>
          <c:invertIfNegative val="0"/>
          <c:cat>
            <c:numRef>
              <c:f>Summary!$C$43:$H$43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Summary!$C$98:$H$98</c:f>
              <c:numCache>
                <c:formatCode>_("$"* #,##0_);_("$"* \(#,##0\);_("$"* "-"??_);_(@_)</c:formatCode>
                <c:ptCount val="6"/>
                <c:pt idx="0">
                  <c:v>1149.5991646001451</c:v>
                </c:pt>
                <c:pt idx="1">
                  <c:v>1189.4928492567501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6-3C46-A658-73F67BCA7018}"/>
            </c:ext>
          </c:extLst>
        </c:ser>
        <c:ser>
          <c:idx val="2"/>
          <c:order val="2"/>
          <c:tx>
            <c:strRef>
              <c:f>Summary!$B$99</c:f>
              <c:strCache>
                <c:ptCount val="1"/>
                <c:pt idx="0">
                  <c:v>InP </c:v>
                </c:pt>
              </c:strCache>
            </c:strRef>
          </c:tx>
          <c:invertIfNegative val="0"/>
          <c:cat>
            <c:numRef>
              <c:f>Summary!$C$43:$H$43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Summary!$C$99:$H$99</c:f>
              <c:numCache>
                <c:formatCode>_("$"* #,##0_);_("$"* \(#,##0\);_("$"* "-"??_);_(@_)</c:formatCode>
                <c:ptCount val="6"/>
                <c:pt idx="0">
                  <c:v>3965.0676721350737</c:v>
                </c:pt>
                <c:pt idx="1">
                  <c:v>4466.253579633254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76-3C46-A658-73F67BCA7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321280"/>
        <c:axId val="156322816"/>
      </c:barChart>
      <c:catAx>
        <c:axId val="15632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322816"/>
        <c:crosses val="autoZero"/>
        <c:auto val="1"/>
        <c:lblAlgn val="ctr"/>
        <c:lblOffset val="100"/>
        <c:noMultiLvlLbl val="0"/>
      </c:catAx>
      <c:valAx>
        <c:axId val="156322816"/>
        <c:scaling>
          <c:orientation val="minMax"/>
          <c:max val="1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Sales</a:t>
                </a:r>
                <a:r>
                  <a:rPr lang="en-US" sz="1400" baseline="0"/>
                  <a:t> ($ m</a:t>
                </a:r>
                <a:r>
                  <a:rPr lang="en-US" sz="1400"/>
                  <a:t>illions)</a:t>
                </a:r>
              </a:p>
            </c:rich>
          </c:tx>
          <c:layout>
            <c:manualLayout>
              <c:xMode val="edge"/>
              <c:yMode val="edge"/>
              <c:x val="4.1125313969850536E-4"/>
              <c:y val="0.23503180779851141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321280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81801992871586215"/>
          <c:y val="0.15856400560047881"/>
          <c:w val="0.13729921834893694"/>
          <c:h val="0.5738966422973458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4481331136136"/>
          <c:y val="0.15816707263043678"/>
          <c:w val="0.70983787810394361"/>
          <c:h val="0.725547520500633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Summary!$B$294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Summary!$C$293:$N$293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Summary!$C$294:$N$294</c:f>
              <c:numCache>
                <c:formatCode>_(* #,##0_);_(* \(#,##0\);_(* "-"??_);_(@_)</c:formatCode>
                <c:ptCount val="12"/>
                <c:pt idx="0">
                  <c:v>476503.5</c:v>
                </c:pt>
                <c:pt idx="1">
                  <c:v>266805.5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2-8742-A607-ED10A5B3979C}"/>
            </c:ext>
          </c:extLst>
        </c:ser>
        <c:ser>
          <c:idx val="3"/>
          <c:order val="1"/>
          <c:tx>
            <c:strRef>
              <c:f>Summary!$B$295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Summary!$C$293:$N$293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Summary!$C$295:$N$295</c:f>
              <c:numCache>
                <c:formatCode>_(* #,##0_);_(* \(#,##0\);_(* "-"??_);_(@_)</c:formatCode>
                <c:ptCount val="12"/>
                <c:pt idx="0">
                  <c:v>15917418.005000001</c:v>
                </c:pt>
                <c:pt idx="1">
                  <c:v>13928215.15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12-8742-A607-ED10A5B3979C}"/>
            </c:ext>
          </c:extLst>
        </c:ser>
        <c:ser>
          <c:idx val="4"/>
          <c:order val="2"/>
          <c:tx>
            <c:strRef>
              <c:f>Summary!$B$296</c:f>
              <c:strCache>
                <c:ptCount val="1"/>
                <c:pt idx="0">
                  <c:v>Fibre Channel</c:v>
                </c:pt>
              </c:strCache>
            </c:strRef>
          </c:tx>
          <c:invertIfNegative val="0"/>
          <c:cat>
            <c:numRef>
              <c:f>Summary!$C$293:$N$293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Summary!$C$296:$N$296</c:f>
              <c:numCache>
                <c:formatCode>_(* #,##0_);_(* \(#,##0\);_(* "-"??_);_(@_)</c:formatCode>
                <c:ptCount val="12"/>
                <c:pt idx="0">
                  <c:v>265288</c:v>
                </c:pt>
                <c:pt idx="1">
                  <c:v>274857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12-8742-A607-ED10A5B3979C}"/>
            </c:ext>
          </c:extLst>
        </c:ser>
        <c:ser>
          <c:idx val="5"/>
          <c:order val="3"/>
          <c:tx>
            <c:strRef>
              <c:f>Summary!$B$297</c:f>
              <c:strCache>
                <c:ptCount val="1"/>
                <c:pt idx="0">
                  <c:v>Fronthaul</c:v>
                </c:pt>
              </c:strCache>
            </c:strRef>
          </c:tx>
          <c:invertIfNegative val="0"/>
          <c:cat>
            <c:numRef>
              <c:f>Summary!$C$293:$N$293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Summary!$C$297:$N$297</c:f>
              <c:numCache>
                <c:formatCode>_(* #,##0_);_(* \(#,##0\);_(* "-"??_);_(@_)</c:formatCode>
                <c:ptCount val="12"/>
                <c:pt idx="0">
                  <c:v>13178976.436519636</c:v>
                </c:pt>
                <c:pt idx="1">
                  <c:v>9336404.879999999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12-8742-A607-ED10A5B3979C}"/>
            </c:ext>
          </c:extLst>
        </c:ser>
        <c:ser>
          <c:idx val="0"/>
          <c:order val="4"/>
          <c:tx>
            <c:strRef>
              <c:f>Summary!$B$298</c:f>
              <c:strCache>
                <c:ptCount val="1"/>
                <c:pt idx="0">
                  <c:v>Backhaul</c:v>
                </c:pt>
              </c:strCache>
            </c:strRef>
          </c:tx>
          <c:invertIfNegative val="0"/>
          <c:cat>
            <c:numRef>
              <c:f>Summary!$C$293:$N$293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Summary!$C$298:$N$298</c:f>
              <c:numCache>
                <c:formatCode>_(* #,##0_);_(* \(#,##0\);_(* "-"??_);_(@_)</c:formatCode>
                <c:ptCount val="12"/>
                <c:pt idx="0">
                  <c:v>745612.43632500002</c:v>
                </c:pt>
                <c:pt idx="1">
                  <c:v>743970.7892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23-A04A-9640-60039CFE8958}"/>
            </c:ext>
          </c:extLst>
        </c:ser>
        <c:ser>
          <c:idx val="6"/>
          <c:order val="5"/>
          <c:tx>
            <c:strRef>
              <c:f>Summary!$B$299</c:f>
              <c:strCache>
                <c:ptCount val="1"/>
                <c:pt idx="0">
                  <c:v>FTTX</c:v>
                </c:pt>
              </c:strCache>
            </c:strRef>
          </c:tx>
          <c:invertIfNegative val="0"/>
          <c:cat>
            <c:numRef>
              <c:f>Summary!$C$293:$N$293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Summary!$C$299:$N$299</c:f>
              <c:numCache>
                <c:formatCode>_(* #,##0_);_(* \(#,##0\);_(* "-"??_);_(@_)</c:formatCode>
                <c:ptCount val="12"/>
                <c:pt idx="0">
                  <c:v>101839815.4647059</c:v>
                </c:pt>
                <c:pt idx="1">
                  <c:v>76318575.958176464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12-8742-A607-ED10A5B39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555136"/>
        <c:axId val="134556672"/>
      </c:barChart>
      <c:catAx>
        <c:axId val="13455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4556672"/>
        <c:crosses val="autoZero"/>
        <c:auto val="1"/>
        <c:lblAlgn val="ctr"/>
        <c:lblOffset val="100"/>
        <c:noMultiLvlLbl val="0"/>
      </c:catAx>
      <c:valAx>
        <c:axId val="134556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1.9754884300247199E-2"/>
              <c:y val="0.2724295617462920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455513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0054654047379559"/>
          <c:y val="2.0586096217771927E-2"/>
          <c:w val="0.85673744337890112"/>
          <c:h val="9.3999530807704304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Actual Market Data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972134069102224"/>
          <c:y val="0.14412903610876968"/>
          <c:w val="0.73382643355511334"/>
          <c:h val="0.7441419477589760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Summary!$B$190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Summary!$C$189:$G$189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Summary!$C$190:$G$190</c:f>
              <c:numCache>
                <c:formatCode>_("$"* #,##0_);_("$"* \(#,##0\);_("$"* "-"??_);_(@_)</c:formatCode>
                <c:ptCount val="5"/>
                <c:pt idx="0">
                  <c:v>255.63019288700002</c:v>
                </c:pt>
                <c:pt idx="1">
                  <c:v>388.46348879411767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C-3B40-A7B3-F656B74A69F5}"/>
            </c:ext>
          </c:extLst>
        </c:ser>
        <c:ser>
          <c:idx val="3"/>
          <c:order val="1"/>
          <c:tx>
            <c:strRef>
              <c:f>Summary!$B$191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Summary!$C$189:$G$189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Summary!$C$191:$G$191</c:f>
              <c:numCache>
                <c:formatCode>_("$"* #,##0_);_("$"* \(#,##0\);_("$"* "-"??_);_(@_)</c:formatCode>
                <c:ptCount val="5"/>
                <c:pt idx="0">
                  <c:v>132.62474542659999</c:v>
                </c:pt>
                <c:pt idx="1">
                  <c:v>153.42451935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2C-3B40-A7B3-F656B74A69F5}"/>
            </c:ext>
          </c:extLst>
        </c:ser>
        <c:ser>
          <c:idx val="7"/>
          <c:order val="2"/>
          <c:tx>
            <c:strRef>
              <c:f>Summary!$B$196</c:f>
              <c:strCache>
                <c:ptCount val="1"/>
                <c:pt idx="0">
                  <c:v>AOC-EOM-CPO</c:v>
                </c:pt>
              </c:strCache>
            </c:strRef>
          </c:tx>
          <c:invertIfNegative val="0"/>
          <c:cat>
            <c:numRef>
              <c:f>Summary!$C$189:$G$189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Summary!$C$196:$G$196</c:f>
              <c:numCache>
                <c:formatCode>_("$"* #,##0_);_("$"* \(#,##0\);_("$"* "-"??_);_(@_)</c:formatCode>
                <c:ptCount val="5"/>
                <c:pt idx="0">
                  <c:v>24.010076995281462</c:v>
                </c:pt>
                <c:pt idx="1">
                  <c:v>21.449718654586832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2C-3B40-A7B3-F656B74A6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764416"/>
        <c:axId val="156766208"/>
      </c:barChart>
      <c:catAx>
        <c:axId val="15676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766208"/>
        <c:crosses val="autoZero"/>
        <c:auto val="1"/>
        <c:lblAlgn val="ctr"/>
        <c:lblOffset val="100"/>
        <c:noMultiLvlLbl val="0"/>
      </c:catAx>
      <c:valAx>
        <c:axId val="156766208"/>
        <c:scaling>
          <c:orientation val="minMax"/>
          <c:max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Sales ($ million)</a:t>
                </a:r>
              </a:p>
            </c:rich>
          </c:tx>
          <c:layout>
            <c:manualLayout>
              <c:xMode val="edge"/>
              <c:yMode val="edge"/>
              <c:x val="1.4919107926060099E-2"/>
              <c:y val="0.250343702321781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6764416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26174524804889332"/>
          <c:y val="0.15704555863594505"/>
          <c:w val="0.3265000940980417"/>
          <c:h val="0.330402398061668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2016 Forecast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026188056053637"/>
          <c:y val="0.14799639570176168"/>
          <c:w val="0.74328589368559927"/>
          <c:h val="0.73640721870653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Summary!$B$190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Summary!$C$189:$G$189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Summary!$X$190:$AB$190</c:f>
              <c:numCache>
                <c:formatCode>_("$"* #,##0_);_("$"* \(#,##0\);_("$"* "-"??_);_(@_)</c:formatCode>
                <c:ptCount val="5"/>
                <c:pt idx="0">
                  <c:v>160.42618007910002</c:v>
                </c:pt>
                <c:pt idx="1">
                  <c:v>203.87387765287619</c:v>
                </c:pt>
                <c:pt idx="2">
                  <c:v>248.5232608056464</c:v>
                </c:pt>
                <c:pt idx="3">
                  <c:v>284.15728666346826</c:v>
                </c:pt>
                <c:pt idx="4">
                  <c:v>325.51542982282268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3-0749-9C0D-51A2CFA8887A}"/>
            </c:ext>
          </c:extLst>
        </c:ser>
        <c:ser>
          <c:idx val="3"/>
          <c:order val="1"/>
          <c:tx>
            <c:strRef>
              <c:f>Summary!$B$191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Summary!$C$189:$G$189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Summary!$X$192:$AB$192</c:f>
              <c:numCache>
                <c:formatCode>_("$"* #,##0_);_("$"* \(#,##0\);_("$"* "-"??_);_(@_)</c:formatCode>
                <c:ptCount val="5"/>
                <c:pt idx="0">
                  <c:v>160.84351562500001</c:v>
                </c:pt>
                <c:pt idx="1">
                  <c:v>239.305953125</c:v>
                </c:pt>
                <c:pt idx="2">
                  <c:v>326.39630106835932</c:v>
                </c:pt>
                <c:pt idx="3">
                  <c:v>393.90548229830074</c:v>
                </c:pt>
                <c:pt idx="4">
                  <c:v>482.84969615911018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3-0749-9C0D-51A2CFA8887A}"/>
            </c:ext>
          </c:extLst>
        </c:ser>
        <c:ser>
          <c:idx val="7"/>
          <c:order val="2"/>
          <c:tx>
            <c:strRef>
              <c:f>Summary!$B$196</c:f>
              <c:strCache>
                <c:ptCount val="1"/>
                <c:pt idx="0">
                  <c:v>AOC-EOM-CPO</c:v>
                </c:pt>
              </c:strCache>
            </c:strRef>
          </c:tx>
          <c:invertIfNegative val="0"/>
          <c:cat>
            <c:numRef>
              <c:f>Summary!$C$189:$G$189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Summary!$X$196:$AB$196</c:f>
              <c:numCache>
                <c:formatCode>_("$"* #,##0_);_("$"* \(#,##0\);_("$"* "-"??_);_(@_)</c:formatCode>
                <c:ptCount val="5"/>
                <c:pt idx="0">
                  <c:v>49.336712732747166</c:v>
                </c:pt>
                <c:pt idx="1">
                  <c:v>67.08586684262319</c:v>
                </c:pt>
                <c:pt idx="2">
                  <c:v>113.19221835182448</c:v>
                </c:pt>
                <c:pt idx="3">
                  <c:v>174.95665704070092</c:v>
                </c:pt>
                <c:pt idx="4">
                  <c:v>211.61921743168756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3-0749-9C0D-51A2CFA88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838912"/>
        <c:axId val="156844800"/>
      </c:barChart>
      <c:catAx>
        <c:axId val="15683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844800"/>
        <c:crosses val="autoZero"/>
        <c:auto val="1"/>
        <c:lblAlgn val="ctr"/>
        <c:lblOffset val="100"/>
        <c:noMultiLvlLbl val="0"/>
      </c:catAx>
      <c:valAx>
        <c:axId val="156844800"/>
        <c:scaling>
          <c:orientation val="minMax"/>
          <c:max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Sales ($ million)</a:t>
                </a:r>
              </a:p>
            </c:rich>
          </c:tx>
          <c:layout>
            <c:manualLayout>
              <c:xMode val="edge"/>
              <c:yMode val="edge"/>
              <c:x val="1.4919107926060099E-2"/>
              <c:y val="0.250343702321781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6838912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24597948116475005"/>
          <c:y val="0.17251512474507877"/>
          <c:w val="0.31388748059072713"/>
          <c:h val="0.32211837477899757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13625295077624"/>
          <c:y val="4.9567554254918433E-2"/>
          <c:w val="0.81123909461583432"/>
          <c:h val="0.8161347120766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Summary!$B$646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Summary!$C$645:$N$645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Summary!$C$646:$N$646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A-D74D-A6CF-6C9C5809B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857856"/>
        <c:axId val="156859392"/>
      </c:barChart>
      <c:catAx>
        <c:axId val="15685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859392"/>
        <c:crosses val="autoZero"/>
        <c:auto val="1"/>
        <c:lblAlgn val="ctr"/>
        <c:lblOffset val="100"/>
        <c:noMultiLvlLbl val="0"/>
      </c:catAx>
      <c:valAx>
        <c:axId val="1568593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1.2367690520970422E-2"/>
              <c:y val="0.2039732261930055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857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7024858810734599"/>
          <c:y val="5.0877562014934395E-2"/>
          <c:w val="0.10696192601141927"/>
          <c:h val="9.431047721148551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99699724373462"/>
          <c:y val="5.8256336957693118E-2"/>
          <c:w val="0.80014497535542417"/>
          <c:h val="0.830502608860638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Summary!$B$656</c:f>
              <c:strCache>
                <c:ptCount val="1"/>
                <c:pt idx="0">
                  <c:v>WDM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Summary!$C$655:$N$655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Summary!$C$656:$N$656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8-2E4C-8C5B-881FE3730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872064"/>
        <c:axId val="156902528"/>
      </c:barChart>
      <c:catAx>
        <c:axId val="15687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902528"/>
        <c:crosses val="autoZero"/>
        <c:auto val="1"/>
        <c:lblAlgn val="ctr"/>
        <c:lblOffset val="100"/>
        <c:noMultiLvlLbl val="0"/>
      </c:catAx>
      <c:valAx>
        <c:axId val="1569025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Sales ($ million)</a:t>
                </a:r>
              </a:p>
            </c:rich>
          </c:tx>
          <c:layout>
            <c:manualLayout>
              <c:xMode val="edge"/>
              <c:yMode val="edge"/>
              <c:x val="1.6722693093381601E-2"/>
              <c:y val="0.229188122569016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872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6822240612940663"/>
          <c:y val="7.0901892721219231E-2"/>
          <c:w val="0.10924301884209625"/>
          <c:h val="9.4902881217870799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89094483399058"/>
          <c:y val="4.9567593207475599E-2"/>
          <c:w val="0.81123909461583432"/>
          <c:h val="0.8161347120766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Summary!$B$604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Summary!$C$603:$N$603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Summary!$C$604:$N$604</c:f>
              <c:numCache>
                <c:formatCode>_(* #,##0_);_(* \(#,##0\);_(* "-"??_);_(@_)</c:formatCode>
                <c:ptCount val="12"/>
                <c:pt idx="0">
                  <c:v>261292</c:v>
                </c:pt>
                <c:pt idx="1">
                  <c:v>262734.65000000002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9-8244-A2AC-872B86E9C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923392"/>
        <c:axId val="156924928"/>
      </c:barChart>
      <c:catAx>
        <c:axId val="1569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924928"/>
        <c:crosses val="autoZero"/>
        <c:auto val="1"/>
        <c:lblAlgn val="ctr"/>
        <c:lblOffset val="100"/>
        <c:noMultiLvlLbl val="0"/>
      </c:catAx>
      <c:valAx>
        <c:axId val="1569249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1.2367690520970422E-2"/>
              <c:y val="0.2039732261930055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923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7024858810734599"/>
          <c:y val="5.0877562014934395E-2"/>
          <c:w val="0.10653359803911008"/>
          <c:h val="9.1748242779531849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99699724373462"/>
          <c:y val="5.8256336957693118E-2"/>
          <c:w val="0.80014497535542417"/>
          <c:h val="0.830502608860638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Summary!$B$614</c:f>
              <c:strCache>
                <c:ptCount val="1"/>
                <c:pt idx="0">
                  <c:v>WDM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Summary!$C$613:$N$613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Summary!$C$614:$N$614</c:f>
              <c:numCache>
                <c:formatCode>_("$"* #,##0_);_("$"* \(#,##0\);_("$"* "-"??_);_(@_)</c:formatCode>
                <c:ptCount val="12"/>
                <c:pt idx="0">
                  <c:v>3363.873208</c:v>
                </c:pt>
                <c:pt idx="1">
                  <c:v>2641.3597369283639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F-D64A-AF5D-9425C1195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937600"/>
        <c:axId val="156570752"/>
      </c:barChart>
      <c:catAx>
        <c:axId val="15693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570752"/>
        <c:crosses val="autoZero"/>
        <c:auto val="1"/>
        <c:lblAlgn val="ctr"/>
        <c:lblOffset val="100"/>
        <c:noMultiLvlLbl val="0"/>
      </c:catAx>
      <c:valAx>
        <c:axId val="1565707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Sales ($ million)</a:t>
                </a:r>
              </a:p>
            </c:rich>
          </c:tx>
          <c:layout>
            <c:manualLayout>
              <c:xMode val="edge"/>
              <c:yMode val="edge"/>
              <c:x val="1.6722693093381601E-2"/>
              <c:y val="0.229188122569016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937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6822240612940663"/>
          <c:y val="7.0901892721219231E-2"/>
          <c:w val="0.10924301884209625"/>
          <c:h val="9.4902881217870799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99699724373462"/>
          <c:y val="5.8256336957693118E-2"/>
          <c:w val="0.80014497535542417"/>
          <c:h val="0.830502608860638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Summary!$B$572</c:f>
              <c:strCache>
                <c:ptCount val="1"/>
                <c:pt idx="0">
                  <c:v>WDM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Summary!$C$571:$N$571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Summary!$C$572:$N$572</c:f>
              <c:numCache>
                <c:formatCode>_("$"* #,##0_);_("$"* \(#,##0\);_("$"* "-"??_);_(@_)</c:formatCode>
                <c:ptCount val="12"/>
                <c:pt idx="0">
                  <c:v>3363.873208</c:v>
                </c:pt>
                <c:pt idx="1">
                  <c:v>2641.3597369283639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A-2747-BC63-F3D9EE4EC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600192"/>
        <c:axId val="156601728"/>
      </c:barChart>
      <c:catAx>
        <c:axId val="15660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601728"/>
        <c:crosses val="autoZero"/>
        <c:auto val="1"/>
        <c:lblAlgn val="ctr"/>
        <c:lblOffset val="100"/>
        <c:noMultiLvlLbl val="0"/>
      </c:catAx>
      <c:valAx>
        <c:axId val="1566017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Sales ($ million)</a:t>
                </a:r>
              </a:p>
            </c:rich>
          </c:tx>
          <c:layout>
            <c:manualLayout>
              <c:xMode val="edge"/>
              <c:yMode val="edge"/>
              <c:x val="1.6722693093381601E-2"/>
              <c:y val="0.229188122569016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60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6822240612940663"/>
          <c:y val="7.0901892721219231E-2"/>
          <c:w val="0.10924301884209625"/>
          <c:h val="9.4902881217870799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89094483399058"/>
          <c:y val="4.9567593207475599E-2"/>
          <c:w val="0.81123909461583432"/>
          <c:h val="0.8161347120766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Summary!$B$562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Summary!$C$561:$N$561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Summary!$C$562:$N$562</c:f>
              <c:numCache>
                <c:formatCode>_(* #,##0_);_(* \(#,##0\);_(* "-"??_);_(@_)</c:formatCode>
                <c:ptCount val="12"/>
                <c:pt idx="0">
                  <c:v>261292</c:v>
                </c:pt>
                <c:pt idx="1">
                  <c:v>262734.65000000002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15-8A42-92AE-24BE88F65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626944"/>
        <c:axId val="156628480"/>
      </c:barChart>
      <c:catAx>
        <c:axId val="15662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628480"/>
        <c:crosses val="autoZero"/>
        <c:auto val="1"/>
        <c:lblAlgn val="ctr"/>
        <c:lblOffset val="100"/>
        <c:noMultiLvlLbl val="0"/>
      </c:catAx>
      <c:valAx>
        <c:axId val="1566284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1.2367690520970422E-2"/>
              <c:y val="0.2039732261930055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626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7024858810734599"/>
          <c:y val="5.0877562014934395E-2"/>
          <c:w val="0.10653359803911008"/>
          <c:h val="9.1748242779531849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09692222927401"/>
          <c:y val="0.16063167885264346"/>
          <c:w val="0.78992293368111977"/>
          <c:h val="0.72039803618297715"/>
        </c:manualLayout>
      </c:layout>
      <c:lineChart>
        <c:grouping val="standard"/>
        <c:varyColors val="0"/>
        <c:ser>
          <c:idx val="0"/>
          <c:order val="0"/>
          <c:tx>
            <c:strRef>
              <c:f>Summary!$B$537</c:f>
              <c:strCache>
                <c:ptCount val="1"/>
                <c:pt idx="0">
                  <c:v> LiNbO3 discrete</c:v>
                </c:pt>
              </c:strCache>
            </c:strRef>
          </c:tx>
          <c:marker>
            <c:symbol val="none"/>
          </c:marker>
          <c:cat>
            <c:numRef>
              <c:f>Summary!$C$379:$N$379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Summary!$C$537:$N$537</c:f>
              <c:numCache>
                <c:formatCode>_(* #,##0_);_(* \(#,##0\);_(* "-"??_);_(@_)</c:formatCode>
                <c:ptCount val="12"/>
                <c:pt idx="0">
                  <c:v>261292</c:v>
                </c:pt>
                <c:pt idx="1">
                  <c:v>262734.65000000002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E5-2C47-BC76-72FFC4516E10}"/>
            </c:ext>
          </c:extLst>
        </c:ser>
        <c:ser>
          <c:idx val="1"/>
          <c:order val="1"/>
          <c:tx>
            <c:strRef>
              <c:f>Summary!$B$538</c:f>
              <c:strCache>
                <c:ptCount val="1"/>
                <c:pt idx="0">
                  <c:v> LiNbO3 integrated</c:v>
                </c:pt>
              </c:strCache>
            </c:strRef>
          </c:tx>
          <c:marker>
            <c:symbol val="none"/>
          </c:marker>
          <c:cat>
            <c:numRef>
              <c:f>Summary!$C$379:$N$379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Summary!$C$538:$N$538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A-401B-BC34-25DB5FB3D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638208"/>
        <c:axId val="156664576"/>
      </c:lineChart>
      <c:catAx>
        <c:axId val="15663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664576"/>
        <c:crosses val="autoZero"/>
        <c:auto val="1"/>
        <c:lblAlgn val="ctr"/>
        <c:lblOffset val="100"/>
        <c:noMultiLvlLbl val="0"/>
      </c:catAx>
      <c:valAx>
        <c:axId val="156664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1.95184970238742E-2"/>
              <c:y val="0.2709358399578040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638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557269690270115"/>
          <c:y val="3.1681470279791187E-2"/>
          <c:w val="0.75848364171484761"/>
          <c:h val="0.112045679720498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65413597493862"/>
          <c:y val="0.16256914326927493"/>
          <c:w val="0.78204470408940818"/>
          <c:h val="0.72831141466774962"/>
        </c:manualLayout>
      </c:layout>
      <c:lineChart>
        <c:grouping val="standard"/>
        <c:varyColors val="0"/>
        <c:ser>
          <c:idx val="0"/>
          <c:order val="0"/>
          <c:tx>
            <c:strRef>
              <c:f>Summary!$B$540</c:f>
              <c:strCache>
                <c:ptCount val="1"/>
                <c:pt idx="0">
                  <c:v> LiNbO3 discrete</c:v>
                </c:pt>
              </c:strCache>
            </c:strRef>
          </c:tx>
          <c:marker>
            <c:symbol val="none"/>
          </c:marker>
          <c:cat>
            <c:numRef>
              <c:f>Summary!$C$379:$N$379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Summary!$C$540:$N$540</c:f>
              <c:numCache>
                <c:formatCode>_("$"* #,##0_);_("$"* \(#,##0\);_("$"* "-"??_);_(@_)</c:formatCode>
                <c:ptCount val="12"/>
                <c:pt idx="0">
                  <c:v>3363.873208</c:v>
                </c:pt>
                <c:pt idx="1">
                  <c:v>2641.3597369283639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DD-B04C-8362-E24AE131DA3E}"/>
            </c:ext>
          </c:extLst>
        </c:ser>
        <c:ser>
          <c:idx val="1"/>
          <c:order val="1"/>
          <c:tx>
            <c:strRef>
              <c:f>Summary!$B$541</c:f>
              <c:strCache>
                <c:ptCount val="1"/>
                <c:pt idx="0">
                  <c:v> LiNbO3 integrated</c:v>
                </c:pt>
              </c:strCache>
            </c:strRef>
          </c:tx>
          <c:marker>
            <c:symbol val="none"/>
          </c:marker>
          <c:cat>
            <c:numRef>
              <c:f>Summary!$C$379:$N$379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Summary!$C$541:$N$541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DD-B04C-8362-E24AE131D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690688"/>
        <c:axId val="157220864"/>
      </c:lineChart>
      <c:catAx>
        <c:axId val="15669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7220864"/>
        <c:crosses val="autoZero"/>
        <c:auto val="1"/>
        <c:lblAlgn val="ctr"/>
        <c:lblOffset val="100"/>
        <c:noMultiLvlLbl val="0"/>
      </c:catAx>
      <c:valAx>
        <c:axId val="157220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Sales ($ MIllion)</a:t>
                </a:r>
              </a:p>
            </c:rich>
          </c:tx>
          <c:layout>
            <c:manualLayout>
              <c:xMode val="edge"/>
              <c:yMode val="edge"/>
              <c:x val="2.4694522509635101E-2"/>
              <c:y val="0.26650137482814601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69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299331131995604"/>
          <c:y val="3.4288130650335376E-2"/>
          <c:w val="0.48004944543222422"/>
          <c:h val="8.826246719160106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38545253378712"/>
          <c:y val="0.15276517318272806"/>
          <c:w val="0.77416052904641164"/>
          <c:h val="0.731491395836843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Summary!$B$304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Summary!$C$303:$N$303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Summary!$C$304:$N$304</c:f>
              <c:numCache>
                <c:formatCode>_("$"* #,##0_);_("$"* \(#,##0\);_("$"* "-"??_);_(@_)</c:formatCode>
                <c:ptCount val="12"/>
                <c:pt idx="0">
                  <c:v>72.630083223196436</c:v>
                </c:pt>
                <c:pt idx="1">
                  <c:v>39.749575217756913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0-4D42-A07E-84EAD9D41AFA}"/>
            </c:ext>
          </c:extLst>
        </c:ser>
        <c:ser>
          <c:idx val="3"/>
          <c:order val="1"/>
          <c:tx>
            <c:strRef>
              <c:f>Summary!$B$305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Summary!$C$303:$N$303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Summary!$C$305:$N$305</c:f>
              <c:numCache>
                <c:formatCode>_("$"* #,##0_);_("$"* \(#,##0\);_("$"* "-"??_);_(@_)</c:formatCode>
                <c:ptCount val="12"/>
                <c:pt idx="0">
                  <c:v>377.01963316507278</c:v>
                </c:pt>
                <c:pt idx="1">
                  <c:v>291.8124488223466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70-4D42-A07E-84EAD9D41AFA}"/>
            </c:ext>
          </c:extLst>
        </c:ser>
        <c:ser>
          <c:idx val="4"/>
          <c:order val="2"/>
          <c:tx>
            <c:strRef>
              <c:f>Summary!$B$306</c:f>
              <c:strCache>
                <c:ptCount val="1"/>
                <c:pt idx="0">
                  <c:v>Fibre Channel</c:v>
                </c:pt>
              </c:strCache>
            </c:strRef>
          </c:tx>
          <c:invertIfNegative val="0"/>
          <c:cat>
            <c:numRef>
              <c:f>Summary!$C$303:$N$303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Summary!$C$306:$N$306</c:f>
              <c:numCache>
                <c:formatCode>_("$"* #,##0_);_("$"* \(#,##0\);_("$"* "-"??_);_(@_)</c:formatCode>
                <c:ptCount val="12"/>
                <c:pt idx="0">
                  <c:v>35.064924139999995</c:v>
                </c:pt>
                <c:pt idx="1">
                  <c:v>29.649959999999986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70-4D42-A07E-84EAD9D41AFA}"/>
            </c:ext>
          </c:extLst>
        </c:ser>
        <c:ser>
          <c:idx val="5"/>
          <c:order val="3"/>
          <c:tx>
            <c:strRef>
              <c:f>Summary!$B$307</c:f>
              <c:strCache>
                <c:ptCount val="1"/>
                <c:pt idx="0">
                  <c:v>Fronthaul</c:v>
                </c:pt>
              </c:strCache>
            </c:strRef>
          </c:tx>
          <c:invertIfNegative val="0"/>
          <c:cat>
            <c:numRef>
              <c:f>Summary!$C$303:$N$303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Summary!$C$307:$N$307</c:f>
              <c:numCache>
                <c:formatCode>_("$"* #,##0_);_("$"* \(#,##0\);_("$"* "-"??_);_(@_)</c:formatCode>
                <c:ptCount val="12"/>
                <c:pt idx="0">
                  <c:v>307.50194203394983</c:v>
                </c:pt>
                <c:pt idx="1">
                  <c:v>202.83683410328524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70-4D42-A07E-84EAD9D41AFA}"/>
            </c:ext>
          </c:extLst>
        </c:ser>
        <c:ser>
          <c:idx val="0"/>
          <c:order val="4"/>
          <c:tx>
            <c:strRef>
              <c:f>Summary!$B$308</c:f>
              <c:strCache>
                <c:ptCount val="1"/>
                <c:pt idx="0">
                  <c:v>Backhaul</c:v>
                </c:pt>
              </c:strCache>
            </c:strRef>
          </c:tx>
          <c:invertIfNegative val="0"/>
          <c:cat>
            <c:numRef>
              <c:f>Summary!$C$303:$N$303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Summary!$C$308:$N$308</c:f>
              <c:numCache>
                <c:formatCode>_("$"* #,##0_);_("$"* \(#,##0\);_("$"* "-"??_);_(@_)</c:formatCode>
                <c:ptCount val="12"/>
                <c:pt idx="0">
                  <c:v>14.709699438138816</c:v>
                </c:pt>
                <c:pt idx="1">
                  <c:v>12.062046865117964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B-2A42-8ED1-5A8F87D86A30}"/>
            </c:ext>
          </c:extLst>
        </c:ser>
        <c:ser>
          <c:idx val="6"/>
          <c:order val="5"/>
          <c:tx>
            <c:strRef>
              <c:f>Summary!$B$309</c:f>
              <c:strCache>
                <c:ptCount val="1"/>
                <c:pt idx="0">
                  <c:v>FTTX</c:v>
                </c:pt>
              </c:strCache>
            </c:strRef>
          </c:tx>
          <c:invertIfNegative val="0"/>
          <c:cat>
            <c:numRef>
              <c:f>Summary!$C$303:$N$303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Summary!$C$309:$N$309</c:f>
              <c:numCache>
                <c:formatCode>_("$"* #,##0_);_("$"* \(#,##0\);_("$"* "-"??_);_(@_)</c:formatCode>
                <c:ptCount val="12"/>
                <c:pt idx="0">
                  <c:v>1099.0509125817987</c:v>
                </c:pt>
                <c:pt idx="1">
                  <c:v>779.35445534383041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70-4D42-A07E-84EAD9D41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603904"/>
        <c:axId val="134605440"/>
      </c:barChart>
      <c:catAx>
        <c:axId val="13460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4605440"/>
        <c:crosses val="autoZero"/>
        <c:auto val="1"/>
        <c:lblAlgn val="ctr"/>
        <c:lblOffset val="100"/>
        <c:noMultiLvlLbl val="0"/>
      </c:catAx>
      <c:valAx>
        <c:axId val="134605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Sales ($ million)</a:t>
                </a:r>
              </a:p>
            </c:rich>
          </c:tx>
          <c:layout>
            <c:manualLayout>
              <c:xMode val="edge"/>
              <c:yMode val="edge"/>
              <c:x val="5.286007507561208E-3"/>
              <c:y val="0.26930364550214775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46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322700188456296"/>
          <c:y val="2.0113785174376651E-2"/>
          <c:w val="0.77147675359790246"/>
          <c:h val="0.1115749098325412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Actual</a:t>
            </a:r>
            <a:r>
              <a:rPr lang="en-US" baseline="0"/>
              <a:t> Market Data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554421853640145"/>
          <c:y val="0.12318207607137313"/>
          <c:w val="0.59641558014045915"/>
          <c:h val="0.782656429077676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Summary!$B$97</c:f>
              <c:strCache>
                <c:ptCount val="1"/>
                <c:pt idx="0">
                  <c:v>Silicon Photonics</c:v>
                </c:pt>
              </c:strCache>
            </c:strRef>
          </c:tx>
          <c:invertIfNegative val="0"/>
          <c:cat>
            <c:numRef>
              <c:f>Summary!$C$43:$H$43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Summary!$C$97:$H$97</c:f>
              <c:numCache>
                <c:formatCode>_("$"* #,##0_);_("$"* \(#,##0\);_("$"* "-"??_);_(@_)</c:formatCode>
                <c:ptCount val="6"/>
                <c:pt idx="0">
                  <c:v>412.26501530888146</c:v>
                </c:pt>
                <c:pt idx="1">
                  <c:v>563.33772679870447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7-6645-B046-2BC4BA5C9551}"/>
            </c:ext>
          </c:extLst>
        </c:ser>
        <c:ser>
          <c:idx val="1"/>
          <c:order val="1"/>
          <c:tx>
            <c:strRef>
              <c:f>Summary!$B$98</c:f>
              <c:strCache>
                <c:ptCount val="1"/>
                <c:pt idx="0">
                  <c:v>GaAs </c:v>
                </c:pt>
              </c:strCache>
            </c:strRef>
          </c:tx>
          <c:invertIfNegative val="0"/>
          <c:cat>
            <c:numRef>
              <c:f>Summary!$C$43:$H$43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Summary!$C$98:$H$98</c:f>
              <c:numCache>
                <c:formatCode>_("$"* #,##0_);_("$"* \(#,##0\);_("$"* "-"??_);_(@_)</c:formatCode>
                <c:ptCount val="6"/>
                <c:pt idx="0">
                  <c:v>1149.5991646001451</c:v>
                </c:pt>
                <c:pt idx="1">
                  <c:v>1189.4928492567501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07-6645-B046-2BC4BA5C9551}"/>
            </c:ext>
          </c:extLst>
        </c:ser>
        <c:ser>
          <c:idx val="2"/>
          <c:order val="2"/>
          <c:tx>
            <c:strRef>
              <c:f>Summary!$B$99</c:f>
              <c:strCache>
                <c:ptCount val="1"/>
                <c:pt idx="0">
                  <c:v>InP </c:v>
                </c:pt>
              </c:strCache>
            </c:strRef>
          </c:tx>
          <c:invertIfNegative val="0"/>
          <c:cat>
            <c:numRef>
              <c:f>Summary!$C$43:$H$43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Summary!$C$99:$H$99</c:f>
              <c:numCache>
                <c:formatCode>_("$"* #,##0_);_("$"* \(#,##0\);_("$"* "-"??_);_(@_)</c:formatCode>
                <c:ptCount val="6"/>
                <c:pt idx="0">
                  <c:v>3965.0676721350737</c:v>
                </c:pt>
                <c:pt idx="1">
                  <c:v>4466.253579633254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07-6645-B046-2BC4BA5C9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272704"/>
        <c:axId val="157274496"/>
      </c:barChart>
      <c:catAx>
        <c:axId val="15727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7274496"/>
        <c:crosses val="autoZero"/>
        <c:auto val="1"/>
        <c:lblAlgn val="ctr"/>
        <c:lblOffset val="100"/>
        <c:noMultiLvlLbl val="0"/>
      </c:catAx>
      <c:valAx>
        <c:axId val="157274496"/>
        <c:scaling>
          <c:orientation val="minMax"/>
          <c:max val="1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Sales</a:t>
                </a:r>
                <a:r>
                  <a:rPr lang="en-US" sz="1400" baseline="0"/>
                  <a:t> ($ m</a:t>
                </a:r>
                <a:r>
                  <a:rPr lang="en-US" sz="1400"/>
                  <a:t>illions)</a:t>
                </a:r>
              </a:p>
            </c:rich>
          </c:tx>
          <c:layout>
            <c:manualLayout>
              <c:xMode val="edge"/>
              <c:yMode val="edge"/>
              <c:x val="4.1125313969850536E-4"/>
              <c:y val="0.23503180779851141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7272704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80032295967945288"/>
          <c:y val="0.19521332438361508"/>
          <c:w val="0.15293194142623473"/>
          <c:h val="0.5738966422973458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Market</a:t>
            </a:r>
            <a:r>
              <a:rPr lang="en-US" baseline="0"/>
              <a:t> Forecast published in 2017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574346291681186"/>
          <c:y val="0.12318207607137313"/>
          <c:w val="0.77215735327061996"/>
          <c:h val="0.782656429077676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Summary!$B$97</c:f>
              <c:strCache>
                <c:ptCount val="1"/>
                <c:pt idx="0">
                  <c:v>Silicon Photonics</c:v>
                </c:pt>
              </c:strCache>
            </c:strRef>
          </c:tx>
          <c:invertIfNegative val="0"/>
          <c:cat>
            <c:numRef>
              <c:f>Summary!$C$43:$H$43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Summary!$AE$31:$AJ$31</c:f>
              <c:numCache>
                <c:formatCode>_("$"* #,##0_);_("$"* \(#,##0\);_("$"* "-"??_);_(@_)</c:formatCode>
                <c:ptCount val="6"/>
                <c:pt idx="0">
                  <c:v>370.60640843684723</c:v>
                </c:pt>
                <c:pt idx="1">
                  <c:v>510.2656976204994</c:v>
                </c:pt>
                <c:pt idx="2">
                  <c:v>688.11178022583022</c:v>
                </c:pt>
                <c:pt idx="3">
                  <c:v>853.01942600247003</c:v>
                </c:pt>
                <c:pt idx="4">
                  <c:v>1019.9843434136203</c:v>
                </c:pt>
                <c:pt idx="5">
                  <c:v>1219.9172785553874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F-3D4A-8800-4A41F1698AFA}"/>
            </c:ext>
          </c:extLst>
        </c:ser>
        <c:ser>
          <c:idx val="1"/>
          <c:order val="1"/>
          <c:tx>
            <c:strRef>
              <c:f>Summary!$B$98</c:f>
              <c:strCache>
                <c:ptCount val="1"/>
                <c:pt idx="0">
                  <c:v>GaAs </c:v>
                </c:pt>
              </c:strCache>
            </c:strRef>
          </c:tx>
          <c:invertIfNegative val="0"/>
          <c:cat>
            <c:numRef>
              <c:f>Summary!$C$43:$H$43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Summary!$AE$36:$AJ$36</c:f>
              <c:numCache>
                <c:formatCode>_("$"* #,##0_);_("$"* \(#,##0\);_("$"* "-"??_);_(@_)</c:formatCode>
                <c:ptCount val="6"/>
                <c:pt idx="0">
                  <c:v>1454.6645060307656</c:v>
                </c:pt>
                <c:pt idx="1">
                  <c:v>1610.1473688280848</c:v>
                </c:pt>
                <c:pt idx="2">
                  <c:v>1763.915609842019</c:v>
                </c:pt>
                <c:pt idx="3">
                  <c:v>1879.0936289408237</c:v>
                </c:pt>
                <c:pt idx="4">
                  <c:v>1916.3657930212657</c:v>
                </c:pt>
                <c:pt idx="5">
                  <c:v>1918.633535221134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0F-3D4A-8800-4A41F1698AFA}"/>
            </c:ext>
          </c:extLst>
        </c:ser>
        <c:ser>
          <c:idx val="2"/>
          <c:order val="2"/>
          <c:tx>
            <c:strRef>
              <c:f>Summary!$B$99</c:f>
              <c:strCache>
                <c:ptCount val="1"/>
                <c:pt idx="0">
                  <c:v>InP </c:v>
                </c:pt>
              </c:strCache>
            </c:strRef>
          </c:tx>
          <c:invertIfNegative val="0"/>
          <c:cat>
            <c:numRef>
              <c:f>Summary!$C$43:$H$43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Summary!$AE$37:$AJ$37</c:f>
              <c:numCache>
                <c:formatCode>_("$"* #,##0_);_("$"* \(#,##0\);_("$"* "-"??_);_(@_)</c:formatCode>
                <c:ptCount val="6"/>
                <c:pt idx="0">
                  <c:v>4614.5255354366273</c:v>
                </c:pt>
                <c:pt idx="1">
                  <c:v>5119.8590382068769</c:v>
                </c:pt>
                <c:pt idx="2">
                  <c:v>5547.8347796604448</c:v>
                </c:pt>
                <c:pt idx="3">
                  <c:v>5974.0315182552486</c:v>
                </c:pt>
                <c:pt idx="4">
                  <c:v>6503.8744510897905</c:v>
                </c:pt>
                <c:pt idx="5">
                  <c:v>7086.6663813382729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0F-3D4A-8800-4A41F1698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302144"/>
        <c:axId val="157308032"/>
      </c:barChart>
      <c:catAx>
        <c:axId val="15730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7308032"/>
        <c:crosses val="autoZero"/>
        <c:auto val="1"/>
        <c:lblAlgn val="ctr"/>
        <c:lblOffset val="100"/>
        <c:noMultiLvlLbl val="0"/>
      </c:catAx>
      <c:valAx>
        <c:axId val="157308032"/>
        <c:scaling>
          <c:orientation val="minMax"/>
          <c:max val="1200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7302144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14401453666791"/>
          <c:y val="5.2588747635595831E-2"/>
          <c:w val="0.83585598546333206"/>
          <c:h val="0.8199375725444679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Summary!$B$781</c:f>
              <c:strCache>
                <c:ptCount val="1"/>
                <c:pt idx="0">
                  <c:v>800G and 1.6T Transceivers and AOCs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numRef>
              <c:f>Summary!$H$732:$N$732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Summary!$H$781:$N$781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55-6543-B188-2447C01A7596}"/>
            </c:ext>
          </c:extLst>
        </c:ser>
        <c:ser>
          <c:idx val="1"/>
          <c:order val="1"/>
          <c:tx>
            <c:strRef>
              <c:f>Summary!$B$780</c:f>
              <c:strCache>
                <c:ptCount val="1"/>
                <c:pt idx="0">
                  <c:v>800G and 1.6T CPO ports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cat>
            <c:numRef>
              <c:f>Summary!$H$732:$N$732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Summary!$H$780:$N$780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5-6543-B188-2447C01A7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346048"/>
        <c:axId val="157347840"/>
      </c:barChart>
      <c:catAx>
        <c:axId val="15734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7347840"/>
        <c:crosses val="autoZero"/>
        <c:auto val="1"/>
        <c:lblAlgn val="ctr"/>
        <c:lblOffset val="100"/>
        <c:noMultiLvlLbl val="0"/>
      </c:catAx>
      <c:valAx>
        <c:axId val="157347840"/>
        <c:scaling>
          <c:orientation val="minMax"/>
          <c:max val="2000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Shipments (ports)</a:t>
                </a:r>
              </a:p>
            </c:rich>
          </c:tx>
          <c:layout>
            <c:manualLayout>
              <c:xMode val="edge"/>
              <c:yMode val="edge"/>
              <c:x val="2.9310888102993468E-3"/>
              <c:y val="0.24393730113344775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57346048"/>
        <c:crosses val="autoZero"/>
        <c:crossBetween val="between"/>
        <c:majorUnit val="5000000"/>
      </c:valAx>
    </c:plotArea>
    <c:legend>
      <c:legendPos val="r"/>
      <c:layout>
        <c:manualLayout>
          <c:xMode val="edge"/>
          <c:yMode val="edge"/>
          <c:x val="0.21025257915737519"/>
          <c:y val="0.12429634141036237"/>
          <c:w val="0.50738883737102791"/>
          <c:h val="0.2026043705862734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64214893881583"/>
          <c:y val="5.2588747635595831E-2"/>
          <c:w val="0.78559311158616929"/>
          <c:h val="0.8199375725444679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Summary!$B$786</c:f>
              <c:strCache>
                <c:ptCount val="1"/>
                <c:pt idx="0">
                  <c:v>Compute nodes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numRef>
              <c:f>Summary!$H$732:$N$732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Summary!$H$786:$N$786</c:f>
              <c:numCache>
                <c:formatCode>_(* #,##0_);_(* \(#,##0\);_(* "-"??_);_(@_)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8-184C-9D1A-A9C6ED7081AF}"/>
            </c:ext>
          </c:extLst>
        </c:ser>
        <c:ser>
          <c:idx val="1"/>
          <c:order val="1"/>
          <c:tx>
            <c:strRef>
              <c:f>Summary!$B$787</c:f>
              <c:strCache>
                <c:ptCount val="1"/>
                <c:pt idx="0">
                  <c:v>AI Clusters and HPCs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cat>
            <c:numRef>
              <c:f>Summary!$H$732:$N$732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Summary!$H$787:$N$787</c:f>
              <c:numCache>
                <c:formatCode>_(* #,##0_);_(* \(#,##0\);_(* "-"??_);_(@_)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68-184C-9D1A-A9C6ED708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382144"/>
        <c:axId val="157383680"/>
      </c:barChart>
      <c:catAx>
        <c:axId val="15738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7383680"/>
        <c:crosses val="autoZero"/>
        <c:auto val="1"/>
        <c:lblAlgn val="ctr"/>
        <c:lblOffset val="100"/>
        <c:noMultiLvlLbl val="0"/>
      </c:catAx>
      <c:valAx>
        <c:axId val="157383680"/>
        <c:scaling>
          <c:orientation val="minMax"/>
          <c:max val="400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Shipments (ports)</a:t>
                </a:r>
              </a:p>
            </c:rich>
          </c:tx>
          <c:layout>
            <c:manualLayout>
              <c:xMode val="edge"/>
              <c:yMode val="edge"/>
              <c:x val="2.9310888102993468E-3"/>
              <c:y val="0.24393730113344775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7382144"/>
        <c:crosses val="autoZero"/>
        <c:crossBetween val="between"/>
        <c:majorUnit val="1000000"/>
      </c:valAx>
    </c:plotArea>
    <c:legend>
      <c:legendPos val="r"/>
      <c:layout>
        <c:manualLayout>
          <c:xMode val="edge"/>
          <c:yMode val="edge"/>
          <c:x val="0.21567309911185989"/>
          <c:y val="0.13902930641957045"/>
          <c:w val="0.50738883737102791"/>
          <c:h val="0.2026043705862734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70902483343399"/>
          <c:y val="4.7122797844053502E-2"/>
          <c:w val="0.844509751665657"/>
          <c:h val="0.847696605674372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WDM!$B$434</c:f>
              <c:strCache>
                <c:ptCount val="1"/>
                <c:pt idx="0">
                  <c:v>SiP</c:v>
                </c:pt>
              </c:strCache>
            </c:strRef>
          </c:tx>
          <c:invertIfNegative val="0"/>
          <c:cat>
            <c:numRef>
              <c:f>WDM!$C$433:$N$433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WDM!$C$434:$N$434</c:f>
              <c:numCache>
                <c:formatCode>_("$"* #,##0_);_("$"* \(#,##0\);_("$"* "-"_);_(@_)</c:formatCode>
                <c:ptCount val="12"/>
                <c:pt idx="0">
                  <c:v>255.63019288700002</c:v>
                </c:pt>
                <c:pt idx="1">
                  <c:v>342.79434879411764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E-F04D-BE91-4AD4D9AD133F}"/>
            </c:ext>
          </c:extLst>
        </c:ser>
        <c:ser>
          <c:idx val="1"/>
          <c:order val="1"/>
          <c:tx>
            <c:strRef>
              <c:f>WDM!$B$435</c:f>
              <c:strCache>
                <c:ptCount val="1"/>
                <c:pt idx="0">
                  <c:v>InP</c:v>
                </c:pt>
              </c:strCache>
            </c:strRef>
          </c:tx>
          <c:invertIfNegative val="0"/>
          <c:cat>
            <c:numRef>
              <c:f>WDM!$C$433:$N$433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WDM!$C$435:$N$435</c:f>
              <c:numCache>
                <c:formatCode>_("$"* #,##0_);_("$"* \(#,##0\);_("$"* "-"_);_(@_)</c:formatCode>
                <c:ptCount val="12"/>
                <c:pt idx="0">
                  <c:v>155.339134543</c:v>
                </c:pt>
                <c:pt idx="1">
                  <c:v>413.68632238235284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5E-F04D-BE91-4AD4D9AD1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144832"/>
        <c:axId val="163146368"/>
      </c:barChart>
      <c:catAx>
        <c:axId val="16314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3146368"/>
        <c:crosses val="autoZero"/>
        <c:auto val="1"/>
        <c:lblAlgn val="ctr"/>
        <c:lblOffset val="100"/>
        <c:noMultiLvlLbl val="0"/>
      </c:catAx>
      <c:valAx>
        <c:axId val="163146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Sales ($ millions)</a:t>
                </a:r>
              </a:p>
            </c:rich>
          </c:tx>
          <c:layout>
            <c:manualLayout>
              <c:xMode val="edge"/>
              <c:yMode val="edge"/>
              <c:x val="3.5288973200715168E-2"/>
              <c:y val="0.29085781344743339"/>
            </c:manualLayout>
          </c:layout>
          <c:overlay val="0"/>
        </c:title>
        <c:numFmt formatCode="_(&quot;$&quot;* #,##0_);_(&quot;$&quot;* \(#,##0\);_(&quot;$&quot;* 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314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5257776417675305"/>
          <c:y val="5.6329584402724314E-2"/>
          <c:w val="0.16731024119029486"/>
          <c:h val="0.1233861866150381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0373932828741"/>
          <c:y val="5.3830227743271203E-2"/>
          <c:w val="0.80779945472275105"/>
          <c:h val="0.84121484814398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Ethernet!$B$966</c:f>
              <c:strCache>
                <c:ptCount val="1"/>
                <c:pt idx="0">
                  <c:v>SiP</c:v>
                </c:pt>
              </c:strCache>
            </c:strRef>
          </c:tx>
          <c:invertIfNegative val="0"/>
          <c:cat>
            <c:numRef>
              <c:f>Ethernet!$C$965:$L$965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Ethernet!$C$966:$L$966</c:f>
              <c:numCache>
                <c:formatCode>_("$"* #,##0_);_("$"* \(#,##0\);_("$"* "-"??_);_(@_)</c:formatCode>
                <c:ptCount val="10"/>
                <c:pt idx="0">
                  <c:v>46.086245363200007</c:v>
                </c:pt>
                <c:pt idx="1">
                  <c:v>153.42451935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1-4842-9D6E-236F35A3DBEE}"/>
            </c:ext>
          </c:extLst>
        </c:ser>
        <c:ser>
          <c:idx val="1"/>
          <c:order val="1"/>
          <c:tx>
            <c:strRef>
              <c:f>Ethernet!$B$967</c:f>
              <c:strCache>
                <c:ptCount val="1"/>
                <c:pt idx="0">
                  <c:v>GaAs</c:v>
                </c:pt>
              </c:strCache>
            </c:strRef>
          </c:tx>
          <c:invertIfNegative val="0"/>
          <c:cat>
            <c:numRef>
              <c:f>Ethernet!$C$965:$L$965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Ethernet!$C$967:$L$967</c:f>
              <c:numCache>
                <c:formatCode>_("$"* #,##0_);_("$"* \(#,##0\);_("$"* "-"??_);_(@_)</c:formatCode>
                <c:ptCount val="10"/>
                <c:pt idx="0">
                  <c:v>72.281363999999996</c:v>
                </c:pt>
                <c:pt idx="1">
                  <c:v>113.36232738072006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51-4842-9D6E-236F35A3DBEE}"/>
            </c:ext>
          </c:extLst>
        </c:ser>
        <c:ser>
          <c:idx val="2"/>
          <c:order val="2"/>
          <c:tx>
            <c:strRef>
              <c:f>Ethernet!$B$968</c:f>
              <c:strCache>
                <c:ptCount val="1"/>
                <c:pt idx="0">
                  <c:v>InP</c:v>
                </c:pt>
              </c:strCache>
            </c:strRef>
          </c:tx>
          <c:invertIfNegative val="0"/>
          <c:cat>
            <c:numRef>
              <c:f>Ethernet!$C$965:$L$965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Ethernet!$C$968:$L$968</c:f>
              <c:numCache>
                <c:formatCode>_("$"* #,##0_);_("$"* \(#,##0\);_("$"* "-"??_);_(@_)</c:formatCode>
                <c:ptCount val="10"/>
                <c:pt idx="0">
                  <c:v>931.40433257230734</c:v>
                </c:pt>
                <c:pt idx="1">
                  <c:v>1320.685795628822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51-4842-9D6E-236F35A3D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008896"/>
        <c:axId val="165010432"/>
      </c:barChart>
      <c:catAx>
        <c:axId val="16500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010432"/>
        <c:crosses val="autoZero"/>
        <c:auto val="1"/>
        <c:lblAlgn val="ctr"/>
        <c:lblOffset val="100"/>
        <c:noMultiLvlLbl val="0"/>
      </c:catAx>
      <c:valAx>
        <c:axId val="165010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Sales ($ millions)</a:t>
                </a:r>
              </a:p>
            </c:rich>
          </c:tx>
          <c:layout>
            <c:manualLayout>
              <c:xMode val="edge"/>
              <c:yMode val="edge"/>
              <c:x val="2.0286038381680804E-2"/>
              <c:y val="0.33200221286385223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6500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182316300605644"/>
          <c:y val="7.594744103960771E-2"/>
          <c:w val="0.31997373116902933"/>
          <c:h val="0.1159349052347630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34114230743449"/>
          <c:y val="9.258594260943627E-2"/>
          <c:w val="0.84614339325723265"/>
          <c:h val="0.799347606085537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'AOC-EOM-CPO'!$B$409</c:f>
              <c:strCache>
                <c:ptCount val="1"/>
                <c:pt idx="0">
                  <c:v>400/800G AOCs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'AOC-EOM-CPO'!$H$408:$M$408</c:f>
              <c:numCache>
                <c:formatCode>General</c:formatCode>
                <c:ptCount val="6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</c:numCache>
            </c:numRef>
          </c:cat>
          <c:val>
            <c:numRef>
              <c:f>'AOC-EOM-CPO'!$H$409:$M$409</c:f>
              <c:numCache>
                <c:formatCode>_(* #,##0_);_(* \(#,##0\);_(* "-"??_);_(@_)</c:formatCode>
                <c:ptCount val="6"/>
                <c:pt idx="0">
                  <c:v>173900</c:v>
                </c:pt>
                <c:pt idx="1">
                  <c:v>285850</c:v>
                </c:pt>
                <c:pt idx="2">
                  <c:v>444190</c:v>
                </c:pt>
                <c:pt idx="3">
                  <c:v>724656.5</c:v>
                </c:pt>
                <c:pt idx="4">
                  <c:v>989286.27500000014</c:v>
                </c:pt>
                <c:pt idx="5">
                  <c:v>1312772.1575000002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1-814D-A3C2-90009D95B9E4}"/>
            </c:ext>
          </c:extLst>
        </c:ser>
        <c:ser>
          <c:idx val="1"/>
          <c:order val="1"/>
          <c:tx>
            <c:strRef>
              <c:f>'AOC-EOM-CPO'!$B$410</c:f>
              <c:strCache>
                <c:ptCount val="1"/>
                <c:pt idx="0">
                  <c:v>800G CPO (up to 30m reach)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'AOC-EOM-CPO'!$H$408:$M$408</c:f>
              <c:numCache>
                <c:formatCode>General</c:formatCode>
                <c:ptCount val="6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</c:numCache>
            </c:numRef>
          </c:cat>
          <c:val>
            <c:numRef>
              <c:f>'AOC-EOM-CPO'!$H$410:$M$410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25000</c:v>
                </c:pt>
                <c:pt idx="4">
                  <c:v>60000</c:v>
                </c:pt>
                <c:pt idx="5">
                  <c:v>180000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1-814D-A3C2-90009D95B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46784"/>
        <c:axId val="169048320"/>
      </c:barChart>
      <c:catAx>
        <c:axId val="1690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048320"/>
        <c:crosses val="autoZero"/>
        <c:auto val="1"/>
        <c:lblAlgn val="ctr"/>
        <c:lblOffset val="100"/>
        <c:noMultiLvlLbl val="0"/>
      </c:catAx>
      <c:valAx>
        <c:axId val="1690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04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671974504261191"/>
          <c:y val="0.12577638213718612"/>
          <c:w val="0.68382577083825336"/>
          <c:h val="9.55133888206841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Laser</a:t>
            </a:r>
            <a:r>
              <a:rPr lang="en-US" baseline="0"/>
              <a:t> </a:t>
            </a:r>
            <a:r>
              <a:rPr lang="en-US"/>
              <a:t>shipments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DMLs</c:v>
          </c:tx>
          <c:cat>
            <c:numRef>
              <c:f>'DML EML split'!$AG$7:$AR$7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'DML EML split'!$AG$227:$AR$227</c:f>
              <c:numCache>
                <c:formatCode>_(* #,##0_);_(* \(#,##0\);_(* "-"??_);_(@_)</c:formatCode>
                <c:ptCount val="12"/>
                <c:pt idx="0">
                  <c:v>133883963.56255053</c:v>
                </c:pt>
                <c:pt idx="1">
                  <c:v>103802162.56737646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28-964F-A0F0-D8FAC586C28F}"/>
            </c:ext>
          </c:extLst>
        </c:ser>
        <c:ser>
          <c:idx val="1"/>
          <c:order val="1"/>
          <c:tx>
            <c:v>EMLs</c:v>
          </c:tx>
          <c:cat>
            <c:numRef>
              <c:f>'DML EML split'!$AG$7:$AR$7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'DML EML split'!$AU$227:$BF$227</c:f>
              <c:numCache>
                <c:formatCode>_(* #,##0_);_(* \(#,##0\);_(* "-"??_);_(@_)</c:formatCode>
                <c:ptCount val="12"/>
                <c:pt idx="0">
                  <c:v>2167127.2494200002</c:v>
                </c:pt>
                <c:pt idx="1">
                  <c:v>3611351.6550000003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28-964F-A0F0-D8FAC586C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47104"/>
        <c:axId val="198861184"/>
      </c:lineChart>
      <c:catAx>
        <c:axId val="19884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861184"/>
        <c:crosses val="autoZero"/>
        <c:auto val="1"/>
        <c:lblAlgn val="ctr"/>
        <c:lblOffset val="100"/>
        <c:noMultiLvlLbl val="0"/>
      </c:catAx>
      <c:valAx>
        <c:axId val="1988611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98847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Laser sales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DMLs</c:v>
          </c:tx>
          <c:cat>
            <c:numRef>
              <c:f>'DML EML split'!$BI$7:$BT$7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'DML EML split'!$BI$227:$BT$227</c:f>
              <c:numCache>
                <c:formatCode>_("$"* #,##0_);_("$"* \(#,##0\);_("$"* "-"??_);_(@_)</c:formatCode>
                <c:ptCount val="12"/>
                <c:pt idx="0">
                  <c:v>491.36261039066778</c:v>
                </c:pt>
                <c:pt idx="1">
                  <c:v>494.53605759248023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C6-D94A-A2EA-833D93794223}"/>
            </c:ext>
          </c:extLst>
        </c:ser>
        <c:ser>
          <c:idx val="1"/>
          <c:order val="1"/>
          <c:tx>
            <c:v>EMLs</c:v>
          </c:tx>
          <c:cat>
            <c:numRef>
              <c:f>'DML EML split'!$BI$7:$BT$7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'DML EML split'!$BW$227:$CH$227</c:f>
              <c:numCache>
                <c:formatCode>_("$"* #,##0_);_("$"* \(#,##0\);_("$"* "-"??_);_(@_)</c:formatCode>
                <c:ptCount val="12"/>
                <c:pt idx="0">
                  <c:v>269.29383532174688</c:v>
                </c:pt>
                <c:pt idx="1">
                  <c:v>297.4239135321381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6-D94A-A2EA-833D93794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87296"/>
        <c:axId val="198888832"/>
      </c:lineChart>
      <c:catAx>
        <c:axId val="19888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888832"/>
        <c:crosses val="autoZero"/>
        <c:auto val="1"/>
        <c:lblAlgn val="ctr"/>
        <c:lblOffset val="100"/>
        <c:noMultiLvlLbl val="0"/>
      </c:catAx>
      <c:valAx>
        <c:axId val="198888832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98887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2021: $11.4B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71677944010055"/>
          <c:y val="0.19450766686857157"/>
          <c:w val="0.75142483083984912"/>
          <c:h val="0.627655260661845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Summary!$B$97:$B$99</c:f>
              <c:strCache>
                <c:ptCount val="3"/>
                <c:pt idx="0">
                  <c:v>Silicon Photonics</c:v>
                </c:pt>
                <c:pt idx="1">
                  <c:v>GaAs </c:v>
                </c:pt>
                <c:pt idx="2">
                  <c:v>InP </c:v>
                </c:pt>
              </c:strCache>
            </c:strRef>
          </c:cat>
          <c:val>
            <c:numRef>
              <c:f>Summary!$G$97:$G$100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E-3840-89D4-216ADB82B44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92131317969096"/>
          <c:y val="0.14103111022608908"/>
          <c:w val="0.76255248230853323"/>
          <c:h val="0.7426835059126277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Summary!$B$336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Summary!$C$335:$N$335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Summary!$C$336:$N$336</c:f>
              <c:numCache>
                <c:formatCode>_(* #,##0_);_(* \(#,##0\);_(* "-"??_);_(@_)</c:formatCode>
                <c:ptCount val="12"/>
                <c:pt idx="0">
                  <c:v>487751.95</c:v>
                </c:pt>
                <c:pt idx="1">
                  <c:v>578529.99999999988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F-6247-B06B-10F87F4A5BAB}"/>
            </c:ext>
          </c:extLst>
        </c:ser>
        <c:ser>
          <c:idx val="3"/>
          <c:order val="1"/>
          <c:tx>
            <c:strRef>
              <c:f>Summary!$B$337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Summary!$C$335:$N$335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Summary!$C$337:$N$337</c:f>
              <c:numCache>
                <c:formatCode>_(* #,##0_);_(* \(#,##0\);_(* "-"??_);_(@_)</c:formatCode>
                <c:ptCount val="12"/>
                <c:pt idx="0">
                  <c:v>2348354.7200000002</c:v>
                </c:pt>
                <c:pt idx="1">
                  <c:v>3963984.29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BF-6247-B06B-10F87F4A5BAB}"/>
            </c:ext>
          </c:extLst>
        </c:ser>
        <c:ser>
          <c:idx val="4"/>
          <c:order val="2"/>
          <c:tx>
            <c:strRef>
              <c:f>Summary!$B$338</c:f>
              <c:strCache>
                <c:ptCount val="1"/>
                <c:pt idx="0">
                  <c:v>Fibre Channel</c:v>
                </c:pt>
              </c:strCache>
            </c:strRef>
          </c:tx>
          <c:invertIfNegative val="0"/>
          <c:cat>
            <c:numRef>
              <c:f>Summary!$C$335:$N$335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Summary!$C$338:$N$338</c:f>
              <c:numCache>
                <c:formatCode>_(* #,##0_);_(* \(#,##0\);_(* "-"??_);_(@_)</c:formatCode>
                <c:ptCount val="12"/>
                <c:pt idx="0">
                  <c:v>4295</c:v>
                </c:pt>
                <c:pt idx="1">
                  <c:v>13363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BF-6247-B06B-10F87F4A5BAB}"/>
            </c:ext>
          </c:extLst>
        </c:ser>
        <c:ser>
          <c:idx val="5"/>
          <c:order val="3"/>
          <c:tx>
            <c:strRef>
              <c:f>Summary!$B$339</c:f>
              <c:strCache>
                <c:ptCount val="1"/>
                <c:pt idx="0">
                  <c:v>Fronthaul</c:v>
                </c:pt>
              </c:strCache>
            </c:strRef>
          </c:tx>
          <c:invertIfNegative val="0"/>
          <c:cat>
            <c:numRef>
              <c:f>Summary!$C$335:$N$335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Summary!$C$339:$N$339</c:f>
              <c:numCache>
                <c:formatCode>_(* #,##0_);_(* \(#,##0\);_(* "-"??_);_(@_)</c:formatCode>
                <c:ptCount val="12"/>
                <c:pt idx="0">
                  <c:v>84</c:v>
                </c:pt>
                <c:pt idx="1">
                  <c:v>9000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BF-6247-B06B-10F87F4A5BAB}"/>
            </c:ext>
          </c:extLst>
        </c:ser>
        <c:ser>
          <c:idx val="0"/>
          <c:order val="4"/>
          <c:tx>
            <c:strRef>
              <c:f>Summary!$B$340</c:f>
              <c:strCache>
                <c:ptCount val="1"/>
                <c:pt idx="0">
                  <c:v>Backhaul</c:v>
                </c:pt>
              </c:strCache>
            </c:strRef>
          </c:tx>
          <c:invertIfNegative val="0"/>
          <c:cat>
            <c:numRef>
              <c:f>Summary!$C$335:$N$335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Summary!$C$340:$N$340</c:f>
              <c:numCache>
                <c:formatCode>_(* #,##0_);_(* \(#,##0\);_(* "-"??_);_(@_)</c:formatCode>
                <c:ptCount val="12"/>
                <c:pt idx="0">
                  <c:v>511597.74942000001</c:v>
                </c:pt>
                <c:pt idx="1">
                  <c:v>532923.90500000003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2-AF46-A9CC-1A3AF30AE708}"/>
            </c:ext>
          </c:extLst>
        </c:ser>
        <c:ser>
          <c:idx val="6"/>
          <c:order val="5"/>
          <c:tx>
            <c:strRef>
              <c:f>Summary!$B$341</c:f>
              <c:strCache>
                <c:ptCount val="1"/>
                <c:pt idx="0">
                  <c:v>FTTX</c:v>
                </c:pt>
              </c:strCache>
            </c:strRef>
          </c:tx>
          <c:invertIfNegative val="0"/>
          <c:cat>
            <c:numRef>
              <c:f>Summary!$C$335:$N$335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Summary!$C$341:$N$341</c:f>
              <c:numCache>
                <c:formatCode>_(* #,##0_);_(* \(#,##0\);_(* "-"??_);_(@_)</c:formatCode>
                <c:ptCount val="12"/>
                <c:pt idx="0">
                  <c:v>360100</c:v>
                </c:pt>
                <c:pt idx="1">
                  <c:v>1533995.25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BF-6247-B06B-10F87F4A5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650880"/>
        <c:axId val="134660864"/>
      </c:barChart>
      <c:catAx>
        <c:axId val="13465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4660864"/>
        <c:crosses val="autoZero"/>
        <c:auto val="1"/>
        <c:lblAlgn val="ctr"/>
        <c:lblOffset val="100"/>
        <c:noMultiLvlLbl val="0"/>
      </c:catAx>
      <c:valAx>
        <c:axId val="134660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7.0740139296418831E-3"/>
              <c:y val="0.22292650929354696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4650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639667364185965"/>
          <c:y val="3.8851786042521902E-2"/>
          <c:w val="0.7775396222353802"/>
          <c:h val="6.8190521414129027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25073095770069"/>
          <c:y val="4.7122797844053502E-2"/>
          <c:w val="0.79296815027979162"/>
          <c:h val="0.847696605674372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'Report charts'!$B$209</c:f>
              <c:strCache>
                <c:ptCount val="1"/>
                <c:pt idx="0">
                  <c:v>SiP</c:v>
                </c:pt>
              </c:strCache>
            </c:strRef>
          </c:tx>
          <c:invertIfNegative val="0"/>
          <c:cat>
            <c:numRef>
              <c:f>'Report charts'!$C$208:$N$208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'Report charts'!$C$209:$N$209</c:f>
              <c:numCache>
                <c:formatCode>_("$"* #,##0_);_("$"* \(#,##0\);_("$"* "-"_);_(@_)</c:formatCode>
                <c:ptCount val="12"/>
                <c:pt idx="0">
                  <c:v>255.63019288700002</c:v>
                </c:pt>
                <c:pt idx="1">
                  <c:v>388.46348879411767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0-0F47-8606-8541A4F51F15}"/>
            </c:ext>
          </c:extLst>
        </c:ser>
        <c:ser>
          <c:idx val="1"/>
          <c:order val="1"/>
          <c:tx>
            <c:strRef>
              <c:f>'Report charts'!$B$210</c:f>
              <c:strCache>
                <c:ptCount val="1"/>
                <c:pt idx="0">
                  <c:v>InP</c:v>
                </c:pt>
              </c:strCache>
            </c:strRef>
          </c:tx>
          <c:invertIfNegative val="0"/>
          <c:cat>
            <c:numRef>
              <c:f>'Report charts'!$C$208:$N$208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'Report charts'!$C$210:$N$210</c:f>
              <c:numCache>
                <c:formatCode>_("$"* #,##0_);_("$"* \(#,##0\);_("$"* "-"_);_(@_)</c:formatCode>
                <c:ptCount val="12"/>
                <c:pt idx="0">
                  <c:v>155.339134543</c:v>
                </c:pt>
                <c:pt idx="1">
                  <c:v>504.15995801016146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80-0F47-8606-8541A4F51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4800"/>
        <c:axId val="169086336"/>
      </c:barChart>
      <c:catAx>
        <c:axId val="16908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9086336"/>
        <c:crosses val="autoZero"/>
        <c:auto val="1"/>
        <c:lblAlgn val="ctr"/>
        <c:lblOffset val="100"/>
        <c:noMultiLvlLbl val="0"/>
      </c:catAx>
      <c:valAx>
        <c:axId val="16908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Sales ($ millions)</a:t>
                </a:r>
              </a:p>
            </c:rich>
          </c:tx>
          <c:overlay val="0"/>
        </c:title>
        <c:numFmt formatCode="_(&quot;$&quot;* #,##0_);_(&quot;$&quot;* \(#,##0\);_(&quot;$&quot;* 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9084800"/>
        <c:crosses val="autoZero"/>
        <c:crossBetween val="between"/>
        <c:majorUnit val="2000"/>
        <c:minorUnit val="1000"/>
      </c:valAx>
    </c:plotArea>
    <c:legend>
      <c:legendPos val="r"/>
      <c:layout>
        <c:manualLayout>
          <c:xMode val="edge"/>
          <c:yMode val="edge"/>
          <c:x val="0.19189898438060002"/>
          <c:y val="0.10849144473761002"/>
          <c:w val="0.2066544428288293"/>
          <c:h val="0.1548668274431917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03550678194072"/>
          <c:y val="6.9444444444444406E-2"/>
          <c:w val="0.78660123468110621"/>
          <c:h val="0.822469378827647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'Report charts'!$B$115</c:f>
              <c:strCache>
                <c:ptCount val="1"/>
                <c:pt idx="0">
                  <c:v>AOCs</c:v>
                </c:pt>
              </c:strCache>
            </c:strRef>
          </c:tx>
          <c:invertIfNegative val="0"/>
          <c:cat>
            <c:numRef>
              <c:f>'Report charts'!$C$114:$N$114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'Report charts'!$C$115:$N$115</c:f>
              <c:numCache>
                <c:formatCode>_(* #,##0_);_(* \(#,##0\);_(* "-"??_);_(@_)</c:formatCode>
                <c:ptCount val="12"/>
                <c:pt idx="0">
                  <c:v>2517386.3571428573</c:v>
                </c:pt>
                <c:pt idx="1">
                  <c:v>4125856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F-A547-BA0D-6EF05FBDBD96}"/>
            </c:ext>
          </c:extLst>
        </c:ser>
        <c:ser>
          <c:idx val="1"/>
          <c:order val="1"/>
          <c:tx>
            <c:strRef>
              <c:f>'Report charts'!$B$116</c:f>
              <c:strCache>
                <c:ptCount val="1"/>
                <c:pt idx="0">
                  <c:v>EOMs</c:v>
                </c:pt>
              </c:strCache>
            </c:strRef>
          </c:tx>
          <c:invertIfNegative val="0"/>
          <c:cat>
            <c:numRef>
              <c:f>'Report charts'!$C$114:$N$114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'Report charts'!$C$116:$N$116</c:f>
              <c:numCache>
                <c:formatCode>_(* #,##0_);_(* \(#,##0\);_(* "-"??_);_(@_)</c:formatCode>
                <c:ptCount val="12"/>
                <c:pt idx="0">
                  <c:v>53000</c:v>
                </c:pt>
                <c:pt idx="1">
                  <c:v>118091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0F-A547-BA0D-6EF05FBDBD96}"/>
            </c:ext>
          </c:extLst>
        </c:ser>
        <c:ser>
          <c:idx val="2"/>
          <c:order val="2"/>
          <c:tx>
            <c:strRef>
              <c:f>'Report charts'!$B$117</c:f>
              <c:strCache>
                <c:ptCount val="1"/>
                <c:pt idx="0">
                  <c:v>CPOs</c:v>
                </c:pt>
              </c:strCache>
            </c:strRef>
          </c:tx>
          <c:invertIfNegative val="0"/>
          <c:cat>
            <c:numRef>
              <c:f>'Report charts'!$C$114:$N$114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'Report charts'!$C$117:$N$117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CA-5F43-8500-9F753ABFF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643392"/>
        <c:axId val="167649280"/>
      </c:barChart>
      <c:catAx>
        <c:axId val="16764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649280"/>
        <c:crosses val="autoZero"/>
        <c:auto val="1"/>
        <c:lblAlgn val="ctr"/>
        <c:lblOffset val="100"/>
        <c:noMultiLvlLbl val="0"/>
      </c:catAx>
      <c:valAx>
        <c:axId val="167649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2.0378455191146699E-2"/>
              <c:y val="0.27592920676582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67643392"/>
        <c:crosses val="autoZero"/>
        <c:crossBetween val="between"/>
        <c:majorUnit val="2000000"/>
      </c:valAx>
    </c:plotArea>
    <c:legend>
      <c:legendPos val="r"/>
      <c:layout>
        <c:manualLayout>
          <c:xMode val="edge"/>
          <c:yMode val="edge"/>
          <c:x val="0.21175611883832851"/>
          <c:y val="8.619487514337737E-2"/>
          <c:w val="0.12540481250385035"/>
          <c:h val="0.26764836138175374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01977556315201"/>
          <c:y val="5.3830227743271203E-2"/>
          <c:w val="0.82551507392904899"/>
          <c:h val="0.84121484814398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'Report charts'!$B$185</c:f>
              <c:strCache>
                <c:ptCount val="1"/>
                <c:pt idx="0">
                  <c:v>SiP</c:v>
                </c:pt>
              </c:strCache>
            </c:strRef>
          </c:tx>
          <c:invertIfNegative val="0"/>
          <c:cat>
            <c:numRef>
              <c:f>'Report charts'!$C$184:$N$184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'Report charts'!$C$185:$N$185</c:f>
              <c:numCache>
                <c:formatCode>_("$"* #,##0_);_("$"* \(#,##0\);_("$"* "-"??_);_(@_)</c:formatCode>
                <c:ptCount val="12"/>
                <c:pt idx="0">
                  <c:v>46.086245363200007</c:v>
                </c:pt>
                <c:pt idx="1">
                  <c:v>153.42451935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7-7846-B7F1-C4CA4E9B250C}"/>
            </c:ext>
          </c:extLst>
        </c:ser>
        <c:ser>
          <c:idx val="1"/>
          <c:order val="1"/>
          <c:tx>
            <c:strRef>
              <c:f>'Report charts'!$B$186</c:f>
              <c:strCache>
                <c:ptCount val="1"/>
                <c:pt idx="0">
                  <c:v>GaAs</c:v>
                </c:pt>
              </c:strCache>
            </c:strRef>
          </c:tx>
          <c:invertIfNegative val="0"/>
          <c:cat>
            <c:numRef>
              <c:f>'Report charts'!$C$184:$N$184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'Report charts'!$C$186:$N$186</c:f>
              <c:numCache>
                <c:formatCode>_("$"* #,##0_);_("$"* \(#,##0\);_("$"* "-"??_);_(@_)</c:formatCode>
                <c:ptCount val="12"/>
                <c:pt idx="0">
                  <c:v>165.66838553414078</c:v>
                </c:pt>
                <c:pt idx="1">
                  <c:v>179.86407699533166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7-7846-B7F1-C4CA4E9B250C}"/>
            </c:ext>
          </c:extLst>
        </c:ser>
        <c:ser>
          <c:idx val="2"/>
          <c:order val="2"/>
          <c:tx>
            <c:strRef>
              <c:f>'Report charts'!$B$187</c:f>
              <c:strCache>
                <c:ptCount val="1"/>
                <c:pt idx="0">
                  <c:v>InP</c:v>
                </c:pt>
              </c:strCache>
            </c:strRef>
          </c:tx>
          <c:invertIfNegative val="0"/>
          <c:cat>
            <c:numRef>
              <c:f>'Report charts'!$C$184:$N$184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'Report charts'!$C$187:$N$187</c:f>
              <c:numCache>
                <c:formatCode>_("$"* #,##0_);_("$"* \(#,##0\);_("$"* "-"??_);_(@_)</c:formatCode>
                <c:ptCount val="12"/>
                <c:pt idx="0">
                  <c:v>931.40433257230734</c:v>
                </c:pt>
                <c:pt idx="1">
                  <c:v>1322.0340956288221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67-7846-B7F1-C4CA4E9B2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680640"/>
        <c:axId val="167694720"/>
      </c:barChart>
      <c:catAx>
        <c:axId val="16768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7694720"/>
        <c:crosses val="autoZero"/>
        <c:auto val="1"/>
        <c:lblAlgn val="ctr"/>
        <c:lblOffset val="100"/>
        <c:noMultiLvlLbl val="0"/>
      </c:catAx>
      <c:valAx>
        <c:axId val="167694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Sales ($ millions)</a:t>
                </a:r>
              </a:p>
            </c:rich>
          </c:tx>
          <c:layout>
            <c:manualLayout>
              <c:xMode val="edge"/>
              <c:yMode val="edge"/>
              <c:x val="6.3091282418400001E-3"/>
              <c:y val="0.28299862623962102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768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437683060053304"/>
          <c:y val="0.10692963495221745"/>
          <c:w val="9.1488467937035661E-2"/>
          <c:h val="0.3904017081201412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Summary!$C$56:$N$56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Summary!$C$97:$N$97</c:f>
              <c:numCache>
                <c:formatCode>_("$"* #,##0_);_("$"* \(#,##0\);_("$"* "-"??_);_(@_)</c:formatCode>
                <c:ptCount val="12"/>
                <c:pt idx="0">
                  <c:v>412.26501530888146</c:v>
                </c:pt>
                <c:pt idx="1">
                  <c:v>563.33772679870447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B-C640-BA81-619BD2E48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92800"/>
        <c:axId val="184494336"/>
      </c:barChart>
      <c:catAx>
        <c:axId val="18449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494336"/>
        <c:crosses val="autoZero"/>
        <c:auto val="1"/>
        <c:lblAlgn val="ctr"/>
        <c:lblOffset val="100"/>
        <c:noMultiLvlLbl val="0"/>
      </c:catAx>
      <c:valAx>
        <c:axId val="184494336"/>
        <c:scaling>
          <c:orientation val="minMax"/>
          <c:max val="1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Sales ($M)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8449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2027: $23B</a:t>
            </a:r>
          </a:p>
        </c:rich>
      </c:tx>
      <c:layout>
        <c:manualLayout>
          <c:xMode val="edge"/>
          <c:yMode val="edge"/>
          <c:x val="0.28702262258405625"/>
          <c:y val="2.481682447822138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50862017763366E-2"/>
          <c:y val="0.115701587060053"/>
          <c:w val="0.98491379822366298"/>
          <c:h val="0.854179596287863"/>
        </c:manualLayout>
      </c:layout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-0.33545690432428549"/>
                  <c:y val="1.47773842508254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10-D64C-87F9-06BD63537A4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Summary!$B$97:$B$99</c:f>
              <c:strCache>
                <c:ptCount val="3"/>
                <c:pt idx="0">
                  <c:v>Silicon Photonics</c:v>
                </c:pt>
                <c:pt idx="1">
                  <c:v>GaAs </c:v>
                </c:pt>
                <c:pt idx="2">
                  <c:v>InP </c:v>
                </c:pt>
              </c:strCache>
            </c:strRef>
          </c:cat>
          <c:val>
            <c:numRef>
              <c:f>Summary!$M$97:$M$100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D-5C44-A3CF-993AAF69C6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2016: $9B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272665228653999E-2"/>
          <c:y val="0.26775915699245084"/>
          <c:w val="0.62116993288340294"/>
          <c:h val="0.51882136868162576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Summary!$B$97:$B$100</c:f>
              <c:strCache>
                <c:ptCount val="4"/>
                <c:pt idx="0">
                  <c:v>Silicon Photonics</c:v>
                </c:pt>
                <c:pt idx="1">
                  <c:v>GaAs </c:v>
                </c:pt>
                <c:pt idx="2">
                  <c:v>InP </c:v>
                </c:pt>
                <c:pt idx="3">
                  <c:v>LiNbO3</c:v>
                </c:pt>
              </c:strCache>
            </c:strRef>
          </c:cat>
          <c:val>
            <c:numRef>
              <c:f>Summary!$C$97:$C$100</c:f>
              <c:numCache>
                <c:formatCode>_("$"* #,##0_);_("$"* \(#,##0\);_("$"* "-"??_);_(@_)</c:formatCode>
                <c:ptCount val="4"/>
                <c:pt idx="0">
                  <c:v>412.26501530888146</c:v>
                </c:pt>
                <c:pt idx="1">
                  <c:v>1149.5991646001451</c:v>
                </c:pt>
                <c:pt idx="2">
                  <c:v>3965.0676721350737</c:v>
                </c:pt>
                <c:pt idx="3">
                  <c:v>3363.873208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E-3840-89D4-216ADB82B44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92502389315901"/>
          <c:y val="0.11158573928259"/>
          <c:w val="0.75050667987514297"/>
          <c:h val="0.7721287079739900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Summary!$B$688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Summary!$C$687:$N$687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Summary!$C$688:$L$688</c:f>
              <c:numCache>
                <c:formatCode>_(* #,##0_);_(* \(#,##0\);_(* "-"??_);_(@_)</c:formatCode>
                <c:ptCount val="10"/>
                <c:pt idx="0">
                  <c:v>518894.5</c:v>
                </c:pt>
                <c:pt idx="1">
                  <c:v>650381.84999999986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4-144B-8235-22A6CFC2F2A3}"/>
            </c:ext>
          </c:extLst>
        </c:ser>
        <c:ser>
          <c:idx val="3"/>
          <c:order val="1"/>
          <c:tx>
            <c:strRef>
              <c:f>Summary!$B$689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Summary!$C$687:$N$687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Summary!$C$689:$N$689</c:f>
              <c:numCache>
                <c:formatCode>_(* #,##0_);_(* \(#,##0\);_(* "-"??_);_(@_)</c:formatCode>
                <c:ptCount val="12"/>
                <c:pt idx="0">
                  <c:v>4662927</c:v>
                </c:pt>
                <c:pt idx="1">
                  <c:v>7215966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B4-144B-8235-22A6CFC2F2A3}"/>
            </c:ext>
          </c:extLst>
        </c:ser>
        <c:ser>
          <c:idx val="4"/>
          <c:order val="2"/>
          <c:tx>
            <c:strRef>
              <c:f>Summary!$B$690</c:f>
              <c:strCache>
                <c:ptCount val="1"/>
                <c:pt idx="0">
                  <c:v>Fibre Channel</c:v>
                </c:pt>
              </c:strCache>
            </c:strRef>
          </c:tx>
          <c:invertIfNegative val="0"/>
          <c:cat>
            <c:numRef>
              <c:f>Summary!$C$687:$N$687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Summary!$C$690:$N$690</c:f>
              <c:numCache>
                <c:formatCode>_(* #,##0_);_(* \(#,##0\);_(* "-"??_);_(@_)</c:formatCode>
                <c:ptCount val="12"/>
                <c:pt idx="0">
                  <c:v>4295</c:v>
                </c:pt>
                <c:pt idx="1">
                  <c:v>13363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B4-144B-8235-22A6CFC2F2A3}"/>
            </c:ext>
          </c:extLst>
        </c:ser>
        <c:ser>
          <c:idx val="5"/>
          <c:order val="3"/>
          <c:tx>
            <c:strRef>
              <c:f>Summary!$B$691</c:f>
              <c:strCache>
                <c:ptCount val="1"/>
                <c:pt idx="0">
                  <c:v>Fronthaul</c:v>
                </c:pt>
              </c:strCache>
            </c:strRef>
          </c:tx>
          <c:invertIfNegative val="0"/>
          <c:cat>
            <c:numRef>
              <c:f>Summary!$C$687:$N$687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Summary!$C$691:$N$691</c:f>
              <c:numCache>
                <c:formatCode>_(* #,##0_);_(* \(#,##0\);_(* "-"??_);_(@_)</c:formatCode>
                <c:ptCount val="12"/>
                <c:pt idx="0">
                  <c:v>84</c:v>
                </c:pt>
                <c:pt idx="1">
                  <c:v>9000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B4-144B-8235-22A6CFC2F2A3}"/>
            </c:ext>
          </c:extLst>
        </c:ser>
        <c:ser>
          <c:idx val="2"/>
          <c:order val="4"/>
          <c:tx>
            <c:strRef>
              <c:f>Summary!$B$692</c:f>
              <c:strCache>
                <c:ptCount val="1"/>
                <c:pt idx="0">
                  <c:v>Backhaul</c:v>
                </c:pt>
              </c:strCache>
            </c:strRef>
          </c:tx>
          <c:invertIfNegative val="0"/>
          <c:cat>
            <c:numRef>
              <c:f>Summary!$C$687:$N$687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Summary!$C$692:$N$692</c:f>
              <c:numCache>
                <c:formatCode>_(* #,##0_);_(* \(#,##0\);_(* "-"??_);_(@_)</c:formatCode>
                <c:ptCount val="12"/>
                <c:pt idx="0">
                  <c:v>511597.74942000001</c:v>
                </c:pt>
                <c:pt idx="1">
                  <c:v>532923.90500000003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C-5A49-AB15-A3D76A28FD2F}"/>
            </c:ext>
          </c:extLst>
        </c:ser>
        <c:ser>
          <c:idx val="6"/>
          <c:order val="5"/>
          <c:tx>
            <c:strRef>
              <c:f>Summary!$B$693</c:f>
              <c:strCache>
                <c:ptCount val="1"/>
                <c:pt idx="0">
                  <c:v>FTTX</c:v>
                </c:pt>
              </c:strCache>
            </c:strRef>
          </c:tx>
          <c:invertIfNegative val="0"/>
          <c:cat>
            <c:numRef>
              <c:f>Summary!$C$687:$N$687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Summary!$C$693:$N$693</c:f>
              <c:numCache>
                <c:formatCode>_(* #,##0_);_(* \(#,##0\);_(* "-"??_);_(@_)</c:formatCode>
                <c:ptCount val="12"/>
                <c:pt idx="0">
                  <c:v>360100</c:v>
                </c:pt>
                <c:pt idx="1">
                  <c:v>1533995.25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B4-144B-8235-22A6CFC2F2A3}"/>
            </c:ext>
          </c:extLst>
        </c:ser>
        <c:ser>
          <c:idx val="0"/>
          <c:order val="6"/>
          <c:tx>
            <c:strRef>
              <c:f>Summary!$B$694</c:f>
              <c:strCache>
                <c:ptCount val="1"/>
                <c:pt idx="0">
                  <c:v>AOC-EOM-CPO</c:v>
                </c:pt>
              </c:strCache>
            </c:strRef>
          </c:tx>
          <c:invertIfNegative val="0"/>
          <c:cat>
            <c:numRef>
              <c:f>Summary!$C$687:$N$687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Summary!$C$694:$N$694</c:f>
              <c:numCache>
                <c:formatCode>_(* #,##0_);_(* \(#,##0\);_(* "-"??_);_(@_)</c:formatCode>
                <c:ptCount val="12"/>
                <c:pt idx="0">
                  <c:v>906208.35714285704</c:v>
                </c:pt>
                <c:pt idx="1">
                  <c:v>838090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C-5A49-AB15-A3D76A28F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5087104"/>
        <c:axId val="185088640"/>
      </c:barChart>
      <c:catAx>
        <c:axId val="1850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5088640"/>
        <c:crosses val="autoZero"/>
        <c:auto val="1"/>
        <c:lblAlgn val="ctr"/>
        <c:lblOffset val="100"/>
        <c:noMultiLvlLbl val="0"/>
      </c:catAx>
      <c:valAx>
        <c:axId val="1850886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3.1010224493600101E-2"/>
              <c:y val="0.26117192206380402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5087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372447827584287"/>
          <c:y val="0.11831016977938927"/>
          <c:w val="0.38330885286769428"/>
          <c:h val="0.2545343467927427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38150983902502"/>
          <c:y val="0.11158573928259"/>
          <c:w val="0.8000501208471047"/>
          <c:h val="0.7721287079739900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Summary!$B$698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Summary!$C$697:$N$697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Summary!$C$698:$N$698</c:f>
              <c:numCache>
                <c:formatCode>_("$"* #,##0_);_("$"* \(#,##0\);_("$"* "-"??_);_(@_)</c:formatCode>
                <c:ptCount val="12"/>
                <c:pt idx="0">
                  <c:v>660.68596914553746</c:v>
                </c:pt>
                <c:pt idx="1">
                  <c:v>1145.5521945027888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4-144B-8235-22A6CFC2F2A3}"/>
            </c:ext>
          </c:extLst>
        </c:ser>
        <c:ser>
          <c:idx val="3"/>
          <c:order val="1"/>
          <c:tx>
            <c:strRef>
              <c:f>Summary!$B$699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Summary!$C$697:$N$697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Summary!$C$699:$N$699</c:f>
              <c:numCache>
                <c:formatCode>_("$"* #,##0_);_("$"* \(#,##0\);_("$"* "-"??_);_(@_)</c:formatCode>
                <c:ptCount val="12"/>
                <c:pt idx="0">
                  <c:v>2053.4699813950683</c:v>
                </c:pt>
                <c:pt idx="1">
                  <c:v>2640.9436491070728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B4-144B-8235-22A6CFC2F2A3}"/>
            </c:ext>
          </c:extLst>
        </c:ser>
        <c:ser>
          <c:idx val="4"/>
          <c:order val="2"/>
          <c:tx>
            <c:strRef>
              <c:f>Summary!$B$700</c:f>
              <c:strCache>
                <c:ptCount val="1"/>
                <c:pt idx="0">
                  <c:v>Fibre Channel</c:v>
                </c:pt>
              </c:strCache>
            </c:strRef>
          </c:tx>
          <c:invertIfNegative val="0"/>
          <c:cat>
            <c:numRef>
              <c:f>Summary!$C$697:$N$697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Summary!$C$700:$N$700</c:f>
              <c:numCache>
                <c:formatCode>_("$"* #,##0_);_("$"* \(#,##0\);_("$"* "-"??_);_(@_)</c:formatCode>
                <c:ptCount val="12"/>
                <c:pt idx="0">
                  <c:v>1.3559907519656897</c:v>
                </c:pt>
                <c:pt idx="1">
                  <c:v>3.3407499999999999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B4-144B-8235-22A6CFC2F2A3}"/>
            </c:ext>
          </c:extLst>
        </c:ser>
        <c:ser>
          <c:idx val="5"/>
          <c:order val="3"/>
          <c:tx>
            <c:strRef>
              <c:f>Summary!$B$701</c:f>
              <c:strCache>
                <c:ptCount val="1"/>
                <c:pt idx="0">
                  <c:v>Fronthaul</c:v>
                </c:pt>
              </c:strCache>
            </c:strRef>
          </c:tx>
          <c:invertIfNegative val="0"/>
          <c:cat>
            <c:numRef>
              <c:f>Summary!$C$697:$N$697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Summary!$C$701:$N$701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B4-144B-8235-22A6CFC2F2A3}"/>
            </c:ext>
          </c:extLst>
        </c:ser>
        <c:ser>
          <c:idx val="2"/>
          <c:order val="4"/>
          <c:tx>
            <c:strRef>
              <c:f>Summary!$B$702</c:f>
              <c:strCache>
                <c:ptCount val="1"/>
                <c:pt idx="0">
                  <c:v>Backhaul</c:v>
                </c:pt>
              </c:strCache>
            </c:strRef>
          </c:tx>
          <c:invertIfNegative val="0"/>
          <c:cat>
            <c:numRef>
              <c:f>Summary!$C$697:$N$697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Summary!$C$702:$N$702</c:f>
              <c:numCache>
                <c:formatCode>_("$"* #,##0_);_("$"* \(#,##0\);_("$"* "-"??_);_(@_)</c:formatCode>
                <c:ptCount val="12"/>
                <c:pt idx="0">
                  <c:v>107.54805562697544</c:v>
                </c:pt>
                <c:pt idx="1">
                  <c:v>91.636803683844846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5-2246-9FBF-084584BE643C}"/>
            </c:ext>
          </c:extLst>
        </c:ser>
        <c:ser>
          <c:idx val="6"/>
          <c:order val="5"/>
          <c:tx>
            <c:strRef>
              <c:f>Summary!$B$703</c:f>
              <c:strCache>
                <c:ptCount val="1"/>
                <c:pt idx="0">
                  <c:v>FTTX</c:v>
                </c:pt>
              </c:strCache>
            </c:strRef>
          </c:tx>
          <c:invertIfNegative val="0"/>
          <c:cat>
            <c:numRef>
              <c:f>Summary!$C$697:$N$697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Summary!$C$703:$N$703</c:f>
              <c:numCache>
                <c:formatCode>_("$"* #,##0_);_("$"* \(#,##0\);_("$"* "-"??_);_(@_)</c:formatCode>
                <c:ptCount val="12"/>
                <c:pt idx="0">
                  <c:v>34.703749999999992</c:v>
                </c:pt>
                <c:pt idx="1">
                  <c:v>232.78695500000001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B4-144B-8235-22A6CFC2F2A3}"/>
            </c:ext>
          </c:extLst>
        </c:ser>
        <c:ser>
          <c:idx val="0"/>
          <c:order val="6"/>
          <c:tx>
            <c:strRef>
              <c:f>Summary!$B$704</c:f>
              <c:strCache>
                <c:ptCount val="1"/>
                <c:pt idx="0">
                  <c:v>AOC-EOM-CPO</c:v>
                </c:pt>
              </c:strCache>
            </c:strRef>
          </c:tx>
          <c:invertIfNegative val="0"/>
          <c:cat>
            <c:numRef>
              <c:f>Summary!$C$697:$N$697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Summary!$C$704:$N$704</c:f>
              <c:numCache>
                <c:formatCode>_("$"* #,##0_);_("$"* \(#,##0\);_("$"* "-"??_);_(@_)</c:formatCode>
                <c:ptCount val="12"/>
                <c:pt idx="0">
                  <c:v>213.26769655416604</c:v>
                </c:pt>
                <c:pt idx="1">
                  <c:v>186.88541433354021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5-2246-9FBF-084584BE6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5129600"/>
        <c:axId val="195113344"/>
      </c:barChart>
      <c:catAx>
        <c:axId val="18512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5113344"/>
        <c:crosses val="autoZero"/>
        <c:auto val="1"/>
        <c:lblAlgn val="ctr"/>
        <c:lblOffset val="100"/>
        <c:noMultiLvlLbl val="0"/>
      </c:catAx>
      <c:valAx>
        <c:axId val="1951133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Annual sales ($ millions)</a:t>
                </a:r>
              </a:p>
            </c:rich>
          </c:tx>
          <c:layout>
            <c:manualLayout>
              <c:xMode val="edge"/>
              <c:yMode val="edge"/>
              <c:x val="3.1010167572467301E-2"/>
              <c:y val="0.14859552523891903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5129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372447827584287"/>
          <c:y val="0.11831016977938927"/>
          <c:w val="0.38330885286769428"/>
          <c:h val="0.2545343467927427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3174646662092"/>
          <c:y val="4.1561721089613257E-2"/>
          <c:w val="0.83598900852787095"/>
          <c:h val="0.867480883690847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'Report charts'!$B$27</c:f>
              <c:strCache>
                <c:ptCount val="1"/>
                <c:pt idx="0">
                  <c:v>Silicon Photonics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'Report charts'!$C$26:$N$26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'Report charts'!$C$27:$N$27</c:f>
              <c:numCache>
                <c:formatCode>_("$"* #,##0_);_("$"* \(#,##0\);_("$"* "-"??_);_(@_)</c:formatCode>
                <c:ptCount val="12"/>
                <c:pt idx="0">
                  <c:v>412.26501530888146</c:v>
                </c:pt>
                <c:pt idx="1">
                  <c:v>563.33772679870447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0-1540-A4BE-37EF461EC180}"/>
            </c:ext>
          </c:extLst>
        </c:ser>
        <c:ser>
          <c:idx val="1"/>
          <c:order val="1"/>
          <c:tx>
            <c:strRef>
              <c:f>'Report charts'!$B$28</c:f>
              <c:strCache>
                <c:ptCount val="1"/>
                <c:pt idx="0">
                  <c:v>All Other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'Report charts'!$C$26:$N$26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'Report charts'!$C$28:$N$28</c:f>
              <c:numCache>
                <c:formatCode>_("$"* #,##0_);_("$"* \(#,##0\);_("$"* "-"??_);_(@_)</c:formatCode>
                <c:ptCount val="12"/>
                <c:pt idx="0">
                  <c:v>5114.6668367352186</c:v>
                </c:pt>
                <c:pt idx="1">
                  <c:v>5655.7464288900037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F0-1540-A4BE-37EF461EC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156608"/>
        <c:axId val="195166592"/>
      </c:barChart>
      <c:catAx>
        <c:axId val="19515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166592"/>
        <c:crosses val="autoZero"/>
        <c:auto val="1"/>
        <c:lblAlgn val="ctr"/>
        <c:lblOffset val="100"/>
        <c:noMultiLvlLbl val="0"/>
      </c:catAx>
      <c:valAx>
        <c:axId val="19516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>
                    <a:effectLst/>
                  </a:rPr>
                  <a:t>Annual sales ($ millions)</a:t>
                </a:r>
                <a:endParaRPr lang="en-US" sz="16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6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15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34568142407245"/>
          <c:y val="0.12011902658105605"/>
          <c:w val="0.39063235194425266"/>
          <c:h val="0.13193570517775149"/>
        </c:manualLayout>
      </c:layout>
      <c:overlay val="0"/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90376494205564"/>
          <c:y val="5.2588747635595831E-2"/>
          <c:w val="0.76933161486846313"/>
          <c:h val="0.819937572544467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Summary!$B$733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Summary!$C$732:$N$732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Summary!$C$733:$M$733</c:f>
              <c:numCache>
                <c:formatCode>_(* #,##0_);_(* \(#,##0\);_(* "-"??_);_(@_)</c:formatCode>
                <c:ptCount val="11"/>
                <c:pt idx="0">
                  <c:v>1256690</c:v>
                </c:pt>
                <c:pt idx="1">
                  <c:v>1179922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3-3443-AC1F-98EBDFF10E79}"/>
            </c:ext>
          </c:extLst>
        </c:ser>
        <c:ser>
          <c:idx val="3"/>
          <c:order val="1"/>
          <c:tx>
            <c:strRef>
              <c:f>Summary!$B$734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Summary!$C$732:$N$732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Summary!$C$734:$N$734</c:f>
              <c:numCache>
                <c:formatCode>_(* #,##0_);_(* \(#,##0\);_(* "-"??_);_(@_)</c:formatCode>
                <c:ptCount val="12"/>
                <c:pt idx="0">
                  <c:v>36433414.035000004</c:v>
                </c:pt>
                <c:pt idx="1">
                  <c:v>38102112.149999999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3-3443-AC1F-98EBDFF10E79}"/>
            </c:ext>
          </c:extLst>
        </c:ser>
        <c:ser>
          <c:idx val="4"/>
          <c:order val="2"/>
          <c:tx>
            <c:strRef>
              <c:f>Summary!$B$735</c:f>
              <c:strCache>
                <c:ptCount val="1"/>
                <c:pt idx="0">
                  <c:v>Fibre Channel</c:v>
                </c:pt>
              </c:strCache>
            </c:strRef>
          </c:tx>
          <c:invertIfNegative val="0"/>
          <c:cat>
            <c:numRef>
              <c:f>Summary!$C$732:$N$732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Summary!$C$735:$N$735</c:f>
              <c:numCache>
                <c:formatCode>_(* #,##0_);_(* \(#,##0\);_(* "-"??_);_(@_)</c:formatCode>
                <c:ptCount val="12"/>
                <c:pt idx="0">
                  <c:v>7837651</c:v>
                </c:pt>
                <c:pt idx="1">
                  <c:v>7704897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43-3443-AC1F-98EBDFF10E79}"/>
            </c:ext>
          </c:extLst>
        </c:ser>
        <c:ser>
          <c:idx val="5"/>
          <c:order val="3"/>
          <c:tx>
            <c:strRef>
              <c:f>Summary!$B$736</c:f>
              <c:strCache>
                <c:ptCount val="1"/>
                <c:pt idx="0">
                  <c:v>Fronthaul</c:v>
                </c:pt>
              </c:strCache>
            </c:strRef>
          </c:tx>
          <c:invertIfNegative val="0"/>
          <c:cat>
            <c:numRef>
              <c:f>Summary!$C$732:$N$732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Summary!$C$736:$N$736</c:f>
              <c:numCache>
                <c:formatCode>_(* #,##0_);_(* \(#,##0\);_(* "-"??_);_(@_)</c:formatCode>
                <c:ptCount val="12"/>
                <c:pt idx="0">
                  <c:v>19024119.772373602</c:v>
                </c:pt>
                <c:pt idx="1">
                  <c:v>12999554.544593539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43-3443-AC1F-98EBDFF10E79}"/>
            </c:ext>
          </c:extLst>
        </c:ser>
        <c:ser>
          <c:idx val="0"/>
          <c:order val="4"/>
          <c:tx>
            <c:strRef>
              <c:f>Summary!$B$737</c:f>
              <c:strCache>
                <c:ptCount val="1"/>
                <c:pt idx="0">
                  <c:v>Backhaul</c:v>
                </c:pt>
              </c:strCache>
            </c:strRef>
          </c:tx>
          <c:invertIfNegative val="0"/>
          <c:cat>
            <c:numRef>
              <c:f>Summary!$C$732:$N$732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Summary!$C$737:$N$737</c:f>
              <c:numCache>
                <c:formatCode>_(* #,##0_);_(* \(#,##0\);_(* "-"??_);_(@_)</c:formatCode>
                <c:ptCount val="12"/>
                <c:pt idx="0">
                  <c:v>1257210.1857449999</c:v>
                </c:pt>
                <c:pt idx="1">
                  <c:v>1276894.6942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43-3443-AC1F-98EBDFF10E79}"/>
            </c:ext>
          </c:extLst>
        </c:ser>
        <c:ser>
          <c:idx val="6"/>
          <c:order val="5"/>
          <c:tx>
            <c:strRef>
              <c:f>Summary!$B$738</c:f>
              <c:strCache>
                <c:ptCount val="1"/>
                <c:pt idx="0">
                  <c:v>FTTX</c:v>
                </c:pt>
              </c:strCache>
            </c:strRef>
          </c:tx>
          <c:invertIfNegative val="0"/>
          <c:cat>
            <c:numRef>
              <c:f>Summary!$C$732:$N$732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Summary!$C$738:$N$738</c:f>
              <c:numCache>
                <c:formatCode>_(* #,##0_);_(* \(#,##0\);_(* "-"??_);_(@_)</c:formatCode>
                <c:ptCount val="12"/>
                <c:pt idx="0">
                  <c:v>102199915.4647059</c:v>
                </c:pt>
                <c:pt idx="1">
                  <c:v>77852571.208176464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43-3443-AC1F-98EBDFF10E79}"/>
            </c:ext>
          </c:extLst>
        </c:ser>
        <c:ser>
          <c:idx val="7"/>
          <c:order val="6"/>
          <c:tx>
            <c:strRef>
              <c:f>Summary!$B$739</c:f>
              <c:strCache>
                <c:ptCount val="1"/>
                <c:pt idx="0">
                  <c:v>AOC-EOM-CPO</c:v>
                </c:pt>
              </c:strCache>
            </c:strRef>
          </c:tx>
          <c:invertIfNegative val="0"/>
          <c:cat>
            <c:numRef>
              <c:f>Summary!$C$732:$N$732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Summary!$C$739:$N$739</c:f>
              <c:numCache>
                <c:formatCode>_(* #,##0_);_(* \(#,##0\);_(* "-"??_);_(@_)</c:formatCode>
                <c:ptCount val="12"/>
                <c:pt idx="0">
                  <c:v>2570386.3571428573</c:v>
                </c:pt>
                <c:pt idx="1">
                  <c:v>4243947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43-3443-AC1F-98EBDFF10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227648"/>
        <c:axId val="195229184"/>
      </c:barChart>
      <c:catAx>
        <c:axId val="19522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5229184"/>
        <c:crosses val="autoZero"/>
        <c:auto val="1"/>
        <c:lblAlgn val="ctr"/>
        <c:lblOffset val="100"/>
        <c:noMultiLvlLbl val="0"/>
      </c:catAx>
      <c:valAx>
        <c:axId val="1952291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2.9310888102993468E-3"/>
              <c:y val="0.24393730113344775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5227648"/>
        <c:crosses val="autoZero"/>
        <c:crossBetween val="between"/>
        <c:majorUnit val="50000000"/>
      </c:valAx>
    </c:plotArea>
    <c:legend>
      <c:legendPos val="r"/>
      <c:layout>
        <c:manualLayout>
          <c:xMode val="edge"/>
          <c:yMode val="edge"/>
          <c:x val="0.208445695405401"/>
          <c:y val="4.6948269912476102E-2"/>
          <c:w val="0.49493864320729397"/>
          <c:h val="0.18444991862050764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6269955090909"/>
          <c:y val="0.14597265289348826"/>
          <c:w val="0.81144669134235181"/>
          <c:h val="0.736563834821484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Summary!$B$346</c:f>
              <c:strCache>
                <c:ptCount val="1"/>
                <c:pt idx="0">
                  <c:v>WDM</c:v>
                </c:pt>
              </c:strCache>
            </c:strRef>
          </c:tx>
          <c:invertIfNegative val="0"/>
          <c:cat>
            <c:numRef>
              <c:f>Summary!$C$345:$N$345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Summary!$C$346:$N$346</c:f>
              <c:numCache>
                <c:formatCode>_("$"* #,##0_);_("$"* \(#,##0\);_("$"* "-"??_);_(@_)</c:formatCode>
                <c:ptCount val="12"/>
                <c:pt idx="0">
                  <c:v>405.05577625853743</c:v>
                </c:pt>
                <c:pt idx="1">
                  <c:v>757.08870570867111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F-CD47-953C-19E4D265D562}"/>
            </c:ext>
          </c:extLst>
        </c:ser>
        <c:ser>
          <c:idx val="3"/>
          <c:order val="1"/>
          <c:tx>
            <c:strRef>
              <c:f>Summary!$B$347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Summary!$C$345:$N$345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Summary!$C$347:$N$347</c:f>
              <c:numCache>
                <c:formatCode>_("$"* #,##0_);_("$"* \(#,##0\);_("$"* "-"??_);_(@_)</c:formatCode>
                <c:ptCount val="12"/>
                <c:pt idx="0">
                  <c:v>1510.4269049154386</c:v>
                </c:pt>
                <c:pt idx="1">
                  <c:v>2025.9350448884006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8F-CD47-953C-19E4D265D562}"/>
            </c:ext>
          </c:extLst>
        </c:ser>
        <c:ser>
          <c:idx val="4"/>
          <c:order val="2"/>
          <c:tx>
            <c:strRef>
              <c:f>Summary!$B$348</c:f>
              <c:strCache>
                <c:ptCount val="1"/>
                <c:pt idx="0">
                  <c:v>Fibre Channel</c:v>
                </c:pt>
              </c:strCache>
            </c:strRef>
          </c:tx>
          <c:invertIfNegative val="0"/>
          <c:cat>
            <c:numRef>
              <c:f>Summary!$C$345:$N$345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Summary!$C$348:$N$348</c:f>
              <c:numCache>
                <c:formatCode>_("$"* #,##0_);_("$"* \(#,##0\);_("$"* "-"??_);_(@_)</c:formatCode>
                <c:ptCount val="12"/>
                <c:pt idx="0">
                  <c:v>1.3559907519656897</c:v>
                </c:pt>
                <c:pt idx="1">
                  <c:v>3.3407499999999999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8F-CD47-953C-19E4D265D562}"/>
            </c:ext>
          </c:extLst>
        </c:ser>
        <c:ser>
          <c:idx val="5"/>
          <c:order val="3"/>
          <c:tx>
            <c:strRef>
              <c:f>Summary!$B$349</c:f>
              <c:strCache>
                <c:ptCount val="1"/>
                <c:pt idx="0">
                  <c:v>Fronthaul</c:v>
                </c:pt>
              </c:strCache>
            </c:strRef>
          </c:tx>
          <c:invertIfNegative val="0"/>
          <c:cat>
            <c:numRef>
              <c:f>Summary!$C$345:$N$345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Summary!$C$349:$N$349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8F-CD47-953C-19E4D265D562}"/>
            </c:ext>
          </c:extLst>
        </c:ser>
        <c:ser>
          <c:idx val="0"/>
          <c:order val="4"/>
          <c:tx>
            <c:strRef>
              <c:f>Summary!$B$350</c:f>
              <c:strCache>
                <c:ptCount val="1"/>
                <c:pt idx="0">
                  <c:v>Backhaul</c:v>
                </c:pt>
              </c:strCache>
            </c:strRef>
          </c:tx>
          <c:invertIfNegative val="0"/>
          <c:cat>
            <c:numRef>
              <c:f>Summary!$C$345:$N$345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Summary!$C$350:$N$350</c:f>
              <c:numCache>
                <c:formatCode>_("$"* #,##0_);_("$"* \(#,##0\);_("$"* "-"??_);_(@_)</c:formatCode>
                <c:ptCount val="12"/>
                <c:pt idx="0">
                  <c:v>107.54805562697544</c:v>
                </c:pt>
                <c:pt idx="1">
                  <c:v>91.636803683844846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2-EE44-8402-1284B51B06E7}"/>
            </c:ext>
          </c:extLst>
        </c:ser>
        <c:ser>
          <c:idx val="6"/>
          <c:order val="5"/>
          <c:tx>
            <c:strRef>
              <c:f>Summary!$B$351</c:f>
              <c:strCache>
                <c:ptCount val="1"/>
                <c:pt idx="0">
                  <c:v>FTTX</c:v>
                </c:pt>
              </c:strCache>
            </c:strRef>
          </c:tx>
          <c:invertIfNegative val="0"/>
          <c:cat>
            <c:numRef>
              <c:f>Summary!$C$345:$N$345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Summary!$C$351:$N$351</c:f>
              <c:numCache>
                <c:formatCode>_("$"* #,##0_);_("$"* \(#,##0\);_("$"* "-"??_);_(@_)</c:formatCode>
                <c:ptCount val="12"/>
                <c:pt idx="0">
                  <c:v>34.703749999999992</c:v>
                </c:pt>
                <c:pt idx="1">
                  <c:v>232.78695500000001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8F-CD47-953C-19E4D265D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43456"/>
        <c:axId val="134244992"/>
      </c:barChart>
      <c:catAx>
        <c:axId val="13424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4244992"/>
        <c:crosses val="autoZero"/>
        <c:auto val="1"/>
        <c:lblAlgn val="ctr"/>
        <c:lblOffset val="100"/>
        <c:noMultiLvlLbl val="0"/>
      </c:catAx>
      <c:valAx>
        <c:axId val="1342449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Sales ($ million)</a:t>
                </a:r>
              </a:p>
            </c:rich>
          </c:tx>
          <c:layout>
            <c:manualLayout>
              <c:xMode val="edge"/>
              <c:yMode val="edge"/>
              <c:x val="1.422292883278024E-2"/>
              <c:y val="0.24767334019065848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4243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39283800253211"/>
          <c:y val="4.4297782717525311E-2"/>
          <c:w val="0.78749638962538526"/>
          <c:h val="7.4954701684910516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95482044087542"/>
          <c:y val="0.1284152358270699"/>
          <c:w val="0.80172192098996309"/>
          <c:h val="0.75818850600664156"/>
        </c:manualLayout>
      </c:layout>
      <c:lineChart>
        <c:grouping val="standard"/>
        <c:varyColors val="0"/>
        <c:ser>
          <c:idx val="0"/>
          <c:order val="0"/>
          <c:tx>
            <c:strRef>
              <c:f>'Report charts'!$B$71</c:f>
              <c:strCache>
                <c:ptCount val="1"/>
                <c:pt idx="0">
                  <c:v>10G</c:v>
                </c:pt>
              </c:strCache>
            </c:strRef>
          </c:tx>
          <c:cat>
            <c:numRef>
              <c:f>'Report charts'!$C$70:$N$70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'Report charts'!$C$71:$N$71</c:f>
              <c:numCache>
                <c:formatCode>0%</c:formatCode>
                <c:ptCount val="12"/>
                <c:pt idx="0">
                  <c:v>0.25451541225790653</c:v>
                </c:pt>
                <c:pt idx="1">
                  <c:v>0.41317617908833404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7442-A9BC-2349E787E061}"/>
            </c:ext>
          </c:extLst>
        </c:ser>
        <c:ser>
          <c:idx val="1"/>
          <c:order val="1"/>
          <c:tx>
            <c:strRef>
              <c:f>'Report charts'!$B$72</c:f>
              <c:strCache>
                <c:ptCount val="1"/>
                <c:pt idx="0">
                  <c:v>25G</c:v>
                </c:pt>
              </c:strCache>
            </c:strRef>
          </c:tx>
          <c:cat>
            <c:numRef>
              <c:f>'Report charts'!$C$70:$N$70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'Report charts'!$C$72:$N$72</c:f>
              <c:numCache>
                <c:formatCode>0%</c:formatCode>
                <c:ptCount val="12"/>
                <c:pt idx="0">
                  <c:v>1.7282746159233715E-2</c:v>
                </c:pt>
                <c:pt idx="1">
                  <c:v>0.12038283196570092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57-F848-A71C-128A18C53764}"/>
            </c:ext>
          </c:extLst>
        </c:ser>
        <c:ser>
          <c:idx val="2"/>
          <c:order val="2"/>
          <c:tx>
            <c:strRef>
              <c:f>'Report charts'!$B$73</c:f>
              <c:strCache>
                <c:ptCount val="1"/>
                <c:pt idx="0">
                  <c:v>40G</c:v>
                </c:pt>
              </c:strCache>
            </c:strRef>
          </c:tx>
          <c:cat>
            <c:numRef>
              <c:f>'Report charts'!$C$70:$N$70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'Report charts'!$C$73:$N$73</c:f>
              <c:numCache>
                <c:formatCode>0%</c:formatCode>
                <c:ptCount val="12"/>
                <c:pt idx="0">
                  <c:v>0.16855312713987444</c:v>
                </c:pt>
                <c:pt idx="1">
                  <c:v>0.14413895998628645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57-F848-A71C-128A18C53764}"/>
            </c:ext>
          </c:extLst>
        </c:ser>
        <c:ser>
          <c:idx val="3"/>
          <c:order val="3"/>
          <c:tx>
            <c:strRef>
              <c:f>'Report charts'!$B$74</c:f>
              <c:strCache>
                <c:ptCount val="1"/>
                <c:pt idx="0">
                  <c:v>100G</c:v>
                </c:pt>
              </c:strCache>
            </c:strRef>
          </c:tx>
          <c:cat>
            <c:numRef>
              <c:f>'Report charts'!$C$70:$N$70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'Report charts'!$C$74:$N$74</c:f>
              <c:numCache>
                <c:formatCode>0%</c:formatCode>
                <c:ptCount val="12"/>
                <c:pt idx="0">
                  <c:v>0.46233407242938784</c:v>
                </c:pt>
                <c:pt idx="1">
                  <c:v>0.29757821145796454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57-F848-A71C-128A18C53764}"/>
            </c:ext>
          </c:extLst>
        </c:ser>
        <c:ser>
          <c:idx val="4"/>
          <c:order val="4"/>
          <c:tx>
            <c:strRef>
              <c:f>'Report charts'!$B$75</c:f>
              <c:strCache>
                <c:ptCount val="1"/>
                <c:pt idx="0">
                  <c:v>200G </c:v>
                </c:pt>
              </c:strCache>
            </c:strRef>
          </c:tx>
          <c:cat>
            <c:numRef>
              <c:f>'Report charts'!$C$70:$N$70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'Report charts'!$C$75:$N$75</c:f>
              <c:numCache>
                <c:formatCode>0%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57-F848-A71C-128A18C53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67584"/>
        <c:axId val="195281664"/>
      </c:lineChart>
      <c:catAx>
        <c:axId val="195267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281664"/>
        <c:crosses val="autoZero"/>
        <c:auto val="1"/>
        <c:lblAlgn val="ctr"/>
        <c:lblOffset val="100"/>
        <c:noMultiLvlLbl val="0"/>
      </c:catAx>
      <c:valAx>
        <c:axId val="195281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Market share of Optical Connectivity</a:t>
                </a:r>
              </a:p>
            </c:rich>
          </c:tx>
          <c:layout>
            <c:manualLayout>
              <c:xMode val="edge"/>
              <c:yMode val="edge"/>
              <c:x val="3.9103876395565944E-2"/>
              <c:y val="0.1024965427708633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195267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0558650657938"/>
          <c:y val="0.16889229038301201"/>
          <c:w val="0.76757160105662503"/>
          <c:h val="0.7217053825275300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Summary!$B$450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Summary!$C$448:$N$448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Summary!$C$450:$N$450</c:f>
              <c:numCache>
                <c:formatCode>_(* #,##0_);_(* \(#,##0\);_(* "-"??_);_(@_)</c:formatCode>
                <c:ptCount val="12"/>
                <c:pt idx="0">
                  <c:v>15853069.029999999</c:v>
                </c:pt>
                <c:pt idx="1">
                  <c:v>16957931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E-784A-91D1-6F0126D6E9F7}"/>
            </c:ext>
          </c:extLst>
        </c:ser>
        <c:ser>
          <c:idx val="4"/>
          <c:order val="1"/>
          <c:tx>
            <c:strRef>
              <c:f>Summary!$B$451</c:f>
              <c:strCache>
                <c:ptCount val="1"/>
                <c:pt idx="0">
                  <c:v>Fibre Channel</c:v>
                </c:pt>
              </c:strCache>
            </c:strRef>
          </c:tx>
          <c:invertIfNegative val="0"/>
          <c:cat>
            <c:numRef>
              <c:f>Summary!$C$448:$N$448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Summary!$C$451:$N$451</c:f>
              <c:numCache>
                <c:formatCode>_(* #,##0_);_(* \(#,##0\);_(* "-"??_);_(@_)</c:formatCode>
                <c:ptCount val="12"/>
                <c:pt idx="0">
                  <c:v>7568068</c:v>
                </c:pt>
                <c:pt idx="1">
                  <c:v>7416677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AE-784A-91D1-6F0126D6E9F7}"/>
            </c:ext>
          </c:extLst>
        </c:ser>
        <c:ser>
          <c:idx val="5"/>
          <c:order val="2"/>
          <c:tx>
            <c:strRef>
              <c:f>Summary!$B$452</c:f>
              <c:strCache>
                <c:ptCount val="1"/>
                <c:pt idx="0">
                  <c:v>Fronthaul</c:v>
                </c:pt>
              </c:strCache>
            </c:strRef>
          </c:tx>
          <c:invertIfNegative val="0"/>
          <c:cat>
            <c:numRef>
              <c:f>Summary!$C$448:$N$448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Summary!$C$452:$N$452</c:f>
              <c:numCache>
                <c:formatCode>_(* #,##0_);_(* \(#,##0\);_(* "-"??_);_(@_)</c:formatCode>
                <c:ptCount val="12"/>
                <c:pt idx="0">
                  <c:v>5845059.335853966</c:v>
                </c:pt>
                <c:pt idx="1">
                  <c:v>3654149.6645935397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AE-784A-91D1-6F0126D6E9F7}"/>
            </c:ext>
          </c:extLst>
        </c:ser>
        <c:ser>
          <c:idx val="7"/>
          <c:order val="3"/>
          <c:tx>
            <c:strRef>
              <c:f>Summary!$B$455</c:f>
              <c:strCache>
                <c:ptCount val="1"/>
                <c:pt idx="0">
                  <c:v>AOC-EOM-CPO</c:v>
                </c:pt>
              </c:strCache>
            </c:strRef>
          </c:tx>
          <c:invertIfNegative val="0"/>
          <c:cat>
            <c:numRef>
              <c:f>Summary!$C$448:$N$448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Summary!$C$455:$N$455</c:f>
              <c:numCache>
                <c:formatCode>_(* #,##0_);_(* \(#,##0\);_(* "-"??_);_(@_)</c:formatCode>
                <c:ptCount val="12"/>
                <c:pt idx="0">
                  <c:v>1664178</c:v>
                </c:pt>
                <c:pt idx="1">
                  <c:v>3405857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AE-784A-91D1-6F0126D6E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97856"/>
        <c:axId val="134299648"/>
      </c:barChart>
      <c:catAx>
        <c:axId val="1342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4299648"/>
        <c:crosses val="autoZero"/>
        <c:auto val="1"/>
        <c:lblAlgn val="ctr"/>
        <c:lblOffset val="100"/>
        <c:noMultiLvlLbl val="0"/>
      </c:catAx>
      <c:valAx>
        <c:axId val="134299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1.7001565097120901E-2"/>
              <c:y val="0.2567971299588560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42978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760523807622901"/>
          <c:y val="2.8616560889394502E-2"/>
          <c:w val="0.71405509751928509"/>
          <c:h val="8.7199960961167583E-2"/>
        </c:manualLayout>
      </c:layout>
      <c:overlay val="0"/>
      <c:spPr>
        <a:noFill/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2953051918761"/>
          <c:y val="0.176154018417257"/>
          <c:w val="0.80373677426824786"/>
          <c:h val="0.7151532559848370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Summary!$B$460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Summary!$C$458:$N$458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Summary!$C$460:$N$460</c:f>
              <c:numCache>
                <c:formatCode>_("$"* #,##0_);_("$"* \(#,##0\);_("$"* "-"??_);_(@_)</c:formatCode>
                <c:ptCount val="12"/>
                <c:pt idx="0">
                  <c:v>257.12579308504553</c:v>
                </c:pt>
                <c:pt idx="1">
                  <c:v>245.55719415935511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A-A444-B6D6-F36936BDEDAC}"/>
            </c:ext>
          </c:extLst>
        </c:ser>
        <c:ser>
          <c:idx val="4"/>
          <c:order val="1"/>
          <c:tx>
            <c:strRef>
              <c:f>Summary!$B$461</c:f>
              <c:strCache>
                <c:ptCount val="1"/>
                <c:pt idx="0">
                  <c:v>Fibre Channel</c:v>
                </c:pt>
              </c:strCache>
            </c:strRef>
          </c:tx>
          <c:invertIfNegative val="0"/>
          <c:cat>
            <c:numRef>
              <c:f>Summary!$C$458:$N$458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Summary!$C$461:$N$461</c:f>
              <c:numCache>
                <c:formatCode>_("$"* #,##0_);_("$"* \(#,##0\);_("$"* "-"??_);_(@_)</c:formatCode>
                <c:ptCount val="12"/>
                <c:pt idx="0">
                  <c:v>176.72797262563861</c:v>
                </c:pt>
                <c:pt idx="1">
                  <c:v>197.50662099999994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A-A444-B6D6-F36936BDEDAC}"/>
            </c:ext>
          </c:extLst>
        </c:ser>
        <c:ser>
          <c:idx val="5"/>
          <c:order val="2"/>
          <c:tx>
            <c:strRef>
              <c:f>Summary!$B$462</c:f>
              <c:strCache>
                <c:ptCount val="1"/>
                <c:pt idx="0">
                  <c:v>Fronthaul</c:v>
                </c:pt>
              </c:strCache>
            </c:strRef>
          </c:tx>
          <c:invertIfNegative val="0"/>
          <c:cat>
            <c:numRef>
              <c:f>Summary!$C$458:$N$458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Summary!$C$462:$N$462</c:f>
              <c:numCache>
                <c:formatCode>_("$"* #,##0_);_("$"* \(#,##0\);_("$"* "-"??_);_(@_)</c:formatCode>
                <c:ptCount val="12"/>
                <c:pt idx="0">
                  <c:v>74.754878954738558</c:v>
                </c:pt>
                <c:pt idx="1">
                  <c:v>44.512089549769499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EA-A444-B6D6-F36936BDEDAC}"/>
            </c:ext>
          </c:extLst>
        </c:ser>
        <c:ser>
          <c:idx val="7"/>
          <c:order val="3"/>
          <c:tx>
            <c:strRef>
              <c:f>Summary!$B$465</c:f>
              <c:strCache>
                <c:ptCount val="1"/>
                <c:pt idx="0">
                  <c:v>AOC-EOM-CPO</c:v>
                </c:pt>
              </c:strCache>
            </c:strRef>
          </c:tx>
          <c:invertIfNegative val="0"/>
          <c:cat>
            <c:numRef>
              <c:f>Summary!$C$458:$N$458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Summary!$C$465:$N$465</c:f>
              <c:numCache>
                <c:formatCode>_("$"* #,##0_);_("$"* \(#,##0\);_("$"* "-"??_);_(@_)</c:formatCode>
                <c:ptCount val="12"/>
                <c:pt idx="0">
                  <c:v>41.314569322808062</c:v>
                </c:pt>
                <c:pt idx="1">
                  <c:v>74.897164000000004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EA-A444-B6D6-F36936BDE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336512"/>
        <c:axId val="134338048"/>
      </c:barChart>
      <c:catAx>
        <c:axId val="13433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4338048"/>
        <c:crosses val="autoZero"/>
        <c:auto val="1"/>
        <c:lblAlgn val="ctr"/>
        <c:lblOffset val="100"/>
        <c:noMultiLvlLbl val="0"/>
      </c:catAx>
      <c:valAx>
        <c:axId val="134338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Sales($ million)</a:t>
                </a:r>
              </a:p>
            </c:rich>
          </c:tx>
          <c:layout>
            <c:manualLayout>
              <c:xMode val="edge"/>
              <c:yMode val="edge"/>
              <c:x val="2.0997006664942801E-2"/>
              <c:y val="0.297207609948983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43365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099564126457001"/>
          <c:y val="2.44826592409026E-2"/>
          <c:w val="0.66260348013691495"/>
          <c:h val="0.116286526794214"/>
        </c:manualLayout>
      </c:layout>
      <c:overlay val="0"/>
      <c:spPr>
        <a:noFill/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16807345320434"/>
          <c:y val="4.9567593207475599E-2"/>
          <c:w val="0.74396196599662057"/>
          <c:h val="0.81613471207665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Summary!$B$492</c:f>
              <c:strCache>
                <c:ptCount val="1"/>
                <c:pt idx="0">
                  <c:v>Ethernet</c:v>
                </c:pt>
              </c:strCache>
            </c:strRef>
          </c:tx>
          <c:invertIfNegative val="0"/>
          <c:cat>
            <c:numRef>
              <c:f>Summary!$C$490:$N$490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Summary!$C$492:$N$492</c:f>
              <c:numCache>
                <c:formatCode>_(* #,##0_);_(* \(#,##0\);_(* "-"??_);_(@_)</c:formatCode>
                <c:ptCount val="12"/>
                <c:pt idx="0">
                  <c:v>1836195</c:v>
                </c:pt>
                <c:pt idx="1">
                  <c:v>2651112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8-5748-97B6-4184A92AB40D}"/>
            </c:ext>
          </c:extLst>
        </c:ser>
        <c:ser>
          <c:idx val="7"/>
          <c:order val="1"/>
          <c:tx>
            <c:strRef>
              <c:f>Summary!$B$497</c:f>
              <c:strCache>
                <c:ptCount val="1"/>
                <c:pt idx="0">
                  <c:v>AOC-EOM-CPO</c:v>
                </c:pt>
              </c:strCache>
            </c:strRef>
          </c:tx>
          <c:invertIfNegative val="0"/>
          <c:cat>
            <c:numRef>
              <c:f>Summary!$C$490:$N$490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Summary!$C$497:$N$497</c:f>
              <c:numCache>
                <c:formatCode>_(* #,##0_);_(* \(#,##0\);_(* "-"??_);_(@_)</c:formatCode>
                <c:ptCount val="12"/>
                <c:pt idx="0">
                  <c:v>743853.35714285704</c:v>
                </c:pt>
                <c:pt idx="1">
                  <c:v>714152.4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78-5748-97B6-4184A92AB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687744"/>
        <c:axId val="134693632"/>
      </c:barChart>
      <c:catAx>
        <c:axId val="13468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4693632"/>
        <c:crosses val="autoZero"/>
        <c:auto val="1"/>
        <c:lblAlgn val="ctr"/>
        <c:lblOffset val="100"/>
        <c:noMultiLvlLbl val="0"/>
      </c:catAx>
      <c:valAx>
        <c:axId val="1346936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Shipments (units)</a:t>
                </a:r>
              </a:p>
            </c:rich>
          </c:tx>
          <c:layout>
            <c:manualLayout>
              <c:xMode val="edge"/>
              <c:yMode val="edge"/>
              <c:x val="1.6852871977834E-2"/>
              <c:y val="0.20397305758466899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4687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617463129573099"/>
          <c:y val="5.0877562014934395E-2"/>
          <c:w val="0.23749568040220775"/>
          <c:h val="0.23790557712479304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image" Target="../media/image1.png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5" Type="http://schemas.openxmlformats.org/officeDocument/2006/relationships/chart" Target="../charts/chart53.xml"/><Relationship Id="rId10" Type="http://schemas.openxmlformats.org/officeDocument/2006/relationships/chart" Target="../charts/chart58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8.xml"/><Relationship Id="rId21" Type="http://schemas.openxmlformats.org/officeDocument/2006/relationships/chart" Target="../charts/chart21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8.xml"/><Relationship Id="rId41" Type="http://schemas.openxmlformats.org/officeDocument/2006/relationships/chart" Target="../charts/chart4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image" Target="../media/image1.png"/><Relationship Id="rId36" Type="http://schemas.openxmlformats.org/officeDocument/2006/relationships/chart" Target="../charts/chart3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196850</xdr:colOff>
      <xdr:row>0</xdr:row>
      <xdr:rowOff>0</xdr:rowOff>
    </xdr:from>
    <xdr:to>
      <xdr:col>15</xdr:col>
      <xdr:colOff>269338</xdr:colOff>
      <xdr:row>3</xdr:row>
      <xdr:rowOff>113392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0FCB0A0-FFA0-4F6F-97AD-D537B1C58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02750" y="0"/>
          <a:ext cx="3215738" cy="7039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490992</xdr:colOff>
      <xdr:row>0</xdr:row>
      <xdr:rowOff>125867</xdr:rowOff>
    </xdr:from>
    <xdr:to>
      <xdr:col>10</xdr:col>
      <xdr:colOff>552224</xdr:colOff>
      <xdr:row>3</xdr:row>
      <xdr:rowOff>63059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4135" y="125867"/>
          <a:ext cx="2456089" cy="5268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111124</xdr:colOff>
      <xdr:row>228</xdr:row>
      <xdr:rowOff>173568</xdr:rowOff>
    </xdr:from>
    <xdr:to>
      <xdr:col>40</xdr:col>
      <xdr:colOff>736599</xdr:colOff>
      <xdr:row>244</xdr:row>
      <xdr:rowOff>38101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69396</xdr:colOff>
      <xdr:row>229</xdr:row>
      <xdr:rowOff>52010</xdr:rowOff>
    </xdr:from>
    <xdr:to>
      <xdr:col>70</xdr:col>
      <xdr:colOff>290286</xdr:colOff>
      <xdr:row>244</xdr:row>
      <xdr:rowOff>94343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30</xdr:col>
      <xdr:colOff>190500</xdr:colOff>
      <xdr:row>0</xdr:row>
      <xdr:rowOff>108858</xdr:rowOff>
    </xdr:from>
    <xdr:to>
      <xdr:col>32</xdr:col>
      <xdr:colOff>106589</xdr:colOff>
      <xdr:row>3</xdr:row>
      <xdr:rowOff>27907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2571" y="108858"/>
          <a:ext cx="2456089" cy="52683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103011</xdr:colOff>
      <xdr:row>121</xdr:row>
      <xdr:rowOff>42332</xdr:rowOff>
    </xdr:from>
    <xdr:to>
      <xdr:col>11</xdr:col>
      <xdr:colOff>289278</xdr:colOff>
      <xdr:row>137</xdr:row>
      <xdr:rowOff>13103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143756</xdr:colOff>
      <xdr:row>190</xdr:row>
      <xdr:rowOff>150435</xdr:rowOff>
    </xdr:from>
    <xdr:to>
      <xdr:col>10</xdr:col>
      <xdr:colOff>254000</xdr:colOff>
      <xdr:row>206</xdr:row>
      <xdr:rowOff>110748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42712</xdr:colOff>
      <xdr:row>97</xdr:row>
      <xdr:rowOff>84666</xdr:rowOff>
    </xdr:from>
    <xdr:to>
      <xdr:col>10</xdr:col>
      <xdr:colOff>388055</xdr:colOff>
      <xdr:row>112</xdr:row>
      <xdr:rowOff>94973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104827</xdr:colOff>
      <xdr:row>162</xdr:row>
      <xdr:rowOff>1009</xdr:rowOff>
    </xdr:from>
    <xdr:to>
      <xdr:col>12</xdr:col>
      <xdr:colOff>420057</xdr:colOff>
      <xdr:row>181</xdr:row>
      <xdr:rowOff>158751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168325</xdr:colOff>
      <xdr:row>141</xdr:row>
      <xdr:rowOff>123974</xdr:rowOff>
    </xdr:from>
    <xdr:to>
      <xdr:col>10</xdr:col>
      <xdr:colOff>221747</xdr:colOff>
      <xdr:row>158</xdr:row>
      <xdr:rowOff>60474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251180</xdr:colOff>
      <xdr:row>121</xdr:row>
      <xdr:rowOff>42332</xdr:rowOff>
    </xdr:from>
    <xdr:to>
      <xdr:col>16</xdr:col>
      <xdr:colOff>76199</xdr:colOff>
      <xdr:row>137</xdr:row>
      <xdr:rowOff>25400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112889</xdr:colOff>
      <xdr:row>121</xdr:row>
      <xdr:rowOff>42332</xdr:rowOff>
    </xdr:from>
    <xdr:to>
      <xdr:col>7</xdr:col>
      <xdr:colOff>275166</xdr:colOff>
      <xdr:row>137</xdr:row>
      <xdr:rowOff>13103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18143</xdr:colOff>
      <xdr:row>78</xdr:row>
      <xdr:rowOff>83457</xdr:rowOff>
    </xdr:from>
    <xdr:to>
      <xdr:col>10</xdr:col>
      <xdr:colOff>294369</xdr:colOff>
      <xdr:row>95</xdr:row>
      <xdr:rowOff>91621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406401</xdr:colOff>
      <xdr:row>78</xdr:row>
      <xdr:rowOff>81643</xdr:rowOff>
    </xdr:from>
    <xdr:to>
      <xdr:col>20</xdr:col>
      <xdr:colOff>419555</xdr:colOff>
      <xdr:row>95</xdr:row>
      <xdr:rowOff>89807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28221</xdr:colOff>
      <xdr:row>10</xdr:row>
      <xdr:rowOff>124178</xdr:rowOff>
    </xdr:from>
    <xdr:to>
      <xdr:col>10</xdr:col>
      <xdr:colOff>225777</xdr:colOff>
      <xdr:row>24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95250</xdr:colOff>
      <xdr:row>31</xdr:row>
      <xdr:rowOff>47625</xdr:rowOff>
    </xdr:from>
    <xdr:to>
      <xdr:col>9</xdr:col>
      <xdr:colOff>594936</xdr:colOff>
      <xdr:row>50</xdr:row>
      <xdr:rowOff>139700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43656</xdr:colOff>
      <xdr:row>53</xdr:row>
      <xdr:rowOff>71436</xdr:rowOff>
    </xdr:from>
    <xdr:to>
      <xdr:col>9</xdr:col>
      <xdr:colOff>468313</xdr:colOff>
      <xdr:row>68</xdr:row>
      <xdr:rowOff>61911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9</xdr:col>
      <xdr:colOff>283029</xdr:colOff>
      <xdr:row>0</xdr:row>
      <xdr:rowOff>0</xdr:rowOff>
    </xdr:from>
    <xdr:to>
      <xdr:col>14</xdr:col>
      <xdr:colOff>15338</xdr:colOff>
      <xdr:row>3</xdr:row>
      <xdr:rowOff>126999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FC4C80E-2C28-4007-8CE7-09BF66F81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315200" y="0"/>
          <a:ext cx="3215738" cy="70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114300</xdr:rowOff>
    </xdr:from>
    <xdr:to>
      <xdr:col>8</xdr:col>
      <xdr:colOff>462787</xdr:colOff>
      <xdr:row>19</xdr:row>
      <xdr:rowOff>77367</xdr:rowOff>
    </xdr:to>
    <xdr:grpSp>
      <xdr:nvGrpSpPr>
        <xdr:cNvPr id="2" name="Group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342900" y="1952625"/>
          <a:ext cx="5263387" cy="1506117"/>
          <a:chOff x="158" y="204"/>
          <a:chExt cx="534" cy="149"/>
        </a:xfrm>
      </xdr:grpSpPr>
      <xdr:sp macro="" textlink="">
        <xdr:nvSpPr>
          <xdr:cNvPr id="3" name="Text Box 9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2" y="234"/>
            <a:ext cx="137" cy="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Arial"/>
                <a:cs typeface="Arial"/>
              </a:rPr>
              <a:t>LightCounting forecast database</a:t>
            </a:r>
          </a:p>
        </xdr:txBody>
      </xdr:sp>
      <xdr:sp macro="" textlink="">
        <xdr:nvSpPr>
          <xdr:cNvPr id="4" name="Text Box 10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7" y="241"/>
            <a:ext cx="125" cy="68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Technology</a:t>
            </a:r>
          </a:p>
          <a:p>
            <a:pPr algn="ctr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Forecast</a:t>
            </a:r>
          </a:p>
        </xdr:txBody>
      </xdr:sp>
      <xdr:sp macro="" textlink="">
        <xdr:nvSpPr>
          <xdr:cNvPr id="5" name="Text Box 11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3" y="204"/>
            <a:ext cx="192" cy="7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Split into technology groups</a:t>
            </a:r>
          </a:p>
        </xdr:txBody>
      </xdr:sp>
      <xdr:sp macro="" textlink="">
        <xdr:nvSpPr>
          <xdr:cNvPr id="6" name="Text Box 12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2" y="277"/>
            <a:ext cx="192" cy="7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Interviews with industry participants</a:t>
            </a:r>
            <a:endParaRPr lang="en-US" sz="1200" b="0" i="0" strike="noStrike">
              <a:solidFill>
                <a:srgbClr val="000000"/>
              </a:solidFill>
              <a:latin typeface="Arial"/>
              <a:ea typeface="+mn-ea"/>
              <a:cs typeface="Arial"/>
            </a:endParaRPr>
          </a:p>
          <a:p>
            <a:pPr algn="ctr" rtl="0">
              <a:defRPr sz="1000"/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AutoShape 1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58" y="204"/>
            <a:ext cx="165" cy="146"/>
          </a:xfrm>
          <a:prstGeom prst="homePlate">
            <a:avLst>
              <a:gd name="adj" fmla="val 28253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Line 1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515" y="206"/>
            <a:ext cx="49" cy="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1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15" y="276"/>
            <a:ext cx="49" cy="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514350</xdr:colOff>
      <xdr:row>11</xdr:row>
      <xdr:rowOff>123825</xdr:rowOff>
    </xdr:from>
    <xdr:to>
      <xdr:col>14</xdr:col>
      <xdr:colOff>9525</xdr:colOff>
      <xdr:row>17</xdr:row>
      <xdr:rowOff>123825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639050" y="2066925"/>
          <a:ext cx="1457325" cy="971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LightCounting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Silicon Photonics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Forecast</a:t>
          </a:r>
        </a:p>
      </xdr:txBody>
    </xdr:sp>
    <xdr:clientData/>
  </xdr:twoCellAnchor>
  <xdr:twoCellAnchor>
    <xdr:from>
      <xdr:col>9</xdr:col>
      <xdr:colOff>285750</xdr:colOff>
      <xdr:row>11</xdr:row>
      <xdr:rowOff>142875</xdr:rowOff>
    </xdr:from>
    <xdr:to>
      <xdr:col>11</xdr:col>
      <xdr:colOff>209550</xdr:colOff>
      <xdr:row>13</xdr:row>
      <xdr:rowOff>34484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6210300" y="2085975"/>
          <a:ext cx="1123950" cy="21545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Sanity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checks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285750</xdr:colOff>
      <xdr:row>15</xdr:row>
      <xdr:rowOff>119938</xdr:rowOff>
    </xdr:from>
    <xdr:to>
      <xdr:col>11</xdr:col>
      <xdr:colOff>209550</xdr:colOff>
      <xdr:row>17</xdr:row>
      <xdr:rowOff>47626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6210300" y="2710738"/>
          <a:ext cx="1123950" cy="25153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Expert review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466725</xdr:colOff>
      <xdr:row>12</xdr:row>
      <xdr:rowOff>88680</xdr:rowOff>
    </xdr:from>
    <xdr:to>
      <xdr:col>9</xdr:col>
      <xdr:colOff>285750</xdr:colOff>
      <xdr:row>13</xdr:row>
      <xdr:rowOff>95250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endCxn id="11" idx="1"/>
        </xdr:cNvCxnSpPr>
      </xdr:nvCxnSpPr>
      <xdr:spPr>
        <a:xfrm flipV="1">
          <a:off x="5791200" y="2193705"/>
          <a:ext cx="419100" cy="16849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476250</xdr:colOff>
      <xdr:row>16</xdr:row>
      <xdr:rowOff>9525</xdr:rowOff>
    </xdr:from>
    <xdr:to>
      <xdr:col>9</xdr:col>
      <xdr:colOff>285750</xdr:colOff>
      <xdr:row>16</xdr:row>
      <xdr:rowOff>83782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endCxn id="12" idx="1"/>
        </xdr:cNvCxnSpPr>
      </xdr:nvCxnSpPr>
      <xdr:spPr>
        <a:xfrm>
          <a:off x="5800725" y="2762250"/>
          <a:ext cx="409575" cy="74257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12</xdr:row>
      <xdr:rowOff>85725</xdr:rowOff>
    </xdr:from>
    <xdr:to>
      <xdr:col>11</xdr:col>
      <xdr:colOff>514350</xdr:colOff>
      <xdr:row>12</xdr:row>
      <xdr:rowOff>142875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334250" y="2190750"/>
          <a:ext cx="304800" cy="5715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15</xdr:row>
      <xdr:rowOff>152400</xdr:rowOff>
    </xdr:from>
    <xdr:to>
      <xdr:col>11</xdr:col>
      <xdr:colOff>514350</xdr:colOff>
      <xdr:row>16</xdr:row>
      <xdr:rowOff>85725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V="1">
          <a:off x="7334250" y="2743200"/>
          <a:ext cx="304800" cy="9525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0</xdr:row>
      <xdr:rowOff>0</xdr:rowOff>
    </xdr:from>
    <xdr:to>
      <xdr:col>14</xdr:col>
      <xdr:colOff>577313</xdr:colOff>
      <xdr:row>3</xdr:row>
      <xdr:rowOff>113392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F755C89-D509-470A-B8B5-D1D3E8FE5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0"/>
          <a:ext cx="3215738" cy="703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32202</xdr:colOff>
      <xdr:row>158</xdr:row>
      <xdr:rowOff>99786</xdr:rowOff>
    </xdr:from>
    <xdr:to>
      <xdr:col>6</xdr:col>
      <xdr:colOff>453571</xdr:colOff>
      <xdr:row>177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616856</xdr:colOff>
      <xdr:row>158</xdr:row>
      <xdr:rowOff>127001</xdr:rowOff>
    </xdr:from>
    <xdr:to>
      <xdr:col>12</xdr:col>
      <xdr:colOff>843643</xdr:colOff>
      <xdr:row>177</xdr:row>
      <xdr:rowOff>47776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51857</xdr:colOff>
      <xdr:row>273</xdr:row>
      <xdr:rowOff>9072</xdr:rowOff>
    </xdr:from>
    <xdr:to>
      <xdr:col>6</xdr:col>
      <xdr:colOff>371928</xdr:colOff>
      <xdr:row>291</xdr:row>
      <xdr:rowOff>16935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480784</xdr:colOff>
      <xdr:row>273</xdr:row>
      <xdr:rowOff>18143</xdr:rowOff>
    </xdr:from>
    <xdr:to>
      <xdr:col>12</xdr:col>
      <xdr:colOff>870857</xdr:colOff>
      <xdr:row>291</xdr:row>
      <xdr:rowOff>25099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18597</xdr:colOff>
      <xdr:row>315</xdr:row>
      <xdr:rowOff>45358</xdr:rowOff>
    </xdr:from>
    <xdr:to>
      <xdr:col>5</xdr:col>
      <xdr:colOff>925286</xdr:colOff>
      <xdr:row>333</xdr:row>
      <xdr:rowOff>16933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127303</xdr:colOff>
      <xdr:row>315</xdr:row>
      <xdr:rowOff>45358</xdr:rowOff>
    </xdr:from>
    <xdr:to>
      <xdr:col>12</xdr:col>
      <xdr:colOff>620888</xdr:colOff>
      <xdr:row>333</xdr:row>
      <xdr:rowOff>2417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284690</xdr:colOff>
      <xdr:row>428</xdr:row>
      <xdr:rowOff>45357</xdr:rowOff>
    </xdr:from>
    <xdr:to>
      <xdr:col>5</xdr:col>
      <xdr:colOff>852714</xdr:colOff>
      <xdr:row>445</xdr:row>
      <xdr:rowOff>145143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51405</xdr:colOff>
      <xdr:row>428</xdr:row>
      <xdr:rowOff>45356</xdr:rowOff>
    </xdr:from>
    <xdr:to>
      <xdr:col>11</xdr:col>
      <xdr:colOff>961572</xdr:colOff>
      <xdr:row>446</xdr:row>
      <xdr:rowOff>18142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42785</xdr:colOff>
      <xdr:row>470</xdr:row>
      <xdr:rowOff>64710</xdr:rowOff>
    </xdr:from>
    <xdr:to>
      <xdr:col>5</xdr:col>
      <xdr:colOff>889000</xdr:colOff>
      <xdr:row>487</xdr:row>
      <xdr:rowOff>127000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899884</xdr:colOff>
      <xdr:row>470</xdr:row>
      <xdr:rowOff>72874</xdr:rowOff>
    </xdr:from>
    <xdr:to>
      <xdr:col>12</xdr:col>
      <xdr:colOff>898071</xdr:colOff>
      <xdr:row>487</xdr:row>
      <xdr:rowOff>117929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252942</xdr:colOff>
      <xdr:row>667</xdr:row>
      <xdr:rowOff>129722</xdr:rowOff>
    </xdr:from>
    <xdr:to>
      <xdr:col>6</xdr:col>
      <xdr:colOff>592667</xdr:colOff>
      <xdr:row>685</xdr:row>
      <xdr:rowOff>10886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149148</xdr:colOff>
      <xdr:row>101</xdr:row>
      <xdr:rowOff>63500</xdr:rowOff>
    </xdr:from>
    <xdr:to>
      <xdr:col>6</xdr:col>
      <xdr:colOff>580571</xdr:colOff>
      <xdr:row>117</xdr:row>
      <xdr:rowOff>116114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758900</xdr:colOff>
      <xdr:row>101</xdr:row>
      <xdr:rowOff>43091</xdr:rowOff>
    </xdr:from>
    <xdr:to>
      <xdr:col>13</xdr:col>
      <xdr:colOff>226785</xdr:colOff>
      <xdr:row>117</xdr:row>
      <xdr:rowOff>127002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873880</xdr:colOff>
      <xdr:row>9</xdr:row>
      <xdr:rowOff>27214</xdr:rowOff>
    </xdr:from>
    <xdr:to>
      <xdr:col>12</xdr:col>
      <xdr:colOff>834571</xdr:colOff>
      <xdr:row>27</xdr:row>
      <xdr:rowOff>132293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35831</xdr:colOff>
      <xdr:row>9</xdr:row>
      <xdr:rowOff>18144</xdr:rowOff>
    </xdr:from>
    <xdr:to>
      <xdr:col>6</xdr:col>
      <xdr:colOff>589643</xdr:colOff>
      <xdr:row>27</xdr:row>
      <xdr:rowOff>150435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25700</xdr:colOff>
      <xdr:row>203</xdr:row>
      <xdr:rowOff>0</xdr:rowOff>
    </xdr:from>
    <xdr:to>
      <xdr:col>6</xdr:col>
      <xdr:colOff>479778</xdr:colOff>
      <xdr:row>222</xdr:row>
      <xdr:rowOff>43724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515559</xdr:colOff>
      <xdr:row>203</xdr:row>
      <xdr:rowOff>1</xdr:rowOff>
    </xdr:from>
    <xdr:to>
      <xdr:col>13</xdr:col>
      <xdr:colOff>169335</xdr:colOff>
      <xdr:row>222</xdr:row>
      <xdr:rowOff>30745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74082</xdr:colOff>
      <xdr:row>234</xdr:row>
      <xdr:rowOff>36287</xdr:rowOff>
    </xdr:from>
    <xdr:to>
      <xdr:col>6</xdr:col>
      <xdr:colOff>707571</xdr:colOff>
      <xdr:row>249</xdr:row>
      <xdr:rowOff>77713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9072</xdr:colOff>
      <xdr:row>234</xdr:row>
      <xdr:rowOff>45358</xdr:rowOff>
    </xdr:from>
    <xdr:to>
      <xdr:col>13</xdr:col>
      <xdr:colOff>0</xdr:colOff>
      <xdr:row>249</xdr:row>
      <xdr:rowOff>35983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300868</xdr:colOff>
      <xdr:row>355</xdr:row>
      <xdr:rowOff>104320</xdr:rowOff>
    </xdr:from>
    <xdr:to>
      <xdr:col>6</xdr:col>
      <xdr:colOff>840618</xdr:colOff>
      <xdr:row>376</xdr:row>
      <xdr:rowOff>89080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72572</xdr:colOff>
      <xdr:row>355</xdr:row>
      <xdr:rowOff>95250</xdr:rowOff>
    </xdr:from>
    <xdr:to>
      <xdr:col>14</xdr:col>
      <xdr:colOff>0</xdr:colOff>
      <xdr:row>376</xdr:row>
      <xdr:rowOff>126999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289983</xdr:colOff>
      <xdr:row>389</xdr:row>
      <xdr:rowOff>36285</xdr:rowOff>
    </xdr:from>
    <xdr:to>
      <xdr:col>5</xdr:col>
      <xdr:colOff>680357</xdr:colOff>
      <xdr:row>404</xdr:row>
      <xdr:rowOff>109464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940255</xdr:colOff>
      <xdr:row>389</xdr:row>
      <xdr:rowOff>36286</xdr:rowOff>
    </xdr:from>
    <xdr:to>
      <xdr:col>11</xdr:col>
      <xdr:colOff>562429</xdr:colOff>
      <xdr:row>404</xdr:row>
      <xdr:rowOff>54429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74082</xdr:colOff>
      <xdr:row>709</xdr:row>
      <xdr:rowOff>42333</xdr:rowOff>
    </xdr:from>
    <xdr:to>
      <xdr:col>6</xdr:col>
      <xdr:colOff>816428</xdr:colOff>
      <xdr:row>730</xdr:row>
      <xdr:rowOff>23283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141285</xdr:colOff>
      <xdr:row>118</xdr:row>
      <xdr:rowOff>145142</xdr:rowOff>
    </xdr:from>
    <xdr:to>
      <xdr:col>6</xdr:col>
      <xdr:colOff>535213</xdr:colOff>
      <xdr:row>134</xdr:row>
      <xdr:rowOff>64406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751491</xdr:colOff>
      <xdr:row>118</xdr:row>
      <xdr:rowOff>90714</xdr:rowOff>
    </xdr:from>
    <xdr:to>
      <xdr:col>13</xdr:col>
      <xdr:colOff>190500</xdr:colOff>
      <xdr:row>134</xdr:row>
      <xdr:rowOff>36287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9074</xdr:colOff>
      <xdr:row>709</xdr:row>
      <xdr:rowOff>31447</xdr:rowOff>
    </xdr:from>
    <xdr:to>
      <xdr:col>12</xdr:col>
      <xdr:colOff>798287</xdr:colOff>
      <xdr:row>730</xdr:row>
      <xdr:rowOff>12397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 editAs="oneCell">
    <xdr:from>
      <xdr:col>12</xdr:col>
      <xdr:colOff>464457</xdr:colOff>
      <xdr:row>0</xdr:row>
      <xdr:rowOff>0</xdr:rowOff>
    </xdr:from>
    <xdr:to>
      <xdr:col>16</xdr:col>
      <xdr:colOff>22595</xdr:colOff>
      <xdr:row>3</xdr:row>
      <xdr:rowOff>126999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1840028" y="0"/>
          <a:ext cx="3215738" cy="703942"/>
        </a:xfrm>
        <a:prstGeom prst="rect">
          <a:avLst/>
        </a:prstGeom>
      </xdr:spPr>
    </xdr:pic>
    <xdr:clientData/>
  </xdr:twoCellAnchor>
  <xdr:twoCellAnchor>
    <xdr:from>
      <xdr:col>6</xdr:col>
      <xdr:colOff>704699</xdr:colOff>
      <xdr:row>667</xdr:row>
      <xdr:rowOff>127908</xdr:rowOff>
    </xdr:from>
    <xdr:to>
      <xdr:col>12</xdr:col>
      <xdr:colOff>807357</xdr:colOff>
      <xdr:row>685</xdr:row>
      <xdr:rowOff>90714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243920</xdr:colOff>
      <xdr:row>7</xdr:row>
      <xdr:rowOff>62492</xdr:rowOff>
    </xdr:from>
    <xdr:to>
      <xdr:col>20</xdr:col>
      <xdr:colOff>126999</xdr:colOff>
      <xdr:row>27</xdr:row>
      <xdr:rowOff>141112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16</xdr:col>
      <xdr:colOff>1</xdr:colOff>
      <xdr:row>157</xdr:row>
      <xdr:rowOff>72572</xdr:rowOff>
    </xdr:from>
    <xdr:to>
      <xdr:col>20</xdr:col>
      <xdr:colOff>181430</xdr:colOff>
      <xdr:row>176</xdr:row>
      <xdr:rowOff>145143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20</xdr:col>
      <xdr:colOff>254000</xdr:colOff>
      <xdr:row>157</xdr:row>
      <xdr:rowOff>72571</xdr:rowOff>
    </xdr:from>
    <xdr:to>
      <xdr:col>23</xdr:col>
      <xdr:colOff>907142</xdr:colOff>
      <xdr:row>176</xdr:row>
      <xdr:rowOff>145143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42785</xdr:colOff>
      <xdr:row>625</xdr:row>
      <xdr:rowOff>64710</xdr:rowOff>
    </xdr:from>
    <xdr:to>
      <xdr:col>5</xdr:col>
      <xdr:colOff>889000</xdr:colOff>
      <xdr:row>642</xdr:row>
      <xdr:rowOff>127000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6</xdr:col>
      <xdr:colOff>899884</xdr:colOff>
      <xdr:row>625</xdr:row>
      <xdr:rowOff>72874</xdr:rowOff>
    </xdr:from>
    <xdr:to>
      <xdr:col>12</xdr:col>
      <xdr:colOff>898071</xdr:colOff>
      <xdr:row>642</xdr:row>
      <xdr:rowOff>117929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13756</xdr:colOff>
      <xdr:row>583</xdr:row>
      <xdr:rowOff>153610</xdr:rowOff>
    </xdr:from>
    <xdr:to>
      <xdr:col>5</xdr:col>
      <xdr:colOff>859971</xdr:colOff>
      <xdr:row>601</xdr:row>
      <xdr:rowOff>52615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909409</xdr:colOff>
      <xdr:row>584</xdr:row>
      <xdr:rowOff>34774</xdr:rowOff>
    </xdr:from>
    <xdr:to>
      <xdr:col>12</xdr:col>
      <xdr:colOff>907596</xdr:colOff>
      <xdr:row>601</xdr:row>
      <xdr:rowOff>79829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871309</xdr:colOff>
      <xdr:row>544</xdr:row>
      <xdr:rowOff>63500</xdr:rowOff>
    </xdr:from>
    <xdr:to>
      <xdr:col>12</xdr:col>
      <xdr:colOff>869496</xdr:colOff>
      <xdr:row>559</xdr:row>
      <xdr:rowOff>73479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102656</xdr:colOff>
      <xdr:row>544</xdr:row>
      <xdr:rowOff>47625</xdr:rowOff>
    </xdr:from>
    <xdr:to>
      <xdr:col>6</xdr:col>
      <xdr:colOff>12246</xdr:colOff>
      <xdr:row>559</xdr:row>
      <xdr:rowOff>109765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300868</xdr:colOff>
      <xdr:row>511</xdr:row>
      <xdr:rowOff>104320</xdr:rowOff>
    </xdr:from>
    <xdr:to>
      <xdr:col>6</xdr:col>
      <xdr:colOff>840618</xdr:colOff>
      <xdr:row>532</xdr:row>
      <xdr:rowOff>89080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</xdr:col>
      <xdr:colOff>72572</xdr:colOff>
      <xdr:row>511</xdr:row>
      <xdr:rowOff>95250</xdr:rowOff>
    </xdr:from>
    <xdr:to>
      <xdr:col>14</xdr:col>
      <xdr:colOff>0</xdr:colOff>
      <xdr:row>532</xdr:row>
      <xdr:rowOff>126999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23</xdr:col>
      <xdr:colOff>95250</xdr:colOff>
      <xdr:row>7</xdr:row>
      <xdr:rowOff>47625</xdr:rowOff>
    </xdr:from>
    <xdr:to>
      <xdr:col>27</xdr:col>
      <xdr:colOff>687917</xdr:colOff>
      <xdr:row>27</xdr:row>
      <xdr:rowOff>126245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27</xdr:col>
      <xdr:colOff>546805</xdr:colOff>
      <xdr:row>7</xdr:row>
      <xdr:rowOff>47625</xdr:rowOff>
    </xdr:from>
    <xdr:to>
      <xdr:col>32</xdr:col>
      <xdr:colOff>458611</xdr:colOff>
      <xdr:row>27</xdr:row>
      <xdr:rowOff>126245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755</xdr:row>
      <xdr:rowOff>0</xdr:rowOff>
    </xdr:from>
    <xdr:to>
      <xdr:col>6</xdr:col>
      <xdr:colOff>742346</xdr:colOff>
      <xdr:row>775</xdr:row>
      <xdr:rowOff>146050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7</xdr:col>
      <xdr:colOff>0</xdr:colOff>
      <xdr:row>755</xdr:row>
      <xdr:rowOff>0</xdr:rowOff>
    </xdr:from>
    <xdr:to>
      <xdr:col>14</xdr:col>
      <xdr:colOff>0</xdr:colOff>
      <xdr:row>775</xdr:row>
      <xdr:rowOff>146050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2248580</xdr:colOff>
      <xdr:row>439</xdr:row>
      <xdr:rowOff>116116</xdr:rowOff>
    </xdr:from>
    <xdr:to>
      <xdr:col>12</xdr:col>
      <xdr:colOff>390072</xdr:colOff>
      <xdr:row>461</xdr:row>
      <xdr:rowOff>108858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662215</xdr:colOff>
      <xdr:row>0</xdr:row>
      <xdr:rowOff>63501</xdr:rowOff>
    </xdr:from>
    <xdr:to>
      <xdr:col>9</xdr:col>
      <xdr:colOff>816429</xdr:colOff>
      <xdr:row>3</xdr:row>
      <xdr:rowOff>59435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22358" y="63501"/>
          <a:ext cx="2630714" cy="5855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241300</xdr:colOff>
      <xdr:row>970</xdr:row>
      <xdr:rowOff>13606</xdr:rowOff>
    </xdr:from>
    <xdr:to>
      <xdr:col>11</xdr:col>
      <xdr:colOff>706437</xdr:colOff>
      <xdr:row>990</xdr:row>
      <xdr:rowOff>32657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279702</xdr:colOff>
      <xdr:row>0</xdr:row>
      <xdr:rowOff>137584</xdr:rowOff>
    </xdr:from>
    <xdr:to>
      <xdr:col>10</xdr:col>
      <xdr:colOff>644071</xdr:colOff>
      <xdr:row>3</xdr:row>
      <xdr:rowOff>39339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73773" y="137584"/>
          <a:ext cx="2759227" cy="5186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399142</xdr:colOff>
      <xdr:row>0</xdr:row>
      <xdr:rowOff>18143</xdr:rowOff>
    </xdr:from>
    <xdr:to>
      <xdr:col>11</xdr:col>
      <xdr:colOff>118845</xdr:colOff>
      <xdr:row>2</xdr:row>
      <xdr:rowOff>136217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9428" y="18143"/>
          <a:ext cx="3221275" cy="590922"/>
        </a:xfrm>
        <a:prstGeom prst="rect">
          <a:avLst/>
        </a:prstGeom>
      </xdr:spPr>
    </xdr:pic>
    <xdr:clientData/>
  </xdr:twoCellAnchor>
  <xdr:twoCellAnchor>
    <xdr:from>
      <xdr:col>4</xdr:col>
      <xdr:colOff>874888</xdr:colOff>
      <xdr:row>412</xdr:row>
      <xdr:rowOff>124177</xdr:rowOff>
    </xdr:from>
    <xdr:to>
      <xdr:col>10</xdr:col>
      <xdr:colOff>366888</xdr:colOff>
      <xdr:row>428</xdr:row>
      <xdr:rowOff>141111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281214</xdr:colOff>
      <xdr:row>0</xdr:row>
      <xdr:rowOff>18143</xdr:rowOff>
    </xdr:from>
    <xdr:to>
      <xdr:col>10</xdr:col>
      <xdr:colOff>681275</xdr:colOff>
      <xdr:row>3</xdr:row>
      <xdr:rowOff>28792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9643" y="18143"/>
          <a:ext cx="2822132" cy="6002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729341</xdr:colOff>
      <xdr:row>0</xdr:row>
      <xdr:rowOff>39913</xdr:rowOff>
    </xdr:from>
    <xdr:to>
      <xdr:col>14</xdr:col>
      <xdr:colOff>155129</xdr:colOff>
      <xdr:row>2</xdr:row>
      <xdr:rowOff>131258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6627" y="39913"/>
          <a:ext cx="2778588" cy="5158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314718</xdr:colOff>
      <xdr:row>0</xdr:row>
      <xdr:rowOff>123392</xdr:rowOff>
    </xdr:from>
    <xdr:to>
      <xdr:col>10</xdr:col>
      <xdr:colOff>473248</xdr:colOff>
      <xdr:row>3</xdr:row>
      <xdr:rowOff>80818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1263" y="123392"/>
          <a:ext cx="2548440" cy="546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A1:T46"/>
  <sheetViews>
    <sheetView showGridLines="0" tabSelected="1" zoomScale="80" zoomScaleNormal="80" zoomScalePageLayoutView="80" workbookViewId="0"/>
  </sheetViews>
  <sheetFormatPr defaultColWidth="9.21875" defaultRowHeight="13.2"/>
  <cols>
    <col min="1" max="1" width="4.44140625" customWidth="1"/>
    <col min="2" max="2" width="22.77734375" customWidth="1"/>
    <col min="3" max="3" width="41.44140625" customWidth="1"/>
  </cols>
  <sheetData>
    <row r="1" spans="1:20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7.399999999999999">
      <c r="A2" s="35"/>
      <c r="B2" s="18" t="s">
        <v>0</v>
      </c>
      <c r="C2" s="35"/>
      <c r="D2" s="302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5.6">
      <c r="A3" s="35"/>
      <c r="B3" s="163" t="s">
        <v>379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>
      <c r="A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7.399999999999999">
      <c r="A5" s="35"/>
      <c r="B5" s="18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2.75" customHeight="1">
      <c r="A6" s="35"/>
      <c r="B6" s="336" t="s">
        <v>177</v>
      </c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5"/>
      <c r="O6" s="35"/>
      <c r="P6" s="35"/>
      <c r="Q6" s="35"/>
      <c r="R6" s="35"/>
      <c r="S6" s="35"/>
      <c r="T6" s="35"/>
    </row>
    <row r="7" spans="1:20">
      <c r="A7" s="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5"/>
      <c r="O7" s="35"/>
      <c r="P7" s="35"/>
      <c r="Q7" s="35"/>
      <c r="R7" s="35"/>
      <c r="S7" s="35"/>
      <c r="T7" s="35"/>
    </row>
    <row r="8" spans="1:20">
      <c r="A8" s="35"/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5"/>
      <c r="O8" s="35"/>
      <c r="P8" s="35"/>
      <c r="Q8" s="35"/>
      <c r="R8" s="35"/>
      <c r="S8" s="35"/>
      <c r="T8" s="35"/>
    </row>
    <row r="9" spans="1:20">
      <c r="A9" s="35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5"/>
      <c r="O9" s="35"/>
      <c r="P9" s="35"/>
      <c r="Q9" s="35"/>
      <c r="R9" s="35"/>
      <c r="S9" s="35"/>
      <c r="T9" s="35"/>
    </row>
    <row r="10" spans="1:20">
      <c r="A10" s="35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5"/>
      <c r="O10" s="35"/>
      <c r="P10" s="35"/>
      <c r="Q10" s="35"/>
      <c r="R10" s="35"/>
      <c r="S10" s="35"/>
      <c r="T10" s="35"/>
    </row>
    <row r="11" spans="1:20" ht="24" customHeight="1">
      <c r="A11" s="35"/>
      <c r="B11" s="191" t="s">
        <v>96</v>
      </c>
      <c r="C11" s="148"/>
      <c r="D11" s="14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24" customHeight="1">
      <c r="A12" s="35"/>
      <c r="B12" s="192" t="s">
        <v>2</v>
      </c>
      <c r="C12" s="148"/>
      <c r="D12" s="14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24" customHeight="1">
      <c r="A13" s="35"/>
      <c r="B13" s="303" t="s">
        <v>176</v>
      </c>
      <c r="C13" s="11"/>
      <c r="D13" s="14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>
      <c r="A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8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>
      <c r="A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</sheetData>
  <mergeCells count="1">
    <mergeCell ref="B6:M10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CC"/>
  </sheetPr>
  <dimension ref="A1:AB264"/>
  <sheetViews>
    <sheetView showGridLines="0" zoomScale="70" zoomScaleNormal="70" zoomScalePageLayoutView="70" workbookViewId="0"/>
  </sheetViews>
  <sheetFormatPr defaultColWidth="8.77734375" defaultRowHeight="13.2"/>
  <cols>
    <col min="1" max="1" width="4.44140625" customWidth="1"/>
    <col min="2" max="2" width="31.33203125" customWidth="1"/>
    <col min="3" max="14" width="11.44140625" customWidth="1"/>
    <col min="15" max="15" width="16.44140625" style="101" customWidth="1"/>
    <col min="16" max="16" width="29.44140625" style="143" customWidth="1"/>
    <col min="17" max="24" width="10.44140625" style="143" customWidth="1"/>
    <col min="25" max="28" width="12.21875" style="143" customWidth="1"/>
  </cols>
  <sheetData>
    <row r="1" spans="1:28" s="1" customFormat="1" ht="12" customHeight="1">
      <c r="A1" t="s">
        <v>380</v>
      </c>
      <c r="B1"/>
      <c r="C1"/>
      <c r="D1"/>
      <c r="E1" s="67"/>
      <c r="F1"/>
      <c r="H1"/>
      <c r="I1"/>
      <c r="J1"/>
      <c r="K1"/>
      <c r="L1"/>
      <c r="M1"/>
      <c r="N1"/>
      <c r="O1" s="102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28" ht="21" customHeight="1">
      <c r="B2" s="68" t="s">
        <v>0</v>
      </c>
      <c r="P2"/>
      <c r="Q2"/>
      <c r="R2"/>
      <c r="S2"/>
      <c r="T2"/>
      <c r="U2"/>
      <c r="V2"/>
      <c r="W2"/>
      <c r="X2"/>
      <c r="Y2"/>
      <c r="Z2"/>
      <c r="AA2"/>
      <c r="AB2"/>
    </row>
    <row r="3" spans="1:28" ht="13.5" customHeight="1">
      <c r="B3" s="163" t="str">
        <f>Introduction!B3</f>
        <v>May 2022 - sample - for illustrative purposes only</v>
      </c>
      <c r="C3" s="2"/>
      <c r="D3" s="2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13.5" customHeight="1">
      <c r="B4" s="68"/>
      <c r="C4" s="2"/>
      <c r="D4" s="2"/>
      <c r="P4"/>
      <c r="Q4"/>
      <c r="R4"/>
      <c r="S4"/>
      <c r="T4"/>
      <c r="U4"/>
      <c r="V4"/>
      <c r="W4"/>
      <c r="X4"/>
      <c r="Y4"/>
      <c r="Z4"/>
      <c r="AA4"/>
      <c r="AB4"/>
    </row>
    <row r="5" spans="1:28" ht="20.25" customHeight="1">
      <c r="B5" s="3" t="s">
        <v>55</v>
      </c>
      <c r="C5" s="1"/>
      <c r="D5" s="1"/>
      <c r="E5" s="1"/>
      <c r="F5" s="1"/>
      <c r="G5" s="1"/>
      <c r="H5" s="1"/>
      <c r="I5" s="139"/>
      <c r="J5" s="1"/>
      <c r="K5" s="1"/>
      <c r="L5" s="1"/>
      <c r="M5" s="1"/>
      <c r="N5" s="1"/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3.5" customHeight="1">
      <c r="B6" s="51" t="s">
        <v>57</v>
      </c>
      <c r="C6" s="7">
        <v>2016</v>
      </c>
      <c r="D6" s="7">
        <v>2017</v>
      </c>
      <c r="E6" s="7">
        <v>2018</v>
      </c>
      <c r="F6" s="7">
        <v>2019</v>
      </c>
      <c r="G6" s="7">
        <v>2020</v>
      </c>
      <c r="H6" s="7">
        <v>2021</v>
      </c>
      <c r="I6" s="7">
        <v>2022</v>
      </c>
      <c r="J6" s="7">
        <v>2023</v>
      </c>
      <c r="K6" s="7">
        <v>2024</v>
      </c>
      <c r="L6" s="7">
        <v>2025</v>
      </c>
      <c r="M6" s="7">
        <v>2026</v>
      </c>
      <c r="N6" s="7">
        <v>2027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3.5" customHeight="1">
      <c r="B7" s="62" t="s">
        <v>130</v>
      </c>
      <c r="C7" s="8">
        <v>4057780.4</v>
      </c>
      <c r="D7" s="8">
        <v>4195038</v>
      </c>
      <c r="E7" s="8"/>
      <c r="F7" s="8"/>
      <c r="G7" s="8"/>
      <c r="H7" s="8"/>
      <c r="I7" s="8"/>
      <c r="J7" s="8"/>
      <c r="K7" s="8"/>
      <c r="L7" s="8"/>
      <c r="M7" s="8"/>
      <c r="N7" s="8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3.5" customHeight="1">
      <c r="B8" s="62" t="s">
        <v>201</v>
      </c>
      <c r="C8" s="8">
        <v>77500000</v>
      </c>
      <c r="D8" s="8">
        <v>58000000</v>
      </c>
      <c r="E8" s="8"/>
      <c r="F8" s="8"/>
      <c r="G8" s="8"/>
      <c r="H8" s="8"/>
      <c r="I8" s="8"/>
      <c r="J8" s="8"/>
      <c r="K8" s="8"/>
      <c r="L8" s="8"/>
      <c r="M8" s="8"/>
      <c r="N8" s="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3.5" customHeight="1">
      <c r="B9" s="62" t="s">
        <v>202</v>
      </c>
      <c r="C9" s="8">
        <v>4280529.8</v>
      </c>
      <c r="D9" s="8">
        <v>2863044.01</v>
      </c>
      <c r="E9" s="8"/>
      <c r="F9" s="8"/>
      <c r="G9" s="8"/>
      <c r="H9" s="8"/>
      <c r="I9" s="8"/>
      <c r="J9" s="8"/>
      <c r="K9" s="8"/>
      <c r="L9" s="8"/>
      <c r="M9" s="8"/>
      <c r="N9" s="8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3.5" customHeight="1">
      <c r="B10" s="62" t="s">
        <v>203</v>
      </c>
      <c r="C10" s="8">
        <v>455349.26470588241</v>
      </c>
      <c r="D10" s="8">
        <v>113837.3161764706</v>
      </c>
      <c r="E10" s="8"/>
      <c r="F10" s="8"/>
      <c r="G10" s="8"/>
      <c r="H10" s="8"/>
      <c r="I10" s="8"/>
      <c r="J10" s="8"/>
      <c r="K10" s="8"/>
      <c r="L10" s="8"/>
      <c r="M10" s="8"/>
      <c r="N10" s="8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3.5" customHeight="1">
      <c r="B11" s="62" t="s">
        <v>204</v>
      </c>
      <c r="C11" s="8">
        <v>2251552.7599999998</v>
      </c>
      <c r="D11" s="8">
        <v>954431</v>
      </c>
      <c r="E11" s="8"/>
      <c r="F11" s="8"/>
      <c r="G11" s="8"/>
      <c r="H11" s="8"/>
      <c r="I11" s="8"/>
      <c r="J11" s="8"/>
      <c r="K11" s="8"/>
      <c r="L11" s="8"/>
      <c r="M11" s="8"/>
      <c r="N11" s="8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3.8">
      <c r="B12" s="62" t="s">
        <v>205</v>
      </c>
      <c r="C12" s="8">
        <v>12061532.039999999</v>
      </c>
      <c r="D12" s="8">
        <v>9649225.6319999993</v>
      </c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28" ht="13.8">
      <c r="B13" s="62" t="s">
        <v>206</v>
      </c>
      <c r="C13" s="8">
        <v>1208071.2000000002</v>
      </c>
      <c r="D13" s="8">
        <v>343000</v>
      </c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28" ht="15.75" customHeight="1">
      <c r="B14" s="62" t="s">
        <v>207</v>
      </c>
      <c r="C14" s="8">
        <v>25000</v>
      </c>
      <c r="D14" s="8">
        <v>200000</v>
      </c>
      <c r="E14" s="8"/>
      <c r="F14" s="8"/>
      <c r="G14" s="8"/>
      <c r="H14" s="8"/>
      <c r="I14" s="8"/>
      <c r="J14" s="8"/>
      <c r="K14" s="8"/>
      <c r="L14" s="8"/>
      <c r="M14" s="8"/>
      <c r="N14" s="8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5.75" customHeight="1">
      <c r="B15" s="62" t="s">
        <v>208</v>
      </c>
      <c r="C15" s="8">
        <v>0</v>
      </c>
      <c r="D15" s="8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4.25" customHeight="1">
      <c r="B16" s="62" t="s">
        <v>209</v>
      </c>
      <c r="C16" s="8">
        <v>325000</v>
      </c>
      <c r="D16" s="8">
        <v>700000</v>
      </c>
      <c r="E16" s="8"/>
      <c r="F16" s="8"/>
      <c r="G16" s="8"/>
      <c r="H16" s="8"/>
      <c r="I16" s="8"/>
      <c r="J16" s="8"/>
      <c r="K16" s="8"/>
      <c r="L16" s="8"/>
      <c r="M16" s="8"/>
      <c r="N16" s="8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2:28" ht="13.8">
      <c r="B17" s="62" t="s">
        <v>210</v>
      </c>
      <c r="C17" s="8">
        <v>35000</v>
      </c>
      <c r="D17" s="8">
        <v>833395.25</v>
      </c>
      <c r="E17" s="8"/>
      <c r="F17" s="8"/>
      <c r="G17" s="8"/>
      <c r="H17" s="8"/>
      <c r="I17" s="8"/>
      <c r="J17" s="8"/>
      <c r="K17" s="8"/>
      <c r="L17" s="8"/>
      <c r="M17" s="8"/>
      <c r="N17" s="8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2:28" ht="12.75" customHeight="1">
      <c r="B18" s="62" t="s">
        <v>211</v>
      </c>
      <c r="C18" s="8">
        <v>50</v>
      </c>
      <c r="D18" s="8">
        <v>500</v>
      </c>
      <c r="E18" s="8"/>
      <c r="F18" s="8"/>
      <c r="G18" s="8"/>
      <c r="H18" s="8"/>
      <c r="I18" s="8"/>
      <c r="J18" s="8"/>
      <c r="K18" s="8"/>
      <c r="L18" s="8"/>
      <c r="M18" s="8"/>
      <c r="N18" s="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2:28" ht="12.75" customHeight="1">
      <c r="B19" s="62" t="s">
        <v>212</v>
      </c>
      <c r="C19" s="8">
        <v>50</v>
      </c>
      <c r="D19" s="8">
        <v>100</v>
      </c>
      <c r="E19" s="8"/>
      <c r="F19" s="8"/>
      <c r="G19" s="8"/>
      <c r="H19" s="8"/>
      <c r="I19" s="8"/>
      <c r="J19" s="8"/>
      <c r="K19" s="8"/>
      <c r="L19" s="8"/>
      <c r="M19" s="8"/>
      <c r="N19" s="8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2:28" ht="12.75" customHeight="1">
      <c r="B20" s="62" t="s">
        <v>213</v>
      </c>
      <c r="C20" s="8">
        <v>0</v>
      </c>
      <c r="D20" s="8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2:28" ht="13.8">
      <c r="B21" s="62" t="s">
        <v>214</v>
      </c>
      <c r="C21" s="8">
        <v>0</v>
      </c>
      <c r="D21" s="8"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2:28" ht="13.8">
      <c r="B22" s="62" t="s">
        <v>215</v>
      </c>
      <c r="C22" s="8">
        <v>0</v>
      </c>
      <c r="D22" s="8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2:28" ht="13.8">
      <c r="B23" s="62" t="s">
        <v>215</v>
      </c>
      <c r="C23" s="8">
        <v>0</v>
      </c>
      <c r="D23" s="8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2:28" ht="13.8">
      <c r="B24" s="62" t="s">
        <v>90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2:28" ht="13.8">
      <c r="B25" s="63" t="s">
        <v>90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2:28" ht="13.8">
      <c r="B26" s="79" t="s">
        <v>18</v>
      </c>
      <c r="C26" s="78">
        <v>102199915.4647059</v>
      </c>
      <c r="D26" s="78">
        <v>77852571.208176464</v>
      </c>
      <c r="E26" s="8"/>
      <c r="F26" s="8"/>
      <c r="G26" s="8"/>
      <c r="H26" s="8"/>
      <c r="I26" s="8"/>
      <c r="J26" s="8"/>
      <c r="K26" s="8"/>
      <c r="L26" s="8"/>
      <c r="M26" s="8"/>
      <c r="N26" s="8"/>
      <c r="P26" s="335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</row>
    <row r="27" spans="2:28" ht="13.8">
      <c r="B27" s="101"/>
      <c r="C27" s="101"/>
      <c r="D27" s="101"/>
      <c r="E27" s="8"/>
      <c r="F27" s="8"/>
      <c r="G27" s="8"/>
      <c r="H27" s="8"/>
      <c r="I27" s="8"/>
      <c r="J27" s="8"/>
      <c r="K27" s="8"/>
      <c r="L27" s="8"/>
      <c r="M27" s="8"/>
      <c r="N27" s="8"/>
      <c r="P27" s="330"/>
    </row>
    <row r="28" spans="2:28" ht="13.8">
      <c r="B28" s="101"/>
      <c r="C28" s="101"/>
      <c r="D28" s="101"/>
      <c r="E28" s="8"/>
      <c r="F28" s="8"/>
      <c r="G28" s="8"/>
      <c r="H28" s="8"/>
      <c r="I28" s="8"/>
      <c r="J28" s="8"/>
      <c r="K28" s="8"/>
      <c r="L28" s="8"/>
      <c r="M28" s="8"/>
      <c r="N28" s="8"/>
      <c r="P28" s="330"/>
    </row>
    <row r="29" spans="2:28" ht="13.8">
      <c r="B29" s="101"/>
      <c r="C29" s="101"/>
      <c r="D29" s="101"/>
      <c r="E29" s="8"/>
      <c r="F29" s="8"/>
      <c r="G29" s="8"/>
      <c r="H29" s="8"/>
      <c r="I29" s="8"/>
      <c r="J29" s="8"/>
      <c r="K29" s="8"/>
      <c r="L29" s="8"/>
      <c r="M29" s="8"/>
      <c r="N29" s="8"/>
      <c r="P29" s="330"/>
    </row>
    <row r="30" spans="2:28" ht="21">
      <c r="B30" s="3" t="s">
        <v>13</v>
      </c>
      <c r="C30" s="1"/>
      <c r="D30" s="1"/>
      <c r="E30" s="8"/>
      <c r="F30" s="8"/>
      <c r="G30" s="8"/>
      <c r="H30" s="8"/>
      <c r="I30" s="8"/>
      <c r="J30" s="8"/>
      <c r="K30" s="8"/>
      <c r="L30" s="8"/>
      <c r="M30" s="8"/>
      <c r="N30" s="8"/>
      <c r="P30" s="170" t="s">
        <v>13</v>
      </c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</row>
    <row r="31" spans="2:28" ht="13.8">
      <c r="B31" s="51" t="s">
        <v>57</v>
      </c>
      <c r="C31" s="7">
        <v>2016</v>
      </c>
      <c r="D31" s="7">
        <v>2017</v>
      </c>
      <c r="E31" s="8"/>
      <c r="F31" s="8"/>
      <c r="G31" s="8"/>
      <c r="H31" s="8"/>
      <c r="I31" s="8"/>
      <c r="J31" s="8"/>
      <c r="K31" s="8"/>
      <c r="L31" s="8"/>
      <c r="M31" s="8"/>
      <c r="N31" s="8"/>
      <c r="P31" s="331" t="s">
        <v>57</v>
      </c>
      <c r="Q31" s="318">
        <v>2016</v>
      </c>
      <c r="R31" s="318">
        <v>2017</v>
      </c>
      <c r="S31" s="318">
        <v>2018</v>
      </c>
      <c r="T31" s="318">
        <v>2019</v>
      </c>
      <c r="U31" s="318">
        <v>2020</v>
      </c>
      <c r="V31" s="318">
        <v>2021</v>
      </c>
      <c r="W31" s="318">
        <v>2022</v>
      </c>
      <c r="X31" s="318">
        <v>2023</v>
      </c>
      <c r="Y31" s="318">
        <v>2024</v>
      </c>
      <c r="Z31" s="318">
        <v>2025</v>
      </c>
      <c r="AA31" s="318">
        <v>2026</v>
      </c>
      <c r="AB31" s="318">
        <v>2027</v>
      </c>
    </row>
    <row r="32" spans="2:28" ht="13.8">
      <c r="B32" s="43" t="s">
        <v>130</v>
      </c>
      <c r="C32" s="8">
        <v>0</v>
      </c>
      <c r="D32" s="8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P32" s="304" t="s">
        <v>130</v>
      </c>
      <c r="Q32" s="306">
        <v>0</v>
      </c>
      <c r="R32" s="306">
        <v>0</v>
      </c>
      <c r="S32" s="306"/>
      <c r="T32" s="306"/>
      <c r="U32" s="306"/>
      <c r="V32" s="306"/>
      <c r="W32" s="306"/>
      <c r="X32" s="306"/>
      <c r="Y32" s="306"/>
      <c r="Z32" s="306"/>
      <c r="AA32" s="306"/>
      <c r="AB32" s="306"/>
    </row>
    <row r="33" spans="2:28" ht="13.8">
      <c r="B33" s="43" t="s">
        <v>201</v>
      </c>
      <c r="C33" s="8">
        <v>0</v>
      </c>
      <c r="D33" s="8">
        <v>0</v>
      </c>
      <c r="E33" s="8"/>
      <c r="F33" s="8"/>
      <c r="G33" s="8"/>
      <c r="H33" s="8"/>
      <c r="I33" s="8"/>
      <c r="J33" s="8"/>
      <c r="K33" s="8"/>
      <c r="L33" s="8"/>
      <c r="M33" s="8"/>
      <c r="N33" s="8"/>
      <c r="P33" s="304" t="s">
        <v>201</v>
      </c>
      <c r="Q33" s="306">
        <v>0</v>
      </c>
      <c r="R33" s="306">
        <v>0</v>
      </c>
      <c r="S33" s="306"/>
      <c r="T33" s="306"/>
      <c r="U33" s="306"/>
      <c r="V33" s="306"/>
      <c r="W33" s="306"/>
      <c r="X33" s="306"/>
      <c r="Y33" s="306"/>
      <c r="Z33" s="306"/>
      <c r="AA33" s="306"/>
      <c r="AB33" s="306"/>
    </row>
    <row r="34" spans="2:28" ht="13.8">
      <c r="B34" s="43" t="s">
        <v>202</v>
      </c>
      <c r="C34" s="8">
        <v>0</v>
      </c>
      <c r="D34" s="8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P34" s="304" t="s">
        <v>202</v>
      </c>
      <c r="Q34" s="306">
        <v>0</v>
      </c>
      <c r="R34" s="306">
        <v>0</v>
      </c>
      <c r="S34" s="306"/>
      <c r="T34" s="306"/>
      <c r="U34" s="306"/>
      <c r="V34" s="306"/>
      <c r="W34" s="306"/>
      <c r="X34" s="306"/>
      <c r="Y34" s="306"/>
      <c r="Z34" s="306"/>
      <c r="AA34" s="306"/>
      <c r="AB34" s="306"/>
    </row>
    <row r="35" spans="2:28" ht="13.8">
      <c r="B35" s="43" t="s">
        <v>203</v>
      </c>
      <c r="C35" s="8">
        <v>0</v>
      </c>
      <c r="D35" s="8">
        <v>0</v>
      </c>
      <c r="E35" s="8"/>
      <c r="F35" s="8"/>
      <c r="G35" s="8"/>
      <c r="H35" s="8"/>
      <c r="I35" s="8"/>
      <c r="J35" s="8"/>
      <c r="K35" s="8"/>
      <c r="L35" s="8"/>
      <c r="M35" s="8"/>
      <c r="N35" s="8"/>
      <c r="P35" s="304" t="s">
        <v>203</v>
      </c>
      <c r="Q35" s="306">
        <v>0</v>
      </c>
      <c r="R35" s="306">
        <v>0</v>
      </c>
      <c r="S35" s="306"/>
      <c r="T35" s="306"/>
      <c r="U35" s="306"/>
      <c r="V35" s="306"/>
      <c r="W35" s="306"/>
      <c r="X35" s="306"/>
      <c r="Y35" s="306"/>
      <c r="Z35" s="306"/>
      <c r="AA35" s="306"/>
      <c r="AB35" s="306"/>
    </row>
    <row r="36" spans="2:28" ht="13.8">
      <c r="B36" s="43" t="s">
        <v>204</v>
      </c>
      <c r="C36" s="8">
        <v>0</v>
      </c>
      <c r="D36" s="8"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P36" s="304" t="s">
        <v>204</v>
      </c>
      <c r="Q36" s="306">
        <v>0</v>
      </c>
      <c r="R36" s="306">
        <v>0</v>
      </c>
      <c r="S36" s="306"/>
      <c r="T36" s="306"/>
      <c r="U36" s="306"/>
      <c r="V36" s="306"/>
      <c r="W36" s="306"/>
      <c r="X36" s="306"/>
      <c r="Y36" s="306"/>
      <c r="Z36" s="306"/>
      <c r="AA36" s="306"/>
      <c r="AB36" s="306"/>
    </row>
    <row r="37" spans="2:28" ht="13.8">
      <c r="B37" s="43" t="s">
        <v>205</v>
      </c>
      <c r="C37" s="8">
        <v>0</v>
      </c>
      <c r="D37" s="8">
        <v>0</v>
      </c>
      <c r="E37" s="8"/>
      <c r="F37" s="8"/>
      <c r="G37" s="8"/>
      <c r="H37" s="8"/>
      <c r="I37" s="8"/>
      <c r="J37" s="8"/>
      <c r="K37" s="8"/>
      <c r="L37" s="8"/>
      <c r="M37" s="8"/>
      <c r="N37" s="8"/>
      <c r="P37" s="304" t="s">
        <v>205</v>
      </c>
      <c r="Q37" s="306">
        <v>0</v>
      </c>
      <c r="R37" s="306">
        <v>0</v>
      </c>
      <c r="S37" s="306"/>
      <c r="T37" s="306"/>
      <c r="U37" s="306"/>
      <c r="V37" s="306"/>
      <c r="W37" s="306"/>
      <c r="X37" s="306"/>
      <c r="Y37" s="306"/>
      <c r="Z37" s="306"/>
      <c r="AA37" s="306"/>
      <c r="AB37" s="306"/>
    </row>
    <row r="38" spans="2:28" ht="13.8">
      <c r="B38" s="43" t="s">
        <v>206</v>
      </c>
      <c r="C38" s="8">
        <v>0</v>
      </c>
      <c r="D38" s="8">
        <v>0</v>
      </c>
      <c r="E38" s="8"/>
      <c r="F38" s="8"/>
      <c r="G38" s="8"/>
      <c r="H38" s="8"/>
      <c r="I38" s="8"/>
      <c r="J38" s="8"/>
      <c r="K38" s="8"/>
      <c r="L38" s="8"/>
      <c r="M38" s="8"/>
      <c r="N38" s="8"/>
      <c r="P38" s="304" t="s">
        <v>206</v>
      </c>
      <c r="Q38" s="306">
        <v>0</v>
      </c>
      <c r="R38" s="306">
        <v>0</v>
      </c>
      <c r="S38" s="306"/>
      <c r="T38" s="306"/>
      <c r="U38" s="306"/>
      <c r="V38" s="306"/>
      <c r="W38" s="306"/>
      <c r="X38" s="306"/>
      <c r="Y38" s="306"/>
      <c r="Z38" s="306"/>
      <c r="AA38" s="306"/>
      <c r="AB38" s="306"/>
    </row>
    <row r="39" spans="2:28" ht="13.8">
      <c r="B39" s="43" t="s">
        <v>207</v>
      </c>
      <c r="C39" s="8">
        <v>0</v>
      </c>
      <c r="D39" s="8">
        <v>0</v>
      </c>
      <c r="E39" s="8"/>
      <c r="F39" s="8"/>
      <c r="G39" s="8"/>
      <c r="H39" s="8"/>
      <c r="I39" s="8"/>
      <c r="J39" s="8"/>
      <c r="K39" s="8"/>
      <c r="L39" s="8"/>
      <c r="M39" s="8"/>
      <c r="N39" s="8"/>
      <c r="P39" s="304" t="s">
        <v>207</v>
      </c>
      <c r="Q39" s="306">
        <v>0</v>
      </c>
      <c r="R39" s="306">
        <v>0</v>
      </c>
      <c r="S39" s="306"/>
      <c r="T39" s="306"/>
      <c r="U39" s="306"/>
      <c r="V39" s="306"/>
      <c r="W39" s="306"/>
      <c r="X39" s="306"/>
      <c r="Y39" s="306"/>
      <c r="Z39" s="306"/>
      <c r="AA39" s="306"/>
      <c r="AB39" s="306"/>
    </row>
    <row r="40" spans="2:28" ht="13.8">
      <c r="B40" s="43" t="s">
        <v>208</v>
      </c>
      <c r="C40" s="8">
        <v>0</v>
      </c>
      <c r="D40" s="8">
        <v>0</v>
      </c>
      <c r="E40" s="8"/>
      <c r="F40" s="8"/>
      <c r="G40" s="8"/>
      <c r="H40" s="8"/>
      <c r="I40" s="8"/>
      <c r="J40" s="8"/>
      <c r="K40" s="8"/>
      <c r="L40" s="8"/>
      <c r="M40" s="8"/>
      <c r="N40" s="8"/>
      <c r="P40" s="304" t="s">
        <v>208</v>
      </c>
      <c r="Q40" s="306">
        <v>0</v>
      </c>
      <c r="R40" s="306">
        <v>0</v>
      </c>
      <c r="S40" s="306"/>
      <c r="T40" s="306"/>
      <c r="U40" s="306"/>
      <c r="V40" s="306"/>
      <c r="W40" s="306"/>
      <c r="X40" s="306"/>
      <c r="Y40" s="306"/>
      <c r="Z40" s="306"/>
      <c r="AA40" s="306"/>
      <c r="AB40" s="306"/>
    </row>
    <row r="41" spans="2:28" ht="13.8">
      <c r="B41" s="43" t="s">
        <v>209</v>
      </c>
      <c r="C41" s="8">
        <v>0</v>
      </c>
      <c r="D41" s="8">
        <v>0</v>
      </c>
      <c r="E41" s="8"/>
      <c r="F41" s="8"/>
      <c r="G41" s="8"/>
      <c r="H41" s="8"/>
      <c r="I41" s="8"/>
      <c r="J41" s="8"/>
      <c r="K41" s="8"/>
      <c r="L41" s="8"/>
      <c r="M41" s="8"/>
      <c r="N41" s="8"/>
      <c r="P41" s="304" t="s">
        <v>209</v>
      </c>
      <c r="Q41" s="306">
        <v>0</v>
      </c>
      <c r="R41" s="306">
        <v>0</v>
      </c>
      <c r="S41" s="306"/>
      <c r="T41" s="306"/>
      <c r="U41" s="306"/>
      <c r="V41" s="306"/>
      <c r="W41" s="306"/>
      <c r="X41" s="306"/>
      <c r="Y41" s="306"/>
      <c r="Z41" s="306"/>
      <c r="AA41" s="306"/>
      <c r="AB41" s="306"/>
    </row>
    <row r="42" spans="2:28" ht="13.8">
      <c r="B42" s="43" t="s">
        <v>210</v>
      </c>
      <c r="C42" s="8">
        <v>0</v>
      </c>
      <c r="D42" s="8"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P42" s="304" t="s">
        <v>210</v>
      </c>
      <c r="Q42" s="306">
        <v>0</v>
      </c>
      <c r="R42" s="306">
        <v>0</v>
      </c>
      <c r="S42" s="306"/>
      <c r="T42" s="306"/>
      <c r="U42" s="306"/>
      <c r="V42" s="306"/>
      <c r="W42" s="306"/>
      <c r="X42" s="306"/>
      <c r="Y42" s="306"/>
      <c r="Z42" s="306"/>
      <c r="AA42" s="306"/>
      <c r="AB42" s="306"/>
    </row>
    <row r="43" spans="2:28" ht="13.8">
      <c r="B43" s="43" t="s">
        <v>211</v>
      </c>
      <c r="C43" s="8">
        <v>0</v>
      </c>
      <c r="D43" s="8">
        <v>0</v>
      </c>
      <c r="E43" s="8"/>
      <c r="F43" s="8"/>
      <c r="G43" s="8"/>
      <c r="H43" s="8"/>
      <c r="I43" s="8"/>
      <c r="J43" s="8"/>
      <c r="K43" s="8"/>
      <c r="L43" s="8"/>
      <c r="M43" s="8"/>
      <c r="N43" s="8"/>
      <c r="P43" s="304" t="s">
        <v>211</v>
      </c>
      <c r="Q43" s="306">
        <v>0</v>
      </c>
      <c r="R43" s="306">
        <v>0</v>
      </c>
      <c r="S43" s="306"/>
      <c r="T43" s="306"/>
      <c r="U43" s="306"/>
      <c r="V43" s="306"/>
      <c r="W43" s="306"/>
      <c r="X43" s="306"/>
      <c r="Y43" s="306"/>
      <c r="Z43" s="306"/>
      <c r="AA43" s="306"/>
      <c r="AB43" s="306"/>
    </row>
    <row r="44" spans="2:28" ht="13.8">
      <c r="B44" s="43" t="s">
        <v>212</v>
      </c>
      <c r="C44" s="8">
        <v>0</v>
      </c>
      <c r="D44" s="8">
        <v>0</v>
      </c>
      <c r="E44" s="8"/>
      <c r="F44" s="8"/>
      <c r="G44" s="8"/>
      <c r="H44" s="8"/>
      <c r="I44" s="8"/>
      <c r="J44" s="8"/>
      <c r="K44" s="8"/>
      <c r="L44" s="8"/>
      <c r="M44" s="8"/>
      <c r="N44" s="8"/>
      <c r="P44" s="304" t="s">
        <v>212</v>
      </c>
      <c r="Q44" s="306">
        <v>0</v>
      </c>
      <c r="R44" s="306">
        <v>0</v>
      </c>
      <c r="S44" s="306"/>
      <c r="T44" s="306"/>
      <c r="U44" s="306"/>
      <c r="V44" s="306"/>
      <c r="W44" s="306"/>
      <c r="X44" s="306"/>
      <c r="Y44" s="306"/>
      <c r="Z44" s="306"/>
      <c r="AA44" s="306"/>
      <c r="AB44" s="306"/>
    </row>
    <row r="45" spans="2:28" ht="13.8">
      <c r="B45" s="43" t="s">
        <v>213</v>
      </c>
      <c r="C45" s="8">
        <v>0</v>
      </c>
      <c r="D45" s="8">
        <v>0</v>
      </c>
      <c r="E45" s="8"/>
      <c r="F45" s="8"/>
      <c r="G45" s="8"/>
      <c r="H45" s="8"/>
      <c r="I45" s="8"/>
      <c r="J45" s="8"/>
      <c r="K45" s="8"/>
      <c r="L45" s="8"/>
      <c r="M45" s="8"/>
      <c r="N45" s="8"/>
      <c r="P45" s="304" t="s">
        <v>213</v>
      </c>
      <c r="Q45" s="306">
        <v>0</v>
      </c>
      <c r="R45" s="306">
        <v>0</v>
      </c>
      <c r="S45" s="306"/>
      <c r="T45" s="306"/>
      <c r="U45" s="306"/>
      <c r="V45" s="306"/>
      <c r="W45" s="306"/>
      <c r="X45" s="306"/>
      <c r="Y45" s="306"/>
      <c r="Z45" s="306"/>
      <c r="AA45" s="306"/>
      <c r="AB45" s="306"/>
    </row>
    <row r="46" spans="2:28" ht="13.8">
      <c r="B46" s="43" t="s">
        <v>214</v>
      </c>
      <c r="C46" s="8">
        <v>0</v>
      </c>
      <c r="D46" s="8">
        <v>0</v>
      </c>
      <c r="E46" s="8"/>
      <c r="F46" s="8"/>
      <c r="G46" s="8"/>
      <c r="H46" s="8"/>
      <c r="I46" s="8"/>
      <c r="J46" s="8"/>
      <c r="K46" s="8"/>
      <c r="L46" s="8"/>
      <c r="M46" s="8"/>
      <c r="N46" s="8"/>
      <c r="P46" s="304" t="s">
        <v>214</v>
      </c>
      <c r="Q46" s="306">
        <v>0</v>
      </c>
      <c r="R46" s="306">
        <v>0</v>
      </c>
      <c r="S46" s="306"/>
      <c r="T46" s="306"/>
      <c r="U46" s="306"/>
      <c r="V46" s="306"/>
      <c r="W46" s="306"/>
      <c r="X46" s="306"/>
      <c r="Y46" s="306"/>
      <c r="Z46" s="306"/>
      <c r="AA46" s="306"/>
      <c r="AB46" s="306"/>
    </row>
    <row r="47" spans="2:28" ht="13.8">
      <c r="B47" s="43" t="s">
        <v>215</v>
      </c>
      <c r="C47" s="8">
        <v>0</v>
      </c>
      <c r="D47" s="8">
        <v>0</v>
      </c>
      <c r="E47" s="8"/>
      <c r="F47" s="8"/>
      <c r="G47" s="8"/>
      <c r="H47" s="8"/>
      <c r="I47" s="8"/>
      <c r="J47" s="8"/>
      <c r="K47" s="8"/>
      <c r="L47" s="8"/>
      <c r="M47" s="8"/>
      <c r="N47" s="8"/>
      <c r="P47" s="304" t="s">
        <v>215</v>
      </c>
      <c r="Q47" s="306">
        <v>0</v>
      </c>
      <c r="R47" s="306">
        <v>0</v>
      </c>
      <c r="S47" s="306"/>
      <c r="T47" s="306"/>
      <c r="U47" s="306"/>
      <c r="V47" s="306"/>
      <c r="W47" s="306"/>
      <c r="X47" s="306"/>
      <c r="Y47" s="306"/>
      <c r="Z47" s="306"/>
      <c r="AA47" s="306"/>
      <c r="AB47" s="306"/>
    </row>
    <row r="48" spans="2:28" ht="13.8">
      <c r="B48" s="43" t="s">
        <v>215</v>
      </c>
      <c r="C48" s="8">
        <v>0</v>
      </c>
      <c r="D48" s="8">
        <v>0</v>
      </c>
      <c r="E48" s="8"/>
      <c r="F48" s="8"/>
      <c r="G48" s="8"/>
      <c r="H48" s="8"/>
      <c r="I48" s="8"/>
      <c r="J48" s="8"/>
      <c r="K48" s="8"/>
      <c r="L48" s="8"/>
      <c r="M48" s="8"/>
      <c r="N48" s="8"/>
      <c r="P48" s="304" t="s">
        <v>215</v>
      </c>
      <c r="Q48" s="306">
        <v>0</v>
      </c>
      <c r="R48" s="306">
        <v>0</v>
      </c>
      <c r="S48" s="306"/>
      <c r="T48" s="306"/>
      <c r="U48" s="306"/>
      <c r="V48" s="306"/>
      <c r="W48" s="306"/>
      <c r="X48" s="306"/>
      <c r="Y48" s="306"/>
      <c r="Z48" s="306"/>
      <c r="AA48" s="306"/>
      <c r="AB48" s="306"/>
    </row>
    <row r="49" spans="2:28" ht="13.8">
      <c r="B49" s="43" t="s">
        <v>90</v>
      </c>
      <c r="C49" s="8">
        <v>0</v>
      </c>
      <c r="D49" s="8">
        <v>0</v>
      </c>
      <c r="E49" s="8"/>
      <c r="F49" s="8"/>
      <c r="G49" s="8"/>
      <c r="H49" s="8"/>
      <c r="I49" s="8"/>
      <c r="J49" s="8"/>
      <c r="K49" s="8"/>
      <c r="L49" s="8"/>
      <c r="M49" s="8"/>
      <c r="N49" s="8"/>
      <c r="P49" s="304" t="s">
        <v>90</v>
      </c>
      <c r="Q49" s="306">
        <v>0</v>
      </c>
      <c r="R49" s="306">
        <v>0</v>
      </c>
      <c r="S49" s="306"/>
      <c r="T49" s="306"/>
      <c r="U49" s="306"/>
      <c r="V49" s="306"/>
      <c r="W49" s="306"/>
      <c r="X49" s="306"/>
      <c r="Y49" s="306"/>
      <c r="Z49" s="306"/>
      <c r="AA49" s="306"/>
      <c r="AB49" s="306"/>
    </row>
    <row r="50" spans="2:28" ht="13.8">
      <c r="B50" s="43" t="s">
        <v>90</v>
      </c>
      <c r="C50" s="10">
        <v>0</v>
      </c>
      <c r="D50" s="10">
        <v>0</v>
      </c>
      <c r="E50" s="8"/>
      <c r="F50" s="8"/>
      <c r="G50" s="8"/>
      <c r="H50" s="8"/>
      <c r="I50" s="8"/>
      <c r="J50" s="8"/>
      <c r="K50" s="8"/>
      <c r="L50" s="8"/>
      <c r="M50" s="8"/>
      <c r="N50" s="8"/>
      <c r="P50" s="333" t="s">
        <v>90</v>
      </c>
      <c r="Q50" s="306">
        <v>0</v>
      </c>
      <c r="R50" s="306">
        <v>0</v>
      </c>
      <c r="S50" s="306"/>
      <c r="T50" s="306"/>
      <c r="U50" s="306"/>
      <c r="V50" s="306"/>
      <c r="W50" s="306"/>
      <c r="X50" s="306"/>
      <c r="Y50" s="306"/>
      <c r="Z50" s="306"/>
      <c r="AA50" s="306"/>
      <c r="AB50" s="306"/>
    </row>
    <row r="51" spans="2:28" ht="13.8">
      <c r="B51" s="53" t="s">
        <v>370</v>
      </c>
      <c r="C51" s="23">
        <v>0</v>
      </c>
      <c r="D51" s="23">
        <v>0</v>
      </c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28" ht="13.8"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2:28" ht="21">
      <c r="B53" s="3" t="s">
        <v>14</v>
      </c>
      <c r="C53" s="1"/>
      <c r="D53" s="1"/>
      <c r="E53" s="8"/>
      <c r="F53" s="8"/>
      <c r="G53" s="8"/>
      <c r="H53" s="8"/>
      <c r="I53" s="8"/>
      <c r="J53" s="8"/>
      <c r="K53" s="8"/>
      <c r="L53" s="8"/>
      <c r="M53" s="8"/>
      <c r="N53" s="8"/>
      <c r="P53" s="170" t="s">
        <v>14</v>
      </c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</row>
    <row r="54" spans="2:28" ht="14.55" customHeight="1">
      <c r="B54" s="51" t="s">
        <v>57</v>
      </c>
      <c r="C54" s="7">
        <v>2016</v>
      </c>
      <c r="D54" s="7">
        <v>2017</v>
      </c>
      <c r="E54" s="8"/>
      <c r="F54" s="8"/>
      <c r="G54" s="8"/>
      <c r="H54" s="8"/>
      <c r="I54" s="8"/>
      <c r="J54" s="8"/>
      <c r="K54" s="8"/>
      <c r="L54" s="8"/>
      <c r="M54" s="8"/>
      <c r="N54" s="8"/>
      <c r="P54" s="331" t="s">
        <v>57</v>
      </c>
      <c r="Q54" s="318">
        <v>2016</v>
      </c>
      <c r="R54" s="318">
        <v>2017</v>
      </c>
      <c r="S54" s="318"/>
      <c r="T54" s="318"/>
      <c r="U54" s="318"/>
      <c r="V54" s="318"/>
      <c r="W54" s="318"/>
      <c r="X54" s="318"/>
      <c r="Y54" s="318"/>
      <c r="Z54" s="318"/>
      <c r="AA54" s="318"/>
      <c r="AB54" s="318"/>
    </row>
    <row r="55" spans="2:28" ht="13.8">
      <c r="B55" s="43" t="s">
        <v>130</v>
      </c>
      <c r="C55" s="8">
        <v>4057780.4</v>
      </c>
      <c r="D55" s="8">
        <v>4195038</v>
      </c>
      <c r="E55" s="8"/>
      <c r="F55" s="8"/>
      <c r="G55" s="8"/>
      <c r="H55" s="8"/>
      <c r="I55" s="8"/>
      <c r="J55" s="8"/>
      <c r="K55" s="8"/>
      <c r="L55" s="8"/>
      <c r="M55" s="8"/>
      <c r="N55" s="8"/>
      <c r="P55" s="304" t="s">
        <v>130</v>
      </c>
      <c r="Q55" s="306">
        <v>1</v>
      </c>
      <c r="R55" s="306">
        <v>1</v>
      </c>
      <c r="S55" s="306"/>
      <c r="T55" s="306"/>
      <c r="U55" s="306"/>
      <c r="V55" s="306"/>
      <c r="W55" s="306"/>
      <c r="X55" s="306"/>
      <c r="Y55" s="306"/>
      <c r="Z55" s="306"/>
      <c r="AA55" s="306"/>
      <c r="AB55" s="306"/>
    </row>
    <row r="56" spans="2:28" ht="13.8">
      <c r="B56" s="43" t="s">
        <v>201</v>
      </c>
      <c r="C56" s="8">
        <v>77500000</v>
      </c>
      <c r="D56" s="8">
        <v>58000000</v>
      </c>
      <c r="E56" s="8"/>
      <c r="F56" s="8"/>
      <c r="G56" s="8"/>
      <c r="H56" s="8"/>
      <c r="I56" s="8"/>
      <c r="J56" s="8"/>
      <c r="K56" s="8"/>
      <c r="L56" s="8"/>
      <c r="M56" s="8"/>
      <c r="N56" s="8"/>
      <c r="P56" s="304" t="s">
        <v>201</v>
      </c>
      <c r="Q56" s="306">
        <v>1</v>
      </c>
      <c r="R56" s="306">
        <v>1</v>
      </c>
      <c r="S56" s="306"/>
      <c r="T56" s="306"/>
      <c r="U56" s="306"/>
      <c r="V56" s="306"/>
      <c r="W56" s="306"/>
      <c r="X56" s="306"/>
      <c r="Y56" s="306"/>
      <c r="Z56" s="306"/>
      <c r="AA56" s="306"/>
      <c r="AB56" s="306"/>
    </row>
    <row r="57" spans="2:28" ht="13.8">
      <c r="B57" s="43" t="s">
        <v>202</v>
      </c>
      <c r="C57" s="8">
        <v>4280529.8</v>
      </c>
      <c r="D57" s="8">
        <v>2863044.01</v>
      </c>
      <c r="E57" s="8"/>
      <c r="F57" s="8"/>
      <c r="G57" s="8"/>
      <c r="H57" s="8"/>
      <c r="I57" s="8"/>
      <c r="J57" s="8"/>
      <c r="K57" s="8"/>
      <c r="L57" s="8"/>
      <c r="M57" s="8"/>
      <c r="N57" s="8"/>
      <c r="P57" s="304" t="s">
        <v>202</v>
      </c>
      <c r="Q57" s="306">
        <v>1</v>
      </c>
      <c r="R57" s="306">
        <v>1</v>
      </c>
      <c r="S57" s="306"/>
      <c r="T57" s="306"/>
      <c r="U57" s="306"/>
      <c r="V57" s="306"/>
      <c r="W57" s="306"/>
      <c r="X57" s="306"/>
      <c r="Y57" s="306"/>
      <c r="Z57" s="306"/>
      <c r="AA57" s="306"/>
      <c r="AB57" s="306"/>
    </row>
    <row r="58" spans="2:28" ht="13.8">
      <c r="B58" s="43" t="s">
        <v>203</v>
      </c>
      <c r="C58" s="8">
        <v>455349.26470588241</v>
      </c>
      <c r="D58" s="8">
        <v>113837.3161764706</v>
      </c>
      <c r="E58" s="8"/>
      <c r="F58" s="8"/>
      <c r="G58" s="8"/>
      <c r="H58" s="8"/>
      <c r="I58" s="8"/>
      <c r="J58" s="8"/>
      <c r="K58" s="8"/>
      <c r="L58" s="8"/>
      <c r="M58" s="8"/>
      <c r="N58" s="8"/>
      <c r="P58" s="304" t="s">
        <v>203</v>
      </c>
      <c r="Q58" s="306">
        <v>1</v>
      </c>
      <c r="R58" s="306">
        <v>1</v>
      </c>
      <c r="S58" s="306"/>
      <c r="T58" s="306"/>
      <c r="U58" s="306"/>
      <c r="V58" s="306"/>
      <c r="W58" s="306"/>
      <c r="X58" s="306"/>
      <c r="Y58" s="306"/>
      <c r="Z58" s="306"/>
      <c r="AA58" s="306"/>
      <c r="AB58" s="306"/>
    </row>
    <row r="59" spans="2:28" ht="13.8">
      <c r="B59" s="43" t="s">
        <v>204</v>
      </c>
      <c r="C59" s="8">
        <v>2251552.7599999998</v>
      </c>
      <c r="D59" s="8">
        <v>954431</v>
      </c>
      <c r="E59" s="8"/>
      <c r="F59" s="8"/>
      <c r="G59" s="8"/>
      <c r="H59" s="8"/>
      <c r="I59" s="8"/>
      <c r="J59" s="8"/>
      <c r="K59" s="8"/>
      <c r="L59" s="8"/>
      <c r="M59" s="8"/>
      <c r="N59" s="8"/>
      <c r="P59" s="304" t="s">
        <v>204</v>
      </c>
      <c r="Q59" s="306">
        <v>1</v>
      </c>
      <c r="R59" s="306">
        <v>1</v>
      </c>
      <c r="S59" s="306"/>
      <c r="T59" s="306"/>
      <c r="U59" s="306"/>
      <c r="V59" s="306"/>
      <c r="W59" s="306"/>
      <c r="X59" s="306"/>
      <c r="Y59" s="306"/>
      <c r="Z59" s="306"/>
      <c r="AA59" s="306"/>
      <c r="AB59" s="306"/>
    </row>
    <row r="60" spans="2:28" ht="13.8">
      <c r="B60" s="43" t="s">
        <v>205</v>
      </c>
      <c r="C60" s="8">
        <v>12061532.039999999</v>
      </c>
      <c r="D60" s="8">
        <v>9649225.6319999993</v>
      </c>
      <c r="E60" s="8"/>
      <c r="F60" s="8"/>
      <c r="G60" s="8"/>
      <c r="H60" s="8"/>
      <c r="I60" s="8"/>
      <c r="J60" s="8"/>
      <c r="K60" s="8"/>
      <c r="L60" s="8"/>
      <c r="M60" s="8"/>
      <c r="N60" s="8"/>
      <c r="P60" s="304" t="s">
        <v>205</v>
      </c>
      <c r="Q60" s="306">
        <v>1</v>
      </c>
      <c r="R60" s="306">
        <v>1</v>
      </c>
      <c r="S60" s="306"/>
      <c r="T60" s="306"/>
      <c r="U60" s="306"/>
      <c r="V60" s="306"/>
      <c r="W60" s="306"/>
      <c r="X60" s="306"/>
      <c r="Y60" s="306"/>
      <c r="Z60" s="306"/>
      <c r="AA60" s="306"/>
      <c r="AB60" s="306"/>
    </row>
    <row r="61" spans="2:28" ht="13.8">
      <c r="B61" s="43" t="s">
        <v>206</v>
      </c>
      <c r="C61" s="8">
        <v>1208071.2000000002</v>
      </c>
      <c r="D61" s="8">
        <v>343000</v>
      </c>
      <c r="E61" s="8"/>
      <c r="F61" s="8"/>
      <c r="G61" s="8"/>
      <c r="H61" s="8"/>
      <c r="I61" s="8"/>
      <c r="J61" s="8"/>
      <c r="K61" s="8"/>
      <c r="L61" s="8"/>
      <c r="M61" s="8"/>
      <c r="N61" s="8"/>
      <c r="P61" s="304" t="s">
        <v>206</v>
      </c>
      <c r="Q61" s="306">
        <v>1</v>
      </c>
      <c r="R61" s="306">
        <v>1</v>
      </c>
      <c r="S61" s="306"/>
      <c r="T61" s="306"/>
      <c r="U61" s="306"/>
      <c r="V61" s="306"/>
      <c r="W61" s="306"/>
      <c r="X61" s="306"/>
      <c r="Y61" s="306"/>
      <c r="Z61" s="306"/>
      <c r="AA61" s="306"/>
      <c r="AB61" s="306"/>
    </row>
    <row r="62" spans="2:28" ht="13.8">
      <c r="B62" s="43" t="s">
        <v>207</v>
      </c>
      <c r="C62" s="8">
        <v>25000</v>
      </c>
      <c r="D62" s="8">
        <v>200000</v>
      </c>
      <c r="E62" s="8"/>
      <c r="F62" s="8"/>
      <c r="G62" s="8"/>
      <c r="H62" s="8"/>
      <c r="I62" s="8"/>
      <c r="J62" s="8"/>
      <c r="K62" s="8"/>
      <c r="L62" s="8"/>
      <c r="M62" s="8"/>
      <c r="N62" s="8"/>
      <c r="P62" s="304" t="s">
        <v>207</v>
      </c>
      <c r="Q62" s="306">
        <v>1</v>
      </c>
      <c r="R62" s="306">
        <v>1</v>
      </c>
      <c r="S62" s="306"/>
      <c r="T62" s="306"/>
      <c r="U62" s="306"/>
      <c r="V62" s="306"/>
      <c r="W62" s="306"/>
      <c r="X62" s="306"/>
      <c r="Y62" s="306"/>
      <c r="Z62" s="306"/>
      <c r="AA62" s="306"/>
      <c r="AB62" s="306"/>
    </row>
    <row r="63" spans="2:28" ht="13.8">
      <c r="B63" s="43" t="s">
        <v>208</v>
      </c>
      <c r="C63" s="8">
        <v>0</v>
      </c>
      <c r="D63" s="8">
        <v>0</v>
      </c>
      <c r="E63" s="8"/>
      <c r="F63" s="8"/>
      <c r="G63" s="8"/>
      <c r="H63" s="8"/>
      <c r="I63" s="8"/>
      <c r="J63" s="8"/>
      <c r="K63" s="8"/>
      <c r="L63" s="8"/>
      <c r="M63" s="8"/>
      <c r="N63" s="8"/>
      <c r="P63" s="304" t="s">
        <v>208</v>
      </c>
      <c r="Q63" s="306">
        <v>1</v>
      </c>
      <c r="R63" s="306">
        <v>1</v>
      </c>
      <c r="S63" s="306"/>
      <c r="T63" s="306"/>
      <c r="U63" s="306"/>
      <c r="V63" s="306"/>
      <c r="W63" s="306"/>
      <c r="X63" s="306"/>
      <c r="Y63" s="306"/>
      <c r="Z63" s="306"/>
      <c r="AA63" s="306"/>
      <c r="AB63" s="306"/>
    </row>
    <row r="64" spans="2:28" ht="13.8">
      <c r="B64" s="43" t="s">
        <v>209</v>
      </c>
      <c r="C64" s="8">
        <v>0</v>
      </c>
      <c r="D64" s="8">
        <v>0</v>
      </c>
      <c r="E64" s="8"/>
      <c r="F64" s="8"/>
      <c r="G64" s="8"/>
      <c r="H64" s="8"/>
      <c r="I64" s="8"/>
      <c r="J64" s="8"/>
      <c r="K64" s="8"/>
      <c r="L64" s="8"/>
      <c r="M64" s="8"/>
      <c r="N64" s="8"/>
      <c r="P64" s="304" t="s">
        <v>209</v>
      </c>
      <c r="Q64" s="306">
        <v>0</v>
      </c>
      <c r="R64" s="306">
        <v>0</v>
      </c>
      <c r="S64" s="306"/>
      <c r="T64" s="306"/>
      <c r="U64" s="306"/>
      <c r="V64" s="306"/>
      <c r="W64" s="306"/>
      <c r="X64" s="306"/>
      <c r="Y64" s="306"/>
      <c r="Z64" s="306"/>
      <c r="AA64" s="306"/>
      <c r="AB64" s="306"/>
    </row>
    <row r="65" spans="2:28" ht="13.8">
      <c r="B65" s="43" t="s">
        <v>210</v>
      </c>
      <c r="C65" s="8">
        <v>0</v>
      </c>
      <c r="D65" s="8">
        <v>0</v>
      </c>
      <c r="E65" s="8"/>
      <c r="F65" s="8"/>
      <c r="G65" s="8"/>
      <c r="H65" s="8"/>
      <c r="I65" s="8"/>
      <c r="J65" s="8"/>
      <c r="K65" s="8"/>
      <c r="L65" s="8"/>
      <c r="M65" s="8"/>
      <c r="N65" s="8"/>
      <c r="P65" s="304" t="s">
        <v>210</v>
      </c>
      <c r="Q65" s="306">
        <v>0</v>
      </c>
      <c r="R65" s="306">
        <v>0</v>
      </c>
      <c r="S65" s="306"/>
      <c r="T65" s="306"/>
      <c r="U65" s="306"/>
      <c r="V65" s="306"/>
      <c r="W65" s="306"/>
      <c r="X65" s="306"/>
      <c r="Y65" s="306"/>
      <c r="Z65" s="306"/>
      <c r="AA65" s="306"/>
      <c r="AB65" s="306"/>
    </row>
    <row r="66" spans="2:28" ht="13.8">
      <c r="B66" s="43" t="s">
        <v>211</v>
      </c>
      <c r="C66" s="8">
        <v>0</v>
      </c>
      <c r="D66" s="8">
        <v>0</v>
      </c>
      <c r="E66" s="8"/>
      <c r="F66" s="8"/>
      <c r="G66" s="8"/>
      <c r="H66" s="8"/>
      <c r="I66" s="8"/>
      <c r="J66" s="8"/>
      <c r="K66" s="8"/>
      <c r="L66" s="8"/>
      <c r="M66" s="8"/>
      <c r="N66" s="8"/>
      <c r="P66" s="304" t="s">
        <v>211</v>
      </c>
      <c r="Q66" s="306">
        <v>0</v>
      </c>
      <c r="R66" s="306">
        <v>0</v>
      </c>
      <c r="S66" s="306"/>
      <c r="T66" s="306"/>
      <c r="U66" s="306"/>
      <c r="V66" s="306"/>
      <c r="W66" s="306"/>
      <c r="X66" s="306"/>
      <c r="Y66" s="306"/>
      <c r="Z66" s="306"/>
      <c r="AA66" s="306"/>
      <c r="AB66" s="306"/>
    </row>
    <row r="67" spans="2:28" ht="13.8">
      <c r="B67" s="43" t="s">
        <v>212</v>
      </c>
      <c r="C67" s="8">
        <v>0</v>
      </c>
      <c r="D67" s="8">
        <v>0</v>
      </c>
      <c r="E67" s="8"/>
      <c r="F67" s="8"/>
      <c r="G67" s="8"/>
      <c r="H67" s="8"/>
      <c r="I67" s="8"/>
      <c r="J67" s="8"/>
      <c r="K67" s="8"/>
      <c r="L67" s="8"/>
      <c r="M67" s="8"/>
      <c r="N67" s="8"/>
      <c r="P67" s="304" t="s">
        <v>212</v>
      </c>
      <c r="Q67" s="306">
        <v>0</v>
      </c>
      <c r="R67" s="306">
        <v>0</v>
      </c>
      <c r="S67" s="306"/>
      <c r="T67" s="306"/>
      <c r="U67" s="306"/>
      <c r="V67" s="306"/>
      <c r="W67" s="306"/>
      <c r="X67" s="306"/>
      <c r="Y67" s="306"/>
      <c r="Z67" s="306"/>
      <c r="AA67" s="306"/>
      <c r="AB67" s="306"/>
    </row>
    <row r="68" spans="2:28" ht="13.8">
      <c r="B68" s="43" t="s">
        <v>213</v>
      </c>
      <c r="C68" s="8">
        <v>0</v>
      </c>
      <c r="D68" s="8">
        <v>0</v>
      </c>
      <c r="E68" s="8"/>
      <c r="F68" s="8"/>
      <c r="G68" s="8"/>
      <c r="H68" s="8"/>
      <c r="I68" s="8"/>
      <c r="J68" s="8"/>
      <c r="K68" s="8"/>
      <c r="L68" s="8"/>
      <c r="M68" s="8"/>
      <c r="N68" s="8"/>
      <c r="P68" s="304" t="s">
        <v>213</v>
      </c>
      <c r="Q68" s="306">
        <v>0</v>
      </c>
      <c r="R68" s="306">
        <v>0</v>
      </c>
      <c r="S68" s="306"/>
      <c r="T68" s="306"/>
      <c r="U68" s="306"/>
      <c r="V68" s="306"/>
      <c r="W68" s="306"/>
      <c r="X68" s="306"/>
      <c r="Y68" s="306"/>
      <c r="Z68" s="306"/>
      <c r="AA68" s="306"/>
      <c r="AB68" s="306"/>
    </row>
    <row r="69" spans="2:28" ht="13.8">
      <c r="B69" s="43" t="s">
        <v>214</v>
      </c>
      <c r="C69" s="8">
        <v>0</v>
      </c>
      <c r="D69" s="8">
        <v>0</v>
      </c>
      <c r="E69" s="8"/>
      <c r="F69" s="8"/>
      <c r="G69" s="8"/>
      <c r="H69" s="8"/>
      <c r="I69" s="8"/>
      <c r="J69" s="8"/>
      <c r="K69" s="8"/>
      <c r="L69" s="8"/>
      <c r="M69" s="8"/>
      <c r="N69" s="8"/>
      <c r="P69" s="304" t="s">
        <v>214</v>
      </c>
      <c r="Q69" s="306">
        <v>0</v>
      </c>
      <c r="R69" s="306">
        <v>0</v>
      </c>
      <c r="S69" s="306"/>
      <c r="T69" s="306"/>
      <c r="U69" s="306"/>
      <c r="V69" s="306"/>
      <c r="W69" s="306"/>
      <c r="X69" s="306"/>
      <c r="Y69" s="306"/>
      <c r="Z69" s="306"/>
      <c r="AA69" s="306"/>
      <c r="AB69" s="306"/>
    </row>
    <row r="70" spans="2:28" ht="13.8">
      <c r="B70" s="43" t="s">
        <v>215</v>
      </c>
      <c r="C70" s="8">
        <v>0</v>
      </c>
      <c r="D70" s="8">
        <v>0</v>
      </c>
      <c r="E70" s="8"/>
      <c r="F70" s="8"/>
      <c r="G70" s="8"/>
      <c r="H70" s="8"/>
      <c r="I70" s="8"/>
      <c r="J70" s="8"/>
      <c r="K70" s="8"/>
      <c r="L70" s="8"/>
      <c r="M70" s="8"/>
      <c r="N70" s="8"/>
      <c r="P70" s="304" t="s">
        <v>215</v>
      </c>
      <c r="Q70" s="306">
        <v>1</v>
      </c>
      <c r="R70" s="306">
        <v>1</v>
      </c>
      <c r="S70" s="306"/>
      <c r="T70" s="306"/>
      <c r="U70" s="306"/>
      <c r="V70" s="306"/>
      <c r="W70" s="306"/>
      <c r="X70" s="306"/>
      <c r="Y70" s="306"/>
      <c r="Z70" s="306"/>
      <c r="AA70" s="306"/>
      <c r="AB70" s="306"/>
    </row>
    <row r="71" spans="2:28" ht="13.8">
      <c r="B71" s="43" t="s">
        <v>215</v>
      </c>
      <c r="C71" s="8">
        <v>0</v>
      </c>
      <c r="D71" s="8">
        <v>0</v>
      </c>
      <c r="E71" s="8"/>
      <c r="F71" s="8"/>
      <c r="G71" s="8"/>
      <c r="H71" s="8"/>
      <c r="I71" s="8"/>
      <c r="J71" s="8"/>
      <c r="K71" s="8"/>
      <c r="L71" s="8"/>
      <c r="M71" s="8"/>
      <c r="N71" s="8"/>
      <c r="P71" s="304" t="s">
        <v>215</v>
      </c>
      <c r="Q71" s="306">
        <v>0</v>
      </c>
      <c r="R71" s="306">
        <v>0</v>
      </c>
      <c r="S71" s="306"/>
      <c r="T71" s="306"/>
      <c r="U71" s="306"/>
      <c r="V71" s="306"/>
      <c r="W71" s="306"/>
      <c r="X71" s="306"/>
      <c r="Y71" s="306"/>
      <c r="Z71" s="306"/>
      <c r="AA71" s="306"/>
      <c r="AB71" s="306"/>
    </row>
    <row r="72" spans="2:28" ht="13.8">
      <c r="B72" s="43" t="s">
        <v>90</v>
      </c>
      <c r="C72" s="8">
        <v>0</v>
      </c>
      <c r="D72" s="8"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P72" s="304" t="s">
        <v>90</v>
      </c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</row>
    <row r="73" spans="2:28" ht="13.8">
      <c r="B73" s="43" t="s">
        <v>90</v>
      </c>
      <c r="C73" s="10">
        <v>0</v>
      </c>
      <c r="D73" s="10">
        <v>0</v>
      </c>
      <c r="E73" s="8"/>
      <c r="F73" s="8"/>
      <c r="G73" s="8"/>
      <c r="H73" s="8"/>
      <c r="I73" s="8"/>
      <c r="J73" s="8"/>
      <c r="K73" s="8"/>
      <c r="L73" s="8"/>
      <c r="M73" s="8"/>
      <c r="N73" s="8"/>
      <c r="P73" s="333" t="s">
        <v>90</v>
      </c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</row>
    <row r="74" spans="2:28" ht="13.8">
      <c r="B74" s="53" t="s">
        <v>371</v>
      </c>
      <c r="C74" s="23">
        <v>101839815.4647059</v>
      </c>
      <c r="D74" s="23">
        <v>76318575.958176464</v>
      </c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2:28" ht="13.8"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2:28" ht="21">
      <c r="B76" s="3" t="s">
        <v>15</v>
      </c>
      <c r="C76" s="1"/>
      <c r="D76" s="1"/>
      <c r="E76" s="8"/>
      <c r="F76" s="8"/>
      <c r="G76" s="8"/>
      <c r="H76" s="8"/>
      <c r="I76" s="8"/>
      <c r="J76" s="8"/>
      <c r="K76" s="8"/>
      <c r="L76" s="8"/>
      <c r="M76" s="8"/>
      <c r="N76" s="8"/>
      <c r="P76" s="170" t="s">
        <v>15</v>
      </c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</row>
    <row r="77" spans="2:28" ht="13.8">
      <c r="B77" s="51" t="s">
        <v>57</v>
      </c>
      <c r="C77" s="7">
        <v>2016</v>
      </c>
      <c r="D77" s="7">
        <v>2017</v>
      </c>
      <c r="E77" s="8"/>
      <c r="F77" s="8"/>
      <c r="G77" s="8"/>
      <c r="H77" s="8"/>
      <c r="I77" s="8"/>
      <c r="J77" s="8"/>
      <c r="K77" s="8"/>
      <c r="L77" s="8"/>
      <c r="M77" s="8"/>
      <c r="N77" s="8"/>
      <c r="P77" s="331" t="s">
        <v>57</v>
      </c>
      <c r="Q77" s="318">
        <v>2016</v>
      </c>
      <c r="R77" s="318">
        <v>2017</v>
      </c>
      <c r="S77" s="318"/>
      <c r="T77" s="318"/>
      <c r="U77" s="318"/>
      <c r="V77" s="318"/>
      <c r="W77" s="318"/>
      <c r="X77" s="318"/>
      <c r="Y77" s="318"/>
      <c r="Z77" s="318"/>
      <c r="AA77" s="318"/>
      <c r="AB77" s="318"/>
    </row>
    <row r="78" spans="2:28" ht="13.8">
      <c r="B78" s="43" t="s">
        <v>130</v>
      </c>
      <c r="C78" s="8">
        <v>0</v>
      </c>
      <c r="D78" s="8">
        <v>0</v>
      </c>
      <c r="E78" s="8"/>
      <c r="F78" s="8"/>
      <c r="G78" s="8"/>
      <c r="H78" s="8"/>
      <c r="I78" s="8"/>
      <c r="J78" s="8"/>
      <c r="K78" s="8"/>
      <c r="L78" s="8"/>
      <c r="M78" s="8"/>
      <c r="N78" s="8"/>
      <c r="P78" s="304" t="s">
        <v>130</v>
      </c>
      <c r="Q78" s="306">
        <v>0</v>
      </c>
      <c r="R78" s="306">
        <v>0</v>
      </c>
      <c r="S78" s="306"/>
      <c r="T78" s="306"/>
      <c r="U78" s="306"/>
      <c r="V78" s="306"/>
      <c r="W78" s="306"/>
      <c r="X78" s="306"/>
      <c r="Y78" s="306"/>
      <c r="Z78" s="306"/>
      <c r="AA78" s="306"/>
      <c r="AB78" s="306"/>
    </row>
    <row r="79" spans="2:28" ht="13.8">
      <c r="B79" s="43" t="s">
        <v>201</v>
      </c>
      <c r="C79" s="8">
        <v>0</v>
      </c>
      <c r="D79" s="8">
        <v>0</v>
      </c>
      <c r="E79" s="8"/>
      <c r="F79" s="8"/>
      <c r="G79" s="8"/>
      <c r="H79" s="8"/>
      <c r="I79" s="8"/>
      <c r="J79" s="8"/>
      <c r="K79" s="8"/>
      <c r="L79" s="8"/>
      <c r="M79" s="8"/>
      <c r="N79" s="8"/>
      <c r="P79" s="304" t="s">
        <v>201</v>
      </c>
      <c r="Q79" s="306">
        <v>0</v>
      </c>
      <c r="R79" s="306">
        <v>0</v>
      </c>
      <c r="S79" s="306"/>
      <c r="T79" s="306"/>
      <c r="U79" s="306"/>
      <c r="V79" s="306"/>
      <c r="W79" s="306"/>
      <c r="X79" s="306"/>
      <c r="Y79" s="306"/>
      <c r="Z79" s="306"/>
      <c r="AA79" s="306"/>
      <c r="AB79" s="306"/>
    </row>
    <row r="80" spans="2:28" ht="13.8">
      <c r="B80" s="43" t="s">
        <v>202</v>
      </c>
      <c r="C80" s="8">
        <v>0</v>
      </c>
      <c r="D80" s="8">
        <v>0</v>
      </c>
      <c r="E80" s="8"/>
      <c r="F80" s="8"/>
      <c r="G80" s="8"/>
      <c r="H80" s="8"/>
      <c r="I80" s="8"/>
      <c r="J80" s="8"/>
      <c r="K80" s="8"/>
      <c r="L80" s="8"/>
      <c r="M80" s="8"/>
      <c r="N80" s="8"/>
      <c r="P80" s="304" t="s">
        <v>202</v>
      </c>
      <c r="Q80" s="306">
        <v>0</v>
      </c>
      <c r="R80" s="306">
        <v>0</v>
      </c>
      <c r="S80" s="306"/>
      <c r="T80" s="306"/>
      <c r="U80" s="306"/>
      <c r="V80" s="306"/>
      <c r="W80" s="306"/>
      <c r="X80" s="306"/>
      <c r="Y80" s="306"/>
      <c r="Z80" s="306"/>
      <c r="AA80" s="306"/>
      <c r="AB80" s="306"/>
    </row>
    <row r="81" spans="2:28" ht="13.8">
      <c r="B81" s="43" t="s">
        <v>203</v>
      </c>
      <c r="C81" s="8">
        <v>0</v>
      </c>
      <c r="D81" s="8">
        <v>0</v>
      </c>
      <c r="E81" s="8"/>
      <c r="F81" s="8"/>
      <c r="G81" s="8"/>
      <c r="H81" s="8"/>
      <c r="I81" s="8"/>
      <c r="J81" s="8"/>
      <c r="K81" s="8"/>
      <c r="L81" s="8"/>
      <c r="M81" s="8"/>
      <c r="N81" s="8"/>
      <c r="P81" s="304" t="s">
        <v>203</v>
      </c>
      <c r="Q81" s="306">
        <v>0</v>
      </c>
      <c r="R81" s="306">
        <v>0</v>
      </c>
      <c r="S81" s="306"/>
      <c r="T81" s="306"/>
      <c r="U81" s="306"/>
      <c r="V81" s="306"/>
      <c r="W81" s="306"/>
      <c r="X81" s="306"/>
      <c r="Y81" s="306"/>
      <c r="Z81" s="306"/>
      <c r="AA81" s="306"/>
      <c r="AB81" s="306"/>
    </row>
    <row r="82" spans="2:28" ht="13.8">
      <c r="B82" s="43" t="s">
        <v>204</v>
      </c>
      <c r="C82" s="8">
        <v>0</v>
      </c>
      <c r="D82" s="8">
        <v>0</v>
      </c>
      <c r="E82" s="8"/>
      <c r="F82" s="8"/>
      <c r="G82" s="8"/>
      <c r="H82" s="8"/>
      <c r="I82" s="8"/>
      <c r="J82" s="8"/>
      <c r="K82" s="8"/>
      <c r="L82" s="8"/>
      <c r="M82" s="8"/>
      <c r="N82" s="8"/>
      <c r="P82" s="304" t="s">
        <v>204</v>
      </c>
      <c r="Q82" s="306">
        <v>0</v>
      </c>
      <c r="R82" s="306">
        <v>0</v>
      </c>
      <c r="S82" s="306"/>
      <c r="T82" s="306"/>
      <c r="U82" s="306"/>
      <c r="V82" s="306"/>
      <c r="W82" s="306"/>
      <c r="X82" s="306"/>
      <c r="Y82" s="306"/>
      <c r="Z82" s="306"/>
      <c r="AA82" s="306"/>
      <c r="AB82" s="306"/>
    </row>
    <row r="83" spans="2:28" ht="13.8">
      <c r="B83" s="43" t="s">
        <v>205</v>
      </c>
      <c r="C83" s="8">
        <v>0</v>
      </c>
      <c r="D83" s="8">
        <v>0</v>
      </c>
      <c r="E83" s="8"/>
      <c r="F83" s="8"/>
      <c r="G83" s="8"/>
      <c r="H83" s="8"/>
      <c r="I83" s="8"/>
      <c r="J83" s="8"/>
      <c r="K83" s="8"/>
      <c r="L83" s="8"/>
      <c r="M83" s="8"/>
      <c r="N83" s="8"/>
      <c r="P83" s="304" t="s">
        <v>205</v>
      </c>
      <c r="Q83" s="306">
        <v>0</v>
      </c>
      <c r="R83" s="306">
        <v>0</v>
      </c>
      <c r="S83" s="306"/>
      <c r="T83" s="306"/>
      <c r="U83" s="306"/>
      <c r="V83" s="306"/>
      <c r="W83" s="306"/>
      <c r="X83" s="306"/>
      <c r="Y83" s="306"/>
      <c r="Z83" s="306"/>
      <c r="AA83" s="306"/>
      <c r="AB83" s="306"/>
    </row>
    <row r="84" spans="2:28" ht="13.8">
      <c r="B84" s="43" t="s">
        <v>206</v>
      </c>
      <c r="C84" s="8">
        <v>0</v>
      </c>
      <c r="D84" s="8">
        <v>0</v>
      </c>
      <c r="E84" s="8"/>
      <c r="F84" s="8"/>
      <c r="G84" s="8"/>
      <c r="H84" s="8"/>
      <c r="I84" s="8"/>
      <c r="J84" s="8"/>
      <c r="K84" s="8"/>
      <c r="L84" s="8"/>
      <c r="M84" s="8"/>
      <c r="N84" s="8"/>
      <c r="P84" s="304" t="s">
        <v>206</v>
      </c>
      <c r="Q84" s="306">
        <v>0</v>
      </c>
      <c r="R84" s="306">
        <v>0</v>
      </c>
      <c r="S84" s="306"/>
      <c r="T84" s="306"/>
      <c r="U84" s="306"/>
      <c r="V84" s="306"/>
      <c r="W84" s="306"/>
      <c r="X84" s="306"/>
      <c r="Y84" s="306"/>
      <c r="Z84" s="306"/>
      <c r="AA84" s="306"/>
      <c r="AB84" s="306"/>
    </row>
    <row r="85" spans="2:28" ht="13.8">
      <c r="B85" s="43" t="s">
        <v>207</v>
      </c>
      <c r="C85" s="8">
        <v>0</v>
      </c>
      <c r="D85" s="8">
        <v>0</v>
      </c>
      <c r="E85" s="8"/>
      <c r="F85" s="8"/>
      <c r="G85" s="8"/>
      <c r="H85" s="8"/>
      <c r="I85" s="8"/>
      <c r="J85" s="8"/>
      <c r="K85" s="8"/>
      <c r="L85" s="8"/>
      <c r="M85" s="8"/>
      <c r="N85" s="8"/>
      <c r="P85" s="304" t="s">
        <v>207</v>
      </c>
      <c r="Q85" s="306">
        <v>0</v>
      </c>
      <c r="R85" s="306">
        <v>0</v>
      </c>
      <c r="S85" s="306"/>
      <c r="T85" s="306"/>
      <c r="U85" s="306"/>
      <c r="V85" s="306"/>
      <c r="W85" s="306"/>
      <c r="X85" s="306"/>
      <c r="Y85" s="306"/>
      <c r="Z85" s="306"/>
      <c r="AA85" s="306"/>
      <c r="AB85" s="306"/>
    </row>
    <row r="86" spans="2:28" ht="13.8">
      <c r="B86" s="43" t="s">
        <v>208</v>
      </c>
      <c r="C86" s="8">
        <v>0</v>
      </c>
      <c r="D86" s="8">
        <v>0</v>
      </c>
      <c r="E86" s="8"/>
      <c r="F86" s="8"/>
      <c r="G86" s="8"/>
      <c r="H86" s="8"/>
      <c r="I86" s="8"/>
      <c r="J86" s="8"/>
      <c r="K86" s="8"/>
      <c r="L86" s="8"/>
      <c r="M86" s="8"/>
      <c r="N86" s="8"/>
      <c r="P86" s="304" t="s">
        <v>208</v>
      </c>
      <c r="Q86" s="306">
        <v>0</v>
      </c>
      <c r="R86" s="306">
        <v>0</v>
      </c>
      <c r="S86" s="306"/>
      <c r="T86" s="306"/>
      <c r="U86" s="306"/>
      <c r="V86" s="306"/>
      <c r="W86" s="306"/>
      <c r="X86" s="306"/>
      <c r="Y86" s="306"/>
      <c r="Z86" s="306"/>
      <c r="AA86" s="306"/>
      <c r="AB86" s="306"/>
    </row>
    <row r="87" spans="2:28" ht="13.8">
      <c r="B87" s="43" t="s">
        <v>209</v>
      </c>
      <c r="C87" s="8">
        <v>325000</v>
      </c>
      <c r="D87" s="8">
        <v>700000</v>
      </c>
      <c r="E87" s="8"/>
      <c r="F87" s="8"/>
      <c r="G87" s="8"/>
      <c r="H87" s="8"/>
      <c r="I87" s="8"/>
      <c r="J87" s="8"/>
      <c r="K87" s="8"/>
      <c r="L87" s="8"/>
      <c r="M87" s="8"/>
      <c r="N87" s="8"/>
      <c r="P87" s="304" t="s">
        <v>209</v>
      </c>
      <c r="Q87" s="306">
        <v>1</v>
      </c>
      <c r="R87" s="306">
        <v>1</v>
      </c>
      <c r="S87" s="306"/>
      <c r="T87" s="306"/>
      <c r="U87" s="306"/>
      <c r="V87" s="306"/>
      <c r="W87" s="306"/>
      <c r="X87" s="306"/>
      <c r="Y87" s="306"/>
      <c r="Z87" s="306"/>
      <c r="AA87" s="306"/>
      <c r="AB87" s="306"/>
    </row>
    <row r="88" spans="2:28" ht="13.8">
      <c r="B88" s="43" t="s">
        <v>210</v>
      </c>
      <c r="C88" s="8">
        <v>35000</v>
      </c>
      <c r="D88" s="8">
        <v>833395.25</v>
      </c>
      <c r="E88" s="8"/>
      <c r="F88" s="8"/>
      <c r="G88" s="8"/>
      <c r="H88" s="8"/>
      <c r="I88" s="8"/>
      <c r="J88" s="8"/>
      <c r="K88" s="8"/>
      <c r="L88" s="8"/>
      <c r="M88" s="8"/>
      <c r="N88" s="8"/>
      <c r="P88" s="304" t="s">
        <v>210</v>
      </c>
      <c r="Q88" s="306">
        <v>1</v>
      </c>
      <c r="R88" s="306">
        <v>1</v>
      </c>
      <c r="S88" s="306"/>
      <c r="T88" s="306"/>
      <c r="U88" s="306"/>
      <c r="V88" s="306"/>
      <c r="W88" s="306"/>
      <c r="X88" s="306"/>
      <c r="Y88" s="306"/>
      <c r="Z88" s="306"/>
      <c r="AA88" s="306"/>
      <c r="AB88" s="306"/>
    </row>
    <row r="89" spans="2:28" ht="13.8">
      <c r="B89" s="43" t="s">
        <v>211</v>
      </c>
      <c r="C89" s="8">
        <v>50</v>
      </c>
      <c r="D89" s="8">
        <v>500</v>
      </c>
      <c r="E89" s="8"/>
      <c r="F89" s="8"/>
      <c r="G89" s="8"/>
      <c r="H89" s="8"/>
      <c r="I89" s="8"/>
      <c r="J89" s="8"/>
      <c r="K89" s="8"/>
      <c r="L89" s="8"/>
      <c r="M89" s="8"/>
      <c r="N89" s="8"/>
      <c r="P89" s="304" t="s">
        <v>211</v>
      </c>
      <c r="Q89" s="306">
        <v>1</v>
      </c>
      <c r="R89" s="306">
        <v>1</v>
      </c>
      <c r="S89" s="306"/>
      <c r="T89" s="306"/>
      <c r="U89" s="306"/>
      <c r="V89" s="306"/>
      <c r="W89" s="306"/>
      <c r="X89" s="306"/>
      <c r="Y89" s="306"/>
      <c r="Z89" s="306"/>
      <c r="AA89" s="306"/>
      <c r="AB89" s="306"/>
    </row>
    <row r="90" spans="2:28" ht="13.8">
      <c r="B90" s="43" t="s">
        <v>212</v>
      </c>
      <c r="C90" s="8">
        <v>50</v>
      </c>
      <c r="D90" s="8">
        <v>100</v>
      </c>
      <c r="E90" s="8"/>
      <c r="F90" s="8"/>
      <c r="G90" s="8"/>
      <c r="H90" s="8"/>
      <c r="I90" s="8"/>
      <c r="J90" s="8"/>
      <c r="K90" s="8"/>
      <c r="L90" s="8"/>
      <c r="M90" s="8"/>
      <c r="N90" s="8"/>
      <c r="P90" s="304" t="s">
        <v>212</v>
      </c>
      <c r="Q90" s="306">
        <v>1</v>
      </c>
      <c r="R90" s="306">
        <v>1</v>
      </c>
      <c r="S90" s="306"/>
      <c r="T90" s="306"/>
      <c r="U90" s="306"/>
      <c r="V90" s="306"/>
      <c r="W90" s="306"/>
      <c r="X90" s="306"/>
      <c r="Y90" s="306"/>
      <c r="Z90" s="306"/>
      <c r="AA90" s="306"/>
      <c r="AB90" s="306"/>
    </row>
    <row r="91" spans="2:28" ht="13.8">
      <c r="B91" s="43" t="s">
        <v>213</v>
      </c>
      <c r="C91" s="8">
        <v>0</v>
      </c>
      <c r="D91" s="8">
        <v>0</v>
      </c>
      <c r="E91" s="8"/>
      <c r="F91" s="8"/>
      <c r="G91" s="8"/>
      <c r="H91" s="8"/>
      <c r="I91" s="8"/>
      <c r="J91" s="8"/>
      <c r="K91" s="8"/>
      <c r="L91" s="8"/>
      <c r="M91" s="8"/>
      <c r="N91" s="8"/>
      <c r="P91" s="304" t="s">
        <v>213</v>
      </c>
      <c r="Q91" s="306">
        <v>1</v>
      </c>
      <c r="R91" s="306">
        <v>1</v>
      </c>
      <c r="S91" s="306"/>
      <c r="T91" s="306"/>
      <c r="U91" s="306"/>
      <c r="V91" s="307"/>
      <c r="W91" s="307"/>
      <c r="X91" s="307"/>
      <c r="Y91" s="307"/>
      <c r="Z91" s="307"/>
      <c r="AA91" s="307"/>
      <c r="AB91" s="307"/>
    </row>
    <row r="92" spans="2:28" ht="13.8">
      <c r="B92" s="43" t="s">
        <v>214</v>
      </c>
      <c r="C92" s="8">
        <v>0</v>
      </c>
      <c r="D92" s="8">
        <v>0</v>
      </c>
      <c r="E92" s="8"/>
      <c r="F92" s="8"/>
      <c r="G92" s="8"/>
      <c r="H92" s="8"/>
      <c r="I92" s="8"/>
      <c r="J92" s="8"/>
      <c r="K92" s="8"/>
      <c r="L92" s="8"/>
      <c r="M92" s="8"/>
      <c r="N92" s="8"/>
      <c r="P92" s="304" t="s">
        <v>214</v>
      </c>
      <c r="Q92" s="306">
        <v>1</v>
      </c>
      <c r="R92" s="306">
        <v>1</v>
      </c>
      <c r="S92" s="306"/>
      <c r="T92" s="306"/>
      <c r="U92" s="306"/>
      <c r="V92" s="307"/>
      <c r="W92" s="307"/>
      <c r="X92" s="307"/>
      <c r="Y92" s="307"/>
      <c r="Z92" s="307"/>
      <c r="AA92" s="307"/>
      <c r="AB92" s="307"/>
    </row>
    <row r="93" spans="2:28" ht="13.8">
      <c r="B93" s="43" t="s">
        <v>215</v>
      </c>
      <c r="C93" s="8">
        <v>0</v>
      </c>
      <c r="D93" s="8">
        <v>0</v>
      </c>
      <c r="E93" s="8"/>
      <c r="F93" s="8"/>
      <c r="G93" s="8"/>
      <c r="H93" s="8"/>
      <c r="I93" s="8"/>
      <c r="J93" s="8"/>
      <c r="K93" s="8"/>
      <c r="L93" s="8"/>
      <c r="M93" s="8"/>
      <c r="N93" s="8"/>
      <c r="P93" s="304" t="s">
        <v>215</v>
      </c>
      <c r="Q93" s="306">
        <v>0</v>
      </c>
      <c r="R93" s="306">
        <v>0</v>
      </c>
      <c r="S93" s="306"/>
      <c r="T93" s="306"/>
      <c r="U93" s="306"/>
      <c r="V93" s="306"/>
      <c r="W93" s="306"/>
      <c r="X93" s="306"/>
      <c r="Y93" s="306"/>
      <c r="Z93" s="306"/>
      <c r="AA93" s="306"/>
      <c r="AB93" s="306"/>
    </row>
    <row r="94" spans="2:28" ht="13.8">
      <c r="B94" s="43" t="s">
        <v>215</v>
      </c>
      <c r="C94" s="8">
        <v>0</v>
      </c>
      <c r="D94" s="8">
        <v>0</v>
      </c>
      <c r="E94" s="8"/>
      <c r="F94" s="8"/>
      <c r="G94" s="8"/>
      <c r="H94" s="8"/>
      <c r="I94" s="8"/>
      <c r="J94" s="8"/>
      <c r="K94" s="8"/>
      <c r="L94" s="8"/>
      <c r="M94" s="8"/>
      <c r="N94" s="8"/>
      <c r="P94" s="304" t="s">
        <v>215</v>
      </c>
      <c r="Q94" s="306">
        <v>1</v>
      </c>
      <c r="R94" s="306">
        <v>1</v>
      </c>
      <c r="S94" s="306"/>
      <c r="T94" s="306"/>
      <c r="U94" s="306"/>
      <c r="V94" s="306"/>
      <c r="W94" s="306"/>
      <c r="X94" s="306"/>
      <c r="Y94" s="306"/>
      <c r="Z94" s="306"/>
      <c r="AA94" s="306"/>
      <c r="AB94" s="306"/>
    </row>
    <row r="95" spans="2:28" ht="13.8">
      <c r="B95" s="43" t="s">
        <v>90</v>
      </c>
      <c r="C95" s="8">
        <v>0</v>
      </c>
      <c r="D95" s="8">
        <v>0</v>
      </c>
      <c r="E95" s="8"/>
      <c r="F95" s="8"/>
      <c r="G95" s="8"/>
      <c r="H95" s="8"/>
      <c r="I95" s="8"/>
      <c r="J95" s="8"/>
      <c r="K95" s="8"/>
      <c r="L95" s="8"/>
      <c r="M95" s="8"/>
      <c r="N95" s="8"/>
      <c r="P95" s="304" t="s">
        <v>90</v>
      </c>
      <c r="Q95" s="306"/>
      <c r="R95" s="306"/>
      <c r="S95" s="306"/>
      <c r="T95" s="306"/>
      <c r="U95" s="306"/>
      <c r="V95" s="306"/>
      <c r="W95" s="306"/>
      <c r="X95" s="306"/>
      <c r="Y95" s="306"/>
      <c r="Z95" s="306"/>
      <c r="AA95" s="306"/>
      <c r="AB95" s="306"/>
    </row>
    <row r="96" spans="2:28" ht="13.8">
      <c r="B96" s="43" t="s">
        <v>90</v>
      </c>
      <c r="C96" s="10">
        <v>0</v>
      </c>
      <c r="D96" s="10">
        <v>0</v>
      </c>
      <c r="E96" s="8"/>
      <c r="F96" s="8"/>
      <c r="G96" s="8"/>
      <c r="H96" s="8"/>
      <c r="I96" s="8"/>
      <c r="J96" s="8"/>
      <c r="K96" s="8"/>
      <c r="L96" s="8"/>
      <c r="M96" s="8"/>
      <c r="N96" s="8"/>
      <c r="P96" s="333" t="s">
        <v>90</v>
      </c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06"/>
    </row>
    <row r="97" spans="2:28" ht="13.8">
      <c r="B97" s="53" t="s">
        <v>372</v>
      </c>
      <c r="C97" s="23">
        <v>360100</v>
      </c>
      <c r="D97" s="23">
        <v>1533995.25</v>
      </c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2:28" ht="13.8">
      <c r="E98" s="8"/>
      <c r="F98" s="8"/>
      <c r="G98" s="8"/>
      <c r="H98" s="8"/>
      <c r="I98" s="8"/>
      <c r="J98" s="8"/>
      <c r="K98" s="8"/>
      <c r="L98" s="8"/>
      <c r="M98" s="8"/>
      <c r="N98" s="8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</row>
    <row r="99" spans="2:28" ht="21">
      <c r="B99" s="3" t="s">
        <v>16</v>
      </c>
      <c r="C99" s="1"/>
      <c r="D99" s="1"/>
      <c r="E99" s="8"/>
      <c r="F99" s="8"/>
      <c r="G99" s="8"/>
      <c r="H99" s="8"/>
      <c r="I99" s="8"/>
      <c r="J99" s="8"/>
      <c r="K99" s="8"/>
      <c r="L99" s="8"/>
      <c r="M99" s="8"/>
      <c r="N99" s="8"/>
      <c r="P99" s="170" t="s">
        <v>16</v>
      </c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</row>
    <row r="100" spans="2:28" ht="13.8">
      <c r="B100" s="51" t="s">
        <v>57</v>
      </c>
      <c r="C100" s="7">
        <v>2016</v>
      </c>
      <c r="D100" s="7">
        <v>2017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P100" s="331" t="s">
        <v>57</v>
      </c>
      <c r="Q100" s="318">
        <v>2016</v>
      </c>
      <c r="R100" s="318">
        <v>2017</v>
      </c>
      <c r="S100" s="318"/>
      <c r="T100" s="318"/>
      <c r="U100" s="318"/>
      <c r="V100" s="318"/>
      <c r="W100" s="318"/>
      <c r="X100" s="318"/>
      <c r="Y100" s="318"/>
      <c r="Z100" s="318"/>
      <c r="AA100" s="318"/>
      <c r="AB100" s="318"/>
    </row>
    <row r="101" spans="2:28" ht="13.8">
      <c r="B101" s="43" t="s">
        <v>130</v>
      </c>
      <c r="C101" s="8">
        <v>0</v>
      </c>
      <c r="D101" s="8">
        <v>0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P101" s="304" t="s">
        <v>130</v>
      </c>
      <c r="Q101" s="306">
        <v>0</v>
      </c>
      <c r="R101" s="306">
        <v>0</v>
      </c>
      <c r="S101" s="306"/>
      <c r="T101" s="306"/>
      <c r="U101" s="306"/>
      <c r="V101" s="306"/>
      <c r="W101" s="306"/>
      <c r="X101" s="306"/>
      <c r="Y101" s="306"/>
      <c r="Z101" s="306"/>
      <c r="AA101" s="306"/>
      <c r="AB101" s="306"/>
    </row>
    <row r="102" spans="2:28" ht="13.8">
      <c r="B102" s="43" t="s">
        <v>201</v>
      </c>
      <c r="C102" s="8">
        <v>0</v>
      </c>
      <c r="D102" s="8">
        <v>0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P102" s="304" t="s">
        <v>201</v>
      </c>
      <c r="Q102" s="306">
        <v>0</v>
      </c>
      <c r="R102" s="306">
        <v>0</v>
      </c>
      <c r="S102" s="306"/>
      <c r="T102" s="306"/>
      <c r="U102" s="306"/>
      <c r="V102" s="306"/>
      <c r="W102" s="306"/>
      <c r="X102" s="306"/>
      <c r="Y102" s="306"/>
      <c r="Z102" s="306"/>
      <c r="AA102" s="306"/>
      <c r="AB102" s="306"/>
    </row>
    <row r="103" spans="2:28" ht="13.8">
      <c r="B103" s="43" t="s">
        <v>202</v>
      </c>
      <c r="C103" s="8">
        <v>0</v>
      </c>
      <c r="D103" s="8">
        <v>0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P103" s="304" t="s">
        <v>202</v>
      </c>
      <c r="Q103" s="306">
        <v>0</v>
      </c>
      <c r="R103" s="306">
        <v>0</v>
      </c>
      <c r="S103" s="306"/>
      <c r="T103" s="306"/>
      <c r="U103" s="306"/>
      <c r="V103" s="306"/>
      <c r="W103" s="306"/>
      <c r="X103" s="306"/>
      <c r="Y103" s="306"/>
      <c r="Z103" s="306"/>
      <c r="AA103" s="306"/>
      <c r="AB103" s="306"/>
    </row>
    <row r="104" spans="2:28" ht="13.8">
      <c r="B104" s="43" t="s">
        <v>203</v>
      </c>
      <c r="C104" s="8">
        <v>0</v>
      </c>
      <c r="D104" s="8">
        <v>0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P104" s="304" t="s">
        <v>203</v>
      </c>
      <c r="Q104" s="306">
        <v>0</v>
      </c>
      <c r="R104" s="306">
        <v>0</v>
      </c>
      <c r="S104" s="306"/>
      <c r="T104" s="306"/>
      <c r="U104" s="306"/>
      <c r="V104" s="306"/>
      <c r="W104" s="306"/>
      <c r="X104" s="306"/>
      <c r="Y104" s="306"/>
      <c r="Z104" s="306"/>
      <c r="AA104" s="306"/>
      <c r="AB104" s="306"/>
    </row>
    <row r="105" spans="2:28" ht="13.8">
      <c r="B105" s="43" t="s">
        <v>204</v>
      </c>
      <c r="C105" s="8">
        <v>0</v>
      </c>
      <c r="D105" s="8">
        <v>0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P105" s="304" t="s">
        <v>204</v>
      </c>
      <c r="Q105" s="306">
        <v>0</v>
      </c>
      <c r="R105" s="306">
        <v>0</v>
      </c>
      <c r="S105" s="306"/>
      <c r="T105" s="306"/>
      <c r="U105" s="306"/>
      <c r="V105" s="306"/>
      <c r="W105" s="306"/>
      <c r="X105" s="306"/>
      <c r="Y105" s="306"/>
      <c r="Z105" s="306"/>
      <c r="AA105" s="306"/>
      <c r="AB105" s="306"/>
    </row>
    <row r="106" spans="2:28" ht="13.8">
      <c r="B106" s="43" t="s">
        <v>205</v>
      </c>
      <c r="C106" s="8">
        <v>0</v>
      </c>
      <c r="D106" s="8">
        <v>0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P106" s="304" t="s">
        <v>205</v>
      </c>
      <c r="Q106" s="306">
        <v>0</v>
      </c>
      <c r="R106" s="306">
        <v>0</v>
      </c>
      <c r="S106" s="306"/>
      <c r="T106" s="306"/>
      <c r="U106" s="306"/>
      <c r="V106" s="306"/>
      <c r="W106" s="306"/>
      <c r="X106" s="306"/>
      <c r="Y106" s="306"/>
      <c r="Z106" s="306"/>
      <c r="AA106" s="306"/>
      <c r="AB106" s="306"/>
    </row>
    <row r="107" spans="2:28" ht="13.8">
      <c r="B107" s="43" t="s">
        <v>206</v>
      </c>
      <c r="C107" s="8">
        <v>0</v>
      </c>
      <c r="D107" s="8">
        <v>0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P107" s="304" t="s">
        <v>206</v>
      </c>
      <c r="Q107" s="306">
        <v>0</v>
      </c>
      <c r="R107" s="306">
        <v>0</v>
      </c>
      <c r="S107" s="306"/>
      <c r="T107" s="306"/>
      <c r="U107" s="306"/>
      <c r="V107" s="306"/>
      <c r="W107" s="306"/>
      <c r="X107" s="306"/>
      <c r="Y107" s="306"/>
      <c r="Z107" s="306"/>
      <c r="AA107" s="306"/>
      <c r="AB107" s="306"/>
    </row>
    <row r="108" spans="2:28" ht="13.8">
      <c r="B108" s="43" t="s">
        <v>207</v>
      </c>
      <c r="C108" s="8">
        <v>0</v>
      </c>
      <c r="D108" s="8">
        <v>0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P108" s="304" t="s">
        <v>207</v>
      </c>
      <c r="Q108" s="306">
        <v>0</v>
      </c>
      <c r="R108" s="306">
        <v>0</v>
      </c>
      <c r="S108" s="306"/>
      <c r="T108" s="306"/>
      <c r="U108" s="306"/>
      <c r="V108" s="306"/>
      <c r="W108" s="306"/>
      <c r="X108" s="306"/>
      <c r="Y108" s="306"/>
      <c r="Z108" s="306"/>
      <c r="AA108" s="306"/>
      <c r="AB108" s="306"/>
    </row>
    <row r="109" spans="2:28" ht="13.8">
      <c r="B109" s="43" t="s">
        <v>208</v>
      </c>
      <c r="C109" s="8">
        <v>0</v>
      </c>
      <c r="D109" s="8">
        <v>0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P109" s="304" t="s">
        <v>208</v>
      </c>
      <c r="Q109" s="306">
        <v>0</v>
      </c>
      <c r="R109" s="306">
        <v>0</v>
      </c>
      <c r="S109" s="306"/>
      <c r="T109" s="306"/>
      <c r="U109" s="306"/>
      <c r="V109" s="306"/>
      <c r="W109" s="306"/>
      <c r="X109" s="306"/>
      <c r="Y109" s="306"/>
      <c r="Z109" s="306"/>
      <c r="AA109" s="306"/>
      <c r="AB109" s="306"/>
    </row>
    <row r="110" spans="2:28" ht="13.8">
      <c r="B110" s="43" t="s">
        <v>209</v>
      </c>
      <c r="C110" s="8">
        <v>0</v>
      </c>
      <c r="D110" s="8">
        <v>0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P110" s="304" t="s">
        <v>209</v>
      </c>
      <c r="Q110" s="306">
        <v>0</v>
      </c>
      <c r="R110" s="306">
        <v>0</v>
      </c>
      <c r="S110" s="306"/>
      <c r="T110" s="306"/>
      <c r="U110" s="306"/>
      <c r="V110" s="306"/>
      <c r="W110" s="306"/>
      <c r="X110" s="306"/>
      <c r="Y110" s="306"/>
      <c r="Z110" s="306"/>
      <c r="AA110" s="306"/>
      <c r="AB110" s="306"/>
    </row>
    <row r="111" spans="2:28" ht="13.8">
      <c r="B111" s="43" t="s">
        <v>210</v>
      </c>
      <c r="C111" s="8">
        <v>0</v>
      </c>
      <c r="D111" s="8">
        <v>0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P111" s="304" t="s">
        <v>210</v>
      </c>
      <c r="Q111" s="306">
        <v>0</v>
      </c>
      <c r="R111" s="306">
        <v>0</v>
      </c>
      <c r="S111" s="306"/>
      <c r="T111" s="306"/>
      <c r="U111" s="306"/>
      <c r="V111" s="306"/>
      <c r="W111" s="306"/>
      <c r="X111" s="306"/>
      <c r="Y111" s="306"/>
      <c r="Z111" s="306"/>
      <c r="AA111" s="306"/>
      <c r="AB111" s="306"/>
    </row>
    <row r="112" spans="2:28" ht="13.8">
      <c r="B112" s="43" t="s">
        <v>211</v>
      </c>
      <c r="C112" s="8">
        <v>0</v>
      </c>
      <c r="D112" s="8">
        <v>0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P112" s="304" t="s">
        <v>211</v>
      </c>
      <c r="Q112" s="306">
        <v>0</v>
      </c>
      <c r="R112" s="306">
        <v>0</v>
      </c>
      <c r="S112" s="306"/>
      <c r="T112" s="306"/>
      <c r="U112" s="306"/>
      <c r="V112" s="306"/>
      <c r="W112" s="306"/>
      <c r="X112" s="306"/>
      <c r="Y112" s="306"/>
      <c r="Z112" s="306"/>
      <c r="AA112" s="306"/>
      <c r="AB112" s="306"/>
    </row>
    <row r="113" spans="2:28" ht="13.8">
      <c r="B113" s="43" t="s">
        <v>212</v>
      </c>
      <c r="C113" s="8">
        <v>0</v>
      </c>
      <c r="D113" s="8">
        <v>0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P113" s="304" t="s">
        <v>212</v>
      </c>
      <c r="Q113" s="306">
        <v>0</v>
      </c>
      <c r="R113" s="306">
        <v>0</v>
      </c>
      <c r="S113" s="306"/>
      <c r="T113" s="306"/>
      <c r="U113" s="306"/>
      <c r="V113" s="306"/>
      <c r="W113" s="306"/>
      <c r="X113" s="306"/>
      <c r="Y113" s="306"/>
      <c r="Z113" s="306"/>
      <c r="AA113" s="306"/>
      <c r="AB113" s="306"/>
    </row>
    <row r="114" spans="2:28" ht="13.8">
      <c r="B114" s="43" t="s">
        <v>213</v>
      </c>
      <c r="C114" s="8">
        <v>0</v>
      </c>
      <c r="D114" s="8">
        <v>0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P114" s="304" t="s">
        <v>213</v>
      </c>
      <c r="Q114" s="306">
        <v>0</v>
      </c>
      <c r="R114" s="306">
        <v>0</v>
      </c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</row>
    <row r="115" spans="2:28" ht="13.8">
      <c r="B115" s="43" t="s">
        <v>214</v>
      </c>
      <c r="C115" s="8">
        <v>0</v>
      </c>
      <c r="D115" s="8">
        <v>0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P115" s="304" t="s">
        <v>214</v>
      </c>
      <c r="Q115" s="306">
        <v>0</v>
      </c>
      <c r="R115" s="306">
        <v>0</v>
      </c>
      <c r="S115" s="306"/>
      <c r="T115" s="306"/>
      <c r="U115" s="306"/>
      <c r="V115" s="306"/>
      <c r="W115" s="306"/>
      <c r="X115" s="306"/>
      <c r="Y115" s="306"/>
      <c r="Z115" s="306"/>
      <c r="AA115" s="306"/>
      <c r="AB115" s="306"/>
    </row>
    <row r="116" spans="2:28" ht="13.8">
      <c r="B116" s="43" t="s">
        <v>215</v>
      </c>
      <c r="C116" s="8">
        <v>0</v>
      </c>
      <c r="D116" s="8">
        <v>0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P116" s="304" t="s">
        <v>215</v>
      </c>
      <c r="Q116" s="306">
        <v>0</v>
      </c>
      <c r="R116" s="306">
        <v>0</v>
      </c>
      <c r="S116" s="306"/>
      <c r="T116" s="306"/>
      <c r="U116" s="306"/>
      <c r="V116" s="306"/>
      <c r="W116" s="306"/>
      <c r="X116" s="306"/>
      <c r="Y116" s="306"/>
      <c r="Z116" s="306"/>
      <c r="AA116" s="306"/>
      <c r="AB116" s="306"/>
    </row>
    <row r="117" spans="2:28" ht="13.8">
      <c r="B117" s="43" t="s">
        <v>215</v>
      </c>
      <c r="C117" s="8">
        <v>0</v>
      </c>
      <c r="D117" s="8">
        <v>0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P117" s="304" t="s">
        <v>215</v>
      </c>
      <c r="Q117" s="306">
        <v>0</v>
      </c>
      <c r="R117" s="306">
        <v>0</v>
      </c>
      <c r="S117" s="306"/>
      <c r="T117" s="306"/>
      <c r="U117" s="306"/>
      <c r="V117" s="306"/>
      <c r="W117" s="306"/>
      <c r="X117" s="306"/>
      <c r="Y117" s="306"/>
      <c r="Z117" s="306"/>
      <c r="AA117" s="306"/>
      <c r="AB117" s="306"/>
    </row>
    <row r="118" spans="2:28" ht="13.8">
      <c r="B118" s="43" t="s">
        <v>90</v>
      </c>
      <c r="C118" s="8">
        <v>0</v>
      </c>
      <c r="D118" s="8">
        <v>0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P118" s="304" t="s">
        <v>90</v>
      </c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  <c r="AA118" s="306"/>
      <c r="AB118" s="306"/>
    </row>
    <row r="119" spans="2:28" ht="13.8">
      <c r="B119" s="43" t="s">
        <v>90</v>
      </c>
      <c r="C119" s="10">
        <v>0</v>
      </c>
      <c r="D119" s="10">
        <v>0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P119" s="333" t="s">
        <v>90</v>
      </c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  <c r="AA119" s="306"/>
      <c r="AB119" s="306"/>
    </row>
    <row r="120" spans="2:28" ht="13.8">
      <c r="B120" s="53" t="s">
        <v>373</v>
      </c>
      <c r="C120" s="23">
        <v>0</v>
      </c>
      <c r="D120" s="23">
        <v>0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28" ht="13.8"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28" ht="21">
      <c r="B122" s="3" t="s">
        <v>17</v>
      </c>
      <c r="C122" s="1"/>
      <c r="D122" s="1"/>
      <c r="E122" s="8"/>
      <c r="F122" s="8"/>
      <c r="G122" s="8"/>
      <c r="H122" s="8"/>
      <c r="I122" s="8"/>
      <c r="J122" s="8"/>
      <c r="K122" s="8"/>
      <c r="L122" s="8"/>
      <c r="M122" s="8"/>
      <c r="N122" s="8"/>
      <c r="P122" s="170" t="s">
        <v>17</v>
      </c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</row>
    <row r="123" spans="2:28" ht="13.8">
      <c r="B123" s="51" t="s">
        <v>57</v>
      </c>
      <c r="C123" s="7">
        <v>2016</v>
      </c>
      <c r="D123" s="7">
        <v>2017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P123" s="331" t="s">
        <v>57</v>
      </c>
      <c r="Q123" s="144">
        <v>2016</v>
      </c>
      <c r="R123" s="144">
        <v>2017</v>
      </c>
      <c r="S123" s="144"/>
      <c r="T123" s="144"/>
      <c r="U123" s="144"/>
      <c r="V123" s="144"/>
      <c r="W123" s="144"/>
      <c r="X123" s="144"/>
      <c r="Y123" s="318"/>
      <c r="Z123" s="318"/>
      <c r="AA123" s="318"/>
      <c r="AB123" s="318"/>
    </row>
    <row r="124" spans="2:28" ht="13.8">
      <c r="B124" s="43" t="s">
        <v>130</v>
      </c>
      <c r="C124" s="8">
        <v>0</v>
      </c>
      <c r="D124" s="8">
        <v>0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P124" s="304" t="s">
        <v>130</v>
      </c>
      <c r="Q124" s="307">
        <v>0</v>
      </c>
      <c r="R124" s="307">
        <v>0</v>
      </c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</row>
    <row r="125" spans="2:28" ht="13.8">
      <c r="B125" s="43" t="s">
        <v>201</v>
      </c>
      <c r="C125" s="8">
        <v>0</v>
      </c>
      <c r="D125" s="8">
        <v>0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P125" s="304" t="s">
        <v>201</v>
      </c>
      <c r="Q125" s="307">
        <v>0</v>
      </c>
      <c r="R125" s="307">
        <v>0</v>
      </c>
      <c r="S125" s="307"/>
      <c r="T125" s="307"/>
      <c r="U125" s="307"/>
      <c r="V125" s="307"/>
      <c r="W125" s="307"/>
      <c r="X125" s="307"/>
      <c r="Y125" s="307"/>
      <c r="Z125" s="307"/>
      <c r="AA125" s="307"/>
      <c r="AB125" s="307"/>
    </row>
    <row r="126" spans="2:28" ht="13.8">
      <c r="B126" s="43" t="s">
        <v>202</v>
      </c>
      <c r="C126" s="8">
        <v>0</v>
      </c>
      <c r="D126" s="8">
        <v>0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P126" s="304" t="s">
        <v>202</v>
      </c>
      <c r="Q126" s="307">
        <v>0</v>
      </c>
      <c r="R126" s="307">
        <v>0</v>
      </c>
      <c r="S126" s="307"/>
      <c r="T126" s="307"/>
      <c r="U126" s="307"/>
      <c r="V126" s="307"/>
      <c r="W126" s="307"/>
      <c r="X126" s="307"/>
      <c r="Y126" s="307"/>
      <c r="Z126" s="307"/>
      <c r="AA126" s="307"/>
      <c r="AB126" s="307"/>
    </row>
    <row r="127" spans="2:28" ht="13.8">
      <c r="B127" s="43" t="s">
        <v>203</v>
      </c>
      <c r="C127" s="8">
        <v>0</v>
      </c>
      <c r="D127" s="8">
        <v>0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P127" s="304" t="s">
        <v>203</v>
      </c>
      <c r="Q127" s="307">
        <v>0</v>
      </c>
      <c r="R127" s="307">
        <v>0</v>
      </c>
      <c r="S127" s="307"/>
      <c r="T127" s="307"/>
      <c r="U127" s="307"/>
      <c r="V127" s="307"/>
      <c r="W127" s="307"/>
      <c r="X127" s="307"/>
      <c r="Y127" s="307"/>
      <c r="Z127" s="307"/>
      <c r="AA127" s="307"/>
      <c r="AB127" s="307"/>
    </row>
    <row r="128" spans="2:28" ht="13.8">
      <c r="B128" s="43" t="s">
        <v>204</v>
      </c>
      <c r="C128" s="8">
        <v>0</v>
      </c>
      <c r="D128" s="8">
        <v>0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P128" s="304" t="s">
        <v>204</v>
      </c>
      <c r="Q128" s="307">
        <v>0</v>
      </c>
      <c r="R128" s="307">
        <v>0</v>
      </c>
      <c r="S128" s="307"/>
      <c r="T128" s="307"/>
      <c r="U128" s="307"/>
      <c r="V128" s="307"/>
      <c r="W128" s="307"/>
      <c r="X128" s="307"/>
      <c r="Y128" s="307"/>
      <c r="Z128" s="307"/>
      <c r="AA128" s="307"/>
      <c r="AB128" s="307"/>
    </row>
    <row r="129" spans="2:28" ht="13.8">
      <c r="B129" s="43" t="s">
        <v>205</v>
      </c>
      <c r="C129" s="8">
        <v>0</v>
      </c>
      <c r="D129" s="8">
        <v>0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  <c r="P129" s="304" t="s">
        <v>205</v>
      </c>
      <c r="Q129" s="307">
        <v>0</v>
      </c>
      <c r="R129" s="307">
        <v>0</v>
      </c>
      <c r="S129" s="307"/>
      <c r="T129" s="307"/>
      <c r="U129" s="307"/>
      <c r="V129" s="307"/>
      <c r="W129" s="307"/>
      <c r="X129" s="307"/>
      <c r="Y129" s="307"/>
      <c r="Z129" s="307"/>
      <c r="AA129" s="307"/>
      <c r="AB129" s="307"/>
    </row>
    <row r="130" spans="2:28" ht="13.8">
      <c r="B130" s="43" t="s">
        <v>206</v>
      </c>
      <c r="C130" s="8">
        <v>0</v>
      </c>
      <c r="D130" s="8">
        <v>0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P130" s="304" t="s">
        <v>206</v>
      </c>
      <c r="Q130" s="307">
        <v>0</v>
      </c>
      <c r="R130" s="307">
        <v>0</v>
      </c>
      <c r="S130" s="307"/>
      <c r="T130" s="307"/>
      <c r="U130" s="307"/>
      <c r="V130" s="307"/>
      <c r="W130" s="307"/>
      <c r="X130" s="307"/>
      <c r="Y130" s="307"/>
      <c r="Z130" s="307"/>
      <c r="AA130" s="307"/>
      <c r="AB130" s="307"/>
    </row>
    <row r="131" spans="2:28" ht="13.8">
      <c r="B131" s="43" t="s">
        <v>207</v>
      </c>
      <c r="C131" s="8">
        <v>0</v>
      </c>
      <c r="D131" s="8">
        <v>0</v>
      </c>
      <c r="E131" s="8"/>
      <c r="F131" s="8"/>
      <c r="G131" s="8"/>
      <c r="H131" s="8"/>
      <c r="I131" s="8"/>
      <c r="J131" s="8"/>
      <c r="K131" s="8"/>
      <c r="L131" s="8"/>
      <c r="M131" s="8"/>
      <c r="N131" s="8"/>
      <c r="P131" s="304" t="s">
        <v>207</v>
      </c>
      <c r="Q131" s="307">
        <v>0</v>
      </c>
      <c r="R131" s="307">
        <v>0</v>
      </c>
      <c r="S131" s="307"/>
      <c r="T131" s="307"/>
      <c r="U131" s="307"/>
      <c r="V131" s="307"/>
      <c r="W131" s="307"/>
      <c r="X131" s="307"/>
      <c r="Y131" s="307"/>
      <c r="Z131" s="307"/>
      <c r="AA131" s="307"/>
      <c r="AB131" s="307"/>
    </row>
    <row r="132" spans="2:28" ht="13.8">
      <c r="B132" s="43" t="s">
        <v>208</v>
      </c>
      <c r="C132" s="8">
        <v>0</v>
      </c>
      <c r="D132" s="8">
        <v>0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P132" s="304" t="s">
        <v>208</v>
      </c>
      <c r="Q132" s="307">
        <v>0</v>
      </c>
      <c r="R132" s="307">
        <v>0</v>
      </c>
      <c r="S132" s="307"/>
      <c r="T132" s="307"/>
      <c r="U132" s="307"/>
      <c r="V132" s="307"/>
      <c r="W132" s="307"/>
      <c r="X132" s="307"/>
      <c r="Y132" s="307"/>
      <c r="Z132" s="307"/>
      <c r="AA132" s="307"/>
      <c r="AB132" s="307"/>
    </row>
    <row r="133" spans="2:28" ht="13.8">
      <c r="B133" s="43" t="s">
        <v>209</v>
      </c>
      <c r="C133" s="8">
        <v>0</v>
      </c>
      <c r="D133" s="8">
        <v>0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P133" s="304" t="s">
        <v>209</v>
      </c>
      <c r="Q133" s="307">
        <v>0</v>
      </c>
      <c r="R133" s="307">
        <v>0</v>
      </c>
      <c r="S133" s="307"/>
      <c r="T133" s="307"/>
      <c r="U133" s="307"/>
      <c r="V133" s="307"/>
      <c r="W133" s="307"/>
      <c r="X133" s="307"/>
      <c r="Y133" s="307"/>
      <c r="Z133" s="307"/>
      <c r="AA133" s="307"/>
      <c r="AB133" s="307"/>
    </row>
    <row r="134" spans="2:28" ht="13.8">
      <c r="B134" s="43" t="s">
        <v>210</v>
      </c>
      <c r="C134" s="8">
        <v>0</v>
      </c>
      <c r="D134" s="8">
        <v>0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P134" s="304" t="s">
        <v>210</v>
      </c>
      <c r="Q134" s="307">
        <v>0</v>
      </c>
      <c r="R134" s="307">
        <v>0</v>
      </c>
      <c r="S134" s="307"/>
      <c r="T134" s="307"/>
      <c r="U134" s="307"/>
      <c r="V134" s="307"/>
      <c r="W134" s="307"/>
      <c r="X134" s="307"/>
      <c r="Y134" s="307"/>
      <c r="Z134" s="307"/>
      <c r="AA134" s="307"/>
      <c r="AB134" s="307"/>
    </row>
    <row r="135" spans="2:28" ht="11.55" customHeight="1">
      <c r="B135" s="43" t="s">
        <v>211</v>
      </c>
      <c r="C135" s="8">
        <v>0</v>
      </c>
      <c r="D135" s="8">
        <v>0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  <c r="P135" s="304" t="s">
        <v>211</v>
      </c>
      <c r="Q135" s="307">
        <v>0</v>
      </c>
      <c r="R135" s="307">
        <v>0</v>
      </c>
      <c r="S135" s="307"/>
      <c r="T135" s="307"/>
      <c r="U135" s="307"/>
      <c r="V135" s="307"/>
      <c r="W135" s="307"/>
      <c r="X135" s="307"/>
      <c r="Y135" s="307"/>
      <c r="Z135" s="307"/>
      <c r="AA135" s="307"/>
      <c r="AB135" s="307"/>
    </row>
    <row r="136" spans="2:28" ht="11.55" customHeight="1">
      <c r="B136" s="43" t="s">
        <v>212</v>
      </c>
      <c r="C136" s="8">
        <v>0</v>
      </c>
      <c r="D136" s="8">
        <v>0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P136" s="304" t="s">
        <v>212</v>
      </c>
      <c r="Q136" s="307">
        <v>0</v>
      </c>
      <c r="R136" s="307">
        <v>0</v>
      </c>
      <c r="S136" s="307"/>
      <c r="T136" s="307"/>
      <c r="U136" s="307"/>
      <c r="V136" s="307"/>
      <c r="W136" s="307"/>
      <c r="X136" s="307"/>
      <c r="Y136" s="307"/>
      <c r="Z136" s="307"/>
      <c r="AA136" s="307"/>
      <c r="AB136" s="307"/>
    </row>
    <row r="137" spans="2:28" ht="11.55" customHeight="1">
      <c r="B137" s="43" t="s">
        <v>213</v>
      </c>
      <c r="C137" s="8">
        <v>0</v>
      </c>
      <c r="D137" s="8">
        <v>0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  <c r="P137" s="304" t="s">
        <v>213</v>
      </c>
      <c r="Q137" s="307">
        <v>0</v>
      </c>
      <c r="R137" s="307">
        <v>0</v>
      </c>
      <c r="S137" s="307"/>
      <c r="T137" s="307"/>
      <c r="U137" s="307"/>
      <c r="V137" s="307"/>
      <c r="W137" s="307"/>
      <c r="X137" s="307"/>
      <c r="Y137" s="307"/>
      <c r="Z137" s="307"/>
      <c r="AA137" s="307"/>
      <c r="AB137" s="307"/>
    </row>
    <row r="138" spans="2:28" ht="13.8">
      <c r="B138" s="43" t="s">
        <v>214</v>
      </c>
      <c r="C138" s="8">
        <v>0</v>
      </c>
      <c r="D138" s="8">
        <v>0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P138" s="304" t="s">
        <v>214</v>
      </c>
      <c r="Q138" s="307">
        <v>0</v>
      </c>
      <c r="R138" s="307">
        <v>0</v>
      </c>
      <c r="S138" s="307"/>
      <c r="T138" s="307"/>
      <c r="U138" s="307"/>
      <c r="V138" s="307"/>
      <c r="W138" s="307"/>
      <c r="X138" s="307"/>
      <c r="Y138" s="307"/>
      <c r="Z138" s="307"/>
      <c r="AA138" s="307"/>
      <c r="AB138" s="307"/>
    </row>
    <row r="139" spans="2:28" ht="13.8">
      <c r="B139" s="43" t="s">
        <v>215</v>
      </c>
      <c r="C139" s="8">
        <v>0</v>
      </c>
      <c r="D139" s="8">
        <v>0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  <c r="P139" s="304" t="s">
        <v>215</v>
      </c>
      <c r="Q139" s="307">
        <v>0</v>
      </c>
      <c r="R139" s="307">
        <v>0</v>
      </c>
      <c r="S139" s="307"/>
      <c r="T139" s="307"/>
      <c r="U139" s="307"/>
      <c r="V139" s="307"/>
      <c r="W139" s="307"/>
      <c r="X139" s="307"/>
      <c r="Y139" s="307"/>
      <c r="Z139" s="307"/>
      <c r="AA139" s="307"/>
      <c r="AB139" s="307"/>
    </row>
    <row r="140" spans="2:28" ht="13.8">
      <c r="B140" s="43" t="s">
        <v>215</v>
      </c>
      <c r="C140" s="8">
        <v>0</v>
      </c>
      <c r="D140" s="8">
        <v>0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P140" s="304" t="s">
        <v>215</v>
      </c>
      <c r="Q140" s="307">
        <v>0</v>
      </c>
      <c r="R140" s="307">
        <v>0</v>
      </c>
      <c r="S140" s="307"/>
      <c r="T140" s="307"/>
      <c r="U140" s="307"/>
      <c r="V140" s="307"/>
      <c r="W140" s="307"/>
      <c r="X140" s="307"/>
      <c r="Y140" s="307"/>
      <c r="Z140" s="307"/>
      <c r="AA140" s="307"/>
      <c r="AB140" s="307"/>
    </row>
    <row r="141" spans="2:28" ht="13.8">
      <c r="B141" s="43" t="s">
        <v>90</v>
      </c>
      <c r="C141" s="8">
        <v>0</v>
      </c>
      <c r="D141" s="8">
        <v>0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P141" s="304" t="s">
        <v>90</v>
      </c>
      <c r="Q141" s="307"/>
      <c r="R141" s="307"/>
      <c r="S141" s="307"/>
      <c r="T141" s="307"/>
      <c r="U141" s="307"/>
      <c r="V141" s="307"/>
      <c r="W141" s="307"/>
      <c r="X141" s="307"/>
      <c r="Y141" s="307"/>
      <c r="Z141" s="307"/>
      <c r="AA141" s="307"/>
      <c r="AB141" s="307"/>
    </row>
    <row r="142" spans="2:28" ht="13.8">
      <c r="B142" s="43" t="s">
        <v>90</v>
      </c>
      <c r="C142" s="10">
        <v>0</v>
      </c>
      <c r="D142" s="10">
        <v>0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P142" s="333" t="s">
        <v>90</v>
      </c>
      <c r="Q142" s="329"/>
      <c r="R142" s="329"/>
      <c r="S142" s="329"/>
      <c r="T142" s="329"/>
      <c r="U142" s="329"/>
      <c r="V142" s="329"/>
      <c r="W142" s="329"/>
      <c r="X142" s="329"/>
      <c r="Y142" s="329"/>
      <c r="Z142" s="329"/>
      <c r="AA142" s="329"/>
      <c r="AB142" s="329"/>
    </row>
    <row r="143" spans="2:28" ht="13.8">
      <c r="B143" s="53" t="s">
        <v>374</v>
      </c>
      <c r="C143" s="23">
        <v>0</v>
      </c>
      <c r="D143" s="23">
        <v>0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P143" s="166" t="s">
        <v>374</v>
      </c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</row>
    <row r="144" spans="2:28" ht="13.8"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2:28" ht="21">
      <c r="B145" s="49" t="s">
        <v>60</v>
      </c>
      <c r="C145" s="50"/>
      <c r="D145" s="50"/>
      <c r="E145" s="8"/>
      <c r="F145" s="8"/>
      <c r="G145" s="8"/>
      <c r="H145" s="8"/>
      <c r="I145" s="8"/>
      <c r="J145" s="8"/>
      <c r="K145" s="8"/>
      <c r="L145" s="8"/>
      <c r="M145" s="8"/>
      <c r="N145" s="8"/>
      <c r="P145" s="334" t="s">
        <v>61</v>
      </c>
      <c r="Q145" s="315"/>
      <c r="R145" s="315"/>
      <c r="S145" s="315"/>
      <c r="T145" s="315"/>
      <c r="U145" s="315"/>
      <c r="V145" s="315"/>
      <c r="W145" s="315"/>
      <c r="X145" s="315"/>
      <c r="Y145" s="315"/>
      <c r="Z145" s="315"/>
      <c r="AA145" s="315"/>
      <c r="AB145" s="315"/>
    </row>
    <row r="146" spans="2:28" ht="13.8"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2:28" ht="21">
      <c r="B147" s="3" t="s">
        <v>13</v>
      </c>
      <c r="C147" s="1"/>
      <c r="D147" s="1"/>
      <c r="E147" s="8"/>
      <c r="F147" s="8"/>
      <c r="G147" s="8"/>
      <c r="H147" s="8"/>
      <c r="I147" s="8"/>
      <c r="J147" s="8"/>
      <c r="K147" s="8"/>
      <c r="L147" s="8"/>
      <c r="M147" s="8"/>
      <c r="N147" s="8"/>
      <c r="P147" s="170" t="s">
        <v>69</v>
      </c>
      <c r="Q147" s="165"/>
      <c r="R147" s="165"/>
      <c r="S147" s="165"/>
      <c r="T147" s="165"/>
      <c r="U147" s="165"/>
      <c r="V147" s="165"/>
      <c r="W147" s="312"/>
      <c r="X147" s="165"/>
      <c r="Y147" s="165"/>
      <c r="Z147" s="165"/>
      <c r="AA147" s="165"/>
      <c r="AB147" s="165"/>
    </row>
    <row r="148" spans="2:28" ht="13.8">
      <c r="B148" s="51" t="s">
        <v>57</v>
      </c>
      <c r="C148" s="7">
        <v>2016</v>
      </c>
      <c r="D148" s="7">
        <v>2017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P148" s="331" t="s">
        <v>57</v>
      </c>
      <c r="Q148" s="318">
        <v>2016</v>
      </c>
      <c r="R148" s="318">
        <v>2017</v>
      </c>
      <c r="S148" s="318"/>
      <c r="T148" s="318"/>
      <c r="U148" s="318"/>
      <c r="V148" s="318"/>
      <c r="W148" s="318"/>
      <c r="X148" s="318"/>
      <c r="Y148" s="318"/>
      <c r="Z148" s="318"/>
      <c r="AA148" s="318"/>
      <c r="AB148" s="318"/>
    </row>
    <row r="149" spans="2:28" ht="13.8">
      <c r="B149" s="43" t="s">
        <v>130</v>
      </c>
      <c r="C149" s="64">
        <v>0</v>
      </c>
      <c r="D149" s="64">
        <v>0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P149" s="304" t="s">
        <v>130</v>
      </c>
      <c r="Q149" s="181">
        <v>14.099320602233657</v>
      </c>
      <c r="R149" s="181">
        <v>13.302247847074092</v>
      </c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</row>
    <row r="150" spans="2:28" ht="13.8">
      <c r="B150" s="43" t="s">
        <v>201</v>
      </c>
      <c r="C150" s="64">
        <v>0</v>
      </c>
      <c r="D150" s="64">
        <v>0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P150" s="304" t="s">
        <v>201</v>
      </c>
      <c r="Q150" s="181">
        <v>9.7596841257709634</v>
      </c>
      <c r="R150" s="181">
        <v>9.7596841257709634</v>
      </c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</row>
    <row r="151" spans="2:28" ht="13.8">
      <c r="B151" s="43" t="s">
        <v>202</v>
      </c>
      <c r="C151" s="64">
        <v>0</v>
      </c>
      <c r="D151" s="64">
        <v>0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P151" s="304" t="s">
        <v>202</v>
      </c>
      <c r="Q151" s="181">
        <v>32.352292176306435</v>
      </c>
      <c r="R151" s="181">
        <v>25.424687525267668</v>
      </c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</row>
    <row r="152" spans="2:28" ht="13.8">
      <c r="B152" s="43" t="s">
        <v>203</v>
      </c>
      <c r="C152" s="64">
        <v>0</v>
      </c>
      <c r="D152" s="64">
        <v>0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P152" s="304" t="s">
        <v>203</v>
      </c>
      <c r="Q152" s="181">
        <v>29.731732597241443</v>
      </c>
      <c r="R152" s="181">
        <v>27.947828641406954</v>
      </c>
      <c r="S152" s="181"/>
      <c r="T152" s="181"/>
      <c r="U152" s="181"/>
      <c r="V152" s="181"/>
      <c r="W152" s="181"/>
      <c r="X152" s="181"/>
      <c r="Y152" s="181"/>
      <c r="Z152" s="181"/>
      <c r="AA152" s="181"/>
      <c r="AB152" s="181"/>
    </row>
    <row r="153" spans="2:28" ht="13.8">
      <c r="B153" s="43" t="s">
        <v>204</v>
      </c>
      <c r="C153" s="64">
        <v>0</v>
      </c>
      <c r="D153" s="64">
        <v>0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  <c r="P153" s="304" t="s">
        <v>204</v>
      </c>
      <c r="Q153" s="181">
        <v>10.59331545521006</v>
      </c>
      <c r="R153" s="181">
        <v>6.7723659436879142</v>
      </c>
      <c r="S153" s="181"/>
      <c r="T153" s="181"/>
      <c r="U153" s="181"/>
      <c r="V153" s="181"/>
      <c r="W153" s="181"/>
      <c r="X153" s="181"/>
      <c r="Y153" s="181"/>
      <c r="Z153" s="181"/>
      <c r="AA153" s="181"/>
      <c r="AB153" s="181"/>
    </row>
    <row r="154" spans="2:28" ht="13.8">
      <c r="B154" s="43" t="s">
        <v>205</v>
      </c>
      <c r="C154" s="64">
        <v>0</v>
      </c>
      <c r="D154" s="64">
        <v>0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  <c r="P154" s="304" t="s">
        <v>205</v>
      </c>
      <c r="Q154" s="181">
        <v>6.5145664925315234</v>
      </c>
      <c r="R154" s="181">
        <v>6.1888381679049473</v>
      </c>
      <c r="S154" s="181"/>
      <c r="T154" s="181"/>
      <c r="U154" s="181"/>
      <c r="V154" s="181"/>
      <c r="W154" s="181"/>
      <c r="X154" s="181"/>
      <c r="Y154" s="181"/>
      <c r="Z154" s="181"/>
      <c r="AA154" s="181"/>
      <c r="AB154" s="181"/>
    </row>
    <row r="155" spans="2:28" ht="13.8">
      <c r="B155" s="43" t="s">
        <v>206</v>
      </c>
      <c r="C155" s="64">
        <v>0</v>
      </c>
      <c r="D155" s="64">
        <v>0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  <c r="P155" s="304" t="s">
        <v>206</v>
      </c>
      <c r="Q155" s="181">
        <v>24.740356014453631</v>
      </c>
      <c r="R155" s="181">
        <v>19.051264817304165</v>
      </c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</row>
    <row r="156" spans="2:28" ht="13.8">
      <c r="B156" s="43" t="s">
        <v>207</v>
      </c>
      <c r="C156" s="64">
        <v>0</v>
      </c>
      <c r="D156" s="64">
        <v>0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P156" s="304" t="s">
        <v>207</v>
      </c>
      <c r="Q156" s="181">
        <v>45</v>
      </c>
      <c r="R156" s="181">
        <v>44</v>
      </c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</row>
    <row r="157" spans="2:28" ht="13.8">
      <c r="B157" s="43" t="s">
        <v>208</v>
      </c>
      <c r="C157" s="64">
        <v>0</v>
      </c>
      <c r="D157" s="64">
        <v>0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P157" s="304" t="s">
        <v>208</v>
      </c>
      <c r="Q157" s="181">
        <v>0</v>
      </c>
      <c r="R157" s="181">
        <v>0</v>
      </c>
      <c r="S157" s="181"/>
      <c r="T157" s="181"/>
      <c r="U157" s="181"/>
      <c r="V157" s="181"/>
      <c r="W157" s="181"/>
      <c r="X157" s="181"/>
      <c r="Y157" s="181"/>
      <c r="Z157" s="181"/>
      <c r="AA157" s="181"/>
      <c r="AB157" s="181"/>
    </row>
    <row r="158" spans="2:28" ht="13.8">
      <c r="B158" s="43" t="s">
        <v>209</v>
      </c>
      <c r="C158" s="64">
        <v>0</v>
      </c>
      <c r="D158" s="64">
        <v>0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  <c r="P158" s="304" t="s">
        <v>209</v>
      </c>
      <c r="Q158" s="181">
        <v>72</v>
      </c>
      <c r="R158" s="181">
        <v>70</v>
      </c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</row>
    <row r="159" spans="2:28" ht="13.8">
      <c r="B159" s="43" t="s">
        <v>210</v>
      </c>
      <c r="C159" s="64">
        <v>0</v>
      </c>
      <c r="D159" s="64">
        <v>0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  <c r="P159" s="304" t="s">
        <v>210</v>
      </c>
      <c r="Q159" s="181">
        <v>320</v>
      </c>
      <c r="R159" s="181">
        <v>220</v>
      </c>
      <c r="S159" s="181"/>
      <c r="T159" s="181"/>
      <c r="U159" s="181"/>
      <c r="V159" s="181"/>
      <c r="W159" s="181"/>
      <c r="X159" s="181"/>
      <c r="Y159" s="181"/>
      <c r="Z159" s="181"/>
      <c r="AA159" s="181"/>
      <c r="AB159" s="181"/>
    </row>
    <row r="160" spans="2:28" ht="13.8">
      <c r="B160" s="43" t="s">
        <v>211</v>
      </c>
      <c r="C160" s="64">
        <v>0</v>
      </c>
      <c r="D160" s="64">
        <v>0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P160" s="304" t="s">
        <v>211</v>
      </c>
      <c r="Q160" s="181">
        <v>625</v>
      </c>
      <c r="R160" s="181">
        <v>600</v>
      </c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</row>
    <row r="161" spans="2:28" ht="13.8">
      <c r="B161" s="43" t="s">
        <v>212</v>
      </c>
      <c r="C161" s="64">
        <v>0</v>
      </c>
      <c r="D161" s="64">
        <v>0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P161" s="304" t="s">
        <v>212</v>
      </c>
      <c r="Q161" s="181">
        <v>1450</v>
      </c>
      <c r="R161" s="181">
        <v>1400</v>
      </c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</row>
    <row r="162" spans="2:28" ht="13.8">
      <c r="B162" s="43" t="s">
        <v>213</v>
      </c>
      <c r="C162" s="64">
        <v>0</v>
      </c>
      <c r="D162" s="64">
        <v>0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P162" s="304" t="s">
        <v>213</v>
      </c>
      <c r="Q162" s="181">
        <v>0</v>
      </c>
      <c r="R162" s="181">
        <v>0</v>
      </c>
      <c r="S162" s="181"/>
      <c r="T162" s="181"/>
      <c r="U162" s="181"/>
      <c r="V162" s="181"/>
      <c r="W162" s="181"/>
      <c r="X162" s="181"/>
      <c r="Y162" s="181"/>
      <c r="Z162" s="181"/>
      <c r="AA162" s="181"/>
      <c r="AB162" s="181"/>
    </row>
    <row r="163" spans="2:28" ht="13.8">
      <c r="B163" s="43" t="s">
        <v>214</v>
      </c>
      <c r="C163" s="64">
        <v>0</v>
      </c>
      <c r="D163" s="64">
        <v>0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P163" s="304" t="s">
        <v>214</v>
      </c>
      <c r="Q163" s="181">
        <v>0</v>
      </c>
      <c r="R163" s="181">
        <v>0</v>
      </c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</row>
    <row r="164" spans="2:28" ht="13.8">
      <c r="B164" s="43" t="s">
        <v>215</v>
      </c>
      <c r="C164" s="64">
        <v>0</v>
      </c>
      <c r="D164" s="64">
        <v>0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P164" s="304" t="s">
        <v>215</v>
      </c>
      <c r="Q164" s="181">
        <v>0</v>
      </c>
      <c r="R164" s="181">
        <v>0</v>
      </c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</row>
    <row r="165" spans="2:28" ht="13.8">
      <c r="B165" s="43" t="s">
        <v>215</v>
      </c>
      <c r="C165" s="64">
        <v>0</v>
      </c>
      <c r="D165" s="64">
        <v>0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P165" s="304" t="s">
        <v>215</v>
      </c>
      <c r="Q165" s="181">
        <v>0</v>
      </c>
      <c r="R165" s="181">
        <v>0</v>
      </c>
      <c r="S165" s="181"/>
      <c r="T165" s="181"/>
      <c r="U165" s="181"/>
      <c r="V165" s="181"/>
      <c r="W165" s="181"/>
      <c r="X165" s="181"/>
      <c r="Y165" s="181"/>
      <c r="Z165" s="181"/>
      <c r="AA165" s="181"/>
      <c r="AB165" s="181"/>
    </row>
    <row r="166" spans="2:28" ht="13.8">
      <c r="B166" s="43" t="s">
        <v>90</v>
      </c>
      <c r="C166" s="64">
        <v>0</v>
      </c>
      <c r="D166" s="64">
        <v>0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  <c r="P166" s="304" t="s">
        <v>90</v>
      </c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</row>
    <row r="167" spans="2:28" ht="13.8">
      <c r="B167" s="43" t="s">
        <v>90</v>
      </c>
      <c r="C167" s="65">
        <v>0</v>
      </c>
      <c r="D167" s="65">
        <v>0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P167" s="333" t="s">
        <v>90</v>
      </c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</row>
    <row r="168" spans="2:28" ht="13.8">
      <c r="B168" s="52" t="s">
        <v>127</v>
      </c>
      <c r="C168" s="66">
        <v>0</v>
      </c>
      <c r="D168" s="66">
        <v>0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</row>
    <row r="169" spans="2:28" ht="13.8"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2:28" ht="21">
      <c r="B170" s="3" t="s">
        <v>14</v>
      </c>
      <c r="C170" s="1"/>
      <c r="D170" s="1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2:28" ht="13.8">
      <c r="B171" s="51" t="s">
        <v>57</v>
      </c>
      <c r="C171" s="7">
        <v>2016</v>
      </c>
      <c r="D171" s="7">
        <v>2017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2:28" ht="13.8">
      <c r="B172" s="43" t="s">
        <v>130</v>
      </c>
      <c r="C172" s="64">
        <v>57.21194679305993</v>
      </c>
      <c r="D172" s="64">
        <v>55.803435203894004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2:28" ht="13.8">
      <c r="B173" s="43" t="s">
        <v>201</v>
      </c>
      <c r="C173" s="64">
        <v>756.37551974724977</v>
      </c>
      <c r="D173" s="64">
        <v>566.06167929471587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2:28" ht="13.8">
      <c r="B174" s="43" t="s">
        <v>202</v>
      </c>
      <c r="C174" s="64">
        <v>138.48495075898654</v>
      </c>
      <c r="D174" s="64">
        <v>72.791999325339319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2:28" ht="13.8">
      <c r="B175" s="43" t="s">
        <v>203</v>
      </c>
      <c r="C175" s="64">
        <v>13.538322576585808</v>
      </c>
      <c r="D175" s="64">
        <v>3.1815058054976642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2:28" ht="13.8">
      <c r="B176" s="43" t="s">
        <v>204</v>
      </c>
      <c r="C176" s="64">
        <v>23.851408650728867</v>
      </c>
      <c r="D176" s="64">
        <v>6.4637560000000001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3.8">
      <c r="B177" s="43" t="s">
        <v>205</v>
      </c>
      <c r="C177" s="64">
        <v>78.575652476379375</v>
      </c>
      <c r="D177" s="64">
        <v>59.717495882048333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3.8">
      <c r="B178" s="43" t="s">
        <v>206</v>
      </c>
      <c r="C178" s="64">
        <v>29.888111578808221</v>
      </c>
      <c r="D178" s="64">
        <v>6.5345838323353282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3.8">
      <c r="B179" s="43" t="s">
        <v>207</v>
      </c>
      <c r="C179" s="64">
        <v>1.125</v>
      </c>
      <c r="D179" s="64">
        <v>8.8000000000000007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3.8">
      <c r="B180" s="43" t="s">
        <v>208</v>
      </c>
      <c r="C180" s="64">
        <v>0</v>
      </c>
      <c r="D180" s="64">
        <v>0</v>
      </c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3.8">
      <c r="B181" s="43" t="s">
        <v>209</v>
      </c>
      <c r="C181" s="64">
        <v>0</v>
      </c>
      <c r="D181" s="64">
        <v>0</v>
      </c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3.8">
      <c r="B182" s="43" t="s">
        <v>210</v>
      </c>
      <c r="C182" s="64">
        <v>0</v>
      </c>
      <c r="D182" s="64">
        <v>0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3.8">
      <c r="B183" s="43" t="s">
        <v>211</v>
      </c>
      <c r="C183" s="64">
        <v>0</v>
      </c>
      <c r="D183" s="64">
        <v>0</v>
      </c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3.8">
      <c r="B184" s="43" t="s">
        <v>212</v>
      </c>
      <c r="C184" s="64">
        <v>0</v>
      </c>
      <c r="D184" s="64">
        <v>0</v>
      </c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3.8">
      <c r="B185" s="43" t="s">
        <v>213</v>
      </c>
      <c r="C185" s="64">
        <v>0</v>
      </c>
      <c r="D185" s="64">
        <v>0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3.8">
      <c r="B186" s="43" t="s">
        <v>214</v>
      </c>
      <c r="C186" s="64">
        <v>0</v>
      </c>
      <c r="D186" s="64">
        <v>0</v>
      </c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3.8">
      <c r="B187" s="43" t="s">
        <v>215</v>
      </c>
      <c r="C187" s="64">
        <v>0</v>
      </c>
      <c r="D187" s="64">
        <v>0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3.8">
      <c r="B188" s="43" t="s">
        <v>215</v>
      </c>
      <c r="C188" s="64">
        <v>0</v>
      </c>
      <c r="D188" s="64">
        <v>0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3.8">
      <c r="B189" s="43" t="s">
        <v>90</v>
      </c>
      <c r="C189" s="64">
        <v>0</v>
      </c>
      <c r="D189" s="64">
        <v>0</v>
      </c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3.8">
      <c r="B190" s="43" t="s">
        <v>90</v>
      </c>
      <c r="C190" s="65">
        <v>0</v>
      </c>
      <c r="D190" s="65">
        <v>0</v>
      </c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3.8">
      <c r="B191" s="52" t="s">
        <v>375</v>
      </c>
      <c r="C191" s="66">
        <v>1099.0509125817987</v>
      </c>
      <c r="D191" s="66">
        <v>779.35445534383041</v>
      </c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3.8"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21">
      <c r="B193" s="3" t="s">
        <v>15</v>
      </c>
      <c r="C193" s="1"/>
      <c r="D193" s="1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3.8">
      <c r="B194" s="51" t="s">
        <v>57</v>
      </c>
      <c r="C194" s="7">
        <v>2016</v>
      </c>
      <c r="D194" s="7">
        <v>2017</v>
      </c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3.8">
      <c r="B195" s="43" t="s">
        <v>130</v>
      </c>
      <c r="C195" s="64">
        <v>0</v>
      </c>
      <c r="D195" s="64">
        <v>0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3.8">
      <c r="B196" s="43" t="s">
        <v>201</v>
      </c>
      <c r="C196" s="64">
        <v>0</v>
      </c>
      <c r="D196" s="64">
        <v>0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3.8">
      <c r="B197" s="43" t="s">
        <v>202</v>
      </c>
      <c r="C197" s="64">
        <v>0</v>
      </c>
      <c r="D197" s="64">
        <v>0</v>
      </c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3.8">
      <c r="B198" s="43" t="s">
        <v>203</v>
      </c>
      <c r="C198" s="64">
        <v>0</v>
      </c>
      <c r="D198" s="64">
        <v>0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3.8">
      <c r="B199" s="43" t="s">
        <v>204</v>
      </c>
      <c r="C199" s="64">
        <v>0</v>
      </c>
      <c r="D199" s="64">
        <v>0</v>
      </c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3.8">
      <c r="B200" s="43" t="s">
        <v>205</v>
      </c>
      <c r="C200" s="64">
        <v>0</v>
      </c>
      <c r="D200" s="64">
        <v>0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3.8">
      <c r="B201" s="43" t="s">
        <v>206</v>
      </c>
      <c r="C201" s="64">
        <v>0</v>
      </c>
      <c r="D201" s="64">
        <v>0</v>
      </c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3.8">
      <c r="B202" s="43" t="s">
        <v>207</v>
      </c>
      <c r="C202" s="64">
        <v>0</v>
      </c>
      <c r="D202" s="64">
        <v>0</v>
      </c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3.8">
      <c r="B203" s="43" t="s">
        <v>208</v>
      </c>
      <c r="C203" s="64">
        <v>0</v>
      </c>
      <c r="D203" s="64">
        <v>0</v>
      </c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3.8">
      <c r="B204" s="43" t="s">
        <v>209</v>
      </c>
      <c r="C204" s="64">
        <v>23.4</v>
      </c>
      <c r="D204" s="64">
        <v>49</v>
      </c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3.8">
      <c r="B205" s="43" t="s">
        <v>210</v>
      </c>
      <c r="C205" s="64">
        <v>11.2</v>
      </c>
      <c r="D205" s="64">
        <v>183.34695500000001</v>
      </c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3.8">
      <c r="B206" s="43" t="s">
        <v>211</v>
      </c>
      <c r="C206" s="64">
        <v>3.125E-2</v>
      </c>
      <c r="D206" s="64">
        <v>0.3</v>
      </c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3.8">
      <c r="B207" s="43" t="s">
        <v>212</v>
      </c>
      <c r="C207" s="64">
        <v>7.2499999999999995E-2</v>
      </c>
      <c r="D207" s="64">
        <v>0.14000000000000001</v>
      </c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3.8">
      <c r="B208" s="43" t="s">
        <v>213</v>
      </c>
      <c r="C208" s="64">
        <v>0</v>
      </c>
      <c r="D208" s="64">
        <v>0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3.8">
      <c r="B209" s="43" t="s">
        <v>214</v>
      </c>
      <c r="C209" s="64">
        <v>0</v>
      </c>
      <c r="D209" s="64">
        <v>0</v>
      </c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3.8">
      <c r="B210" s="43" t="s">
        <v>215</v>
      </c>
      <c r="C210" s="64">
        <v>0</v>
      </c>
      <c r="D210" s="64">
        <v>0</v>
      </c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3.8">
      <c r="B211" s="43" t="s">
        <v>215</v>
      </c>
      <c r="C211" s="64">
        <v>0</v>
      </c>
      <c r="D211" s="64">
        <v>0</v>
      </c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3.8">
      <c r="B212" s="43" t="s">
        <v>90</v>
      </c>
      <c r="C212" s="64">
        <v>0</v>
      </c>
      <c r="D212" s="64">
        <v>0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3.8">
      <c r="B213" s="43" t="s">
        <v>90</v>
      </c>
      <c r="C213" s="65">
        <v>0</v>
      </c>
      <c r="D213" s="65">
        <v>0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3.8">
      <c r="B214" s="52" t="s">
        <v>376</v>
      </c>
      <c r="C214" s="66">
        <v>34.703749999999992</v>
      </c>
      <c r="D214" s="66">
        <v>232.78695500000001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3.8"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21">
      <c r="B216" s="3" t="s">
        <v>16</v>
      </c>
      <c r="C216" s="1"/>
      <c r="D216" s="1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3.8">
      <c r="B217" s="51" t="s">
        <v>57</v>
      </c>
      <c r="C217" s="7">
        <v>2016</v>
      </c>
      <c r="D217" s="7">
        <v>2017</v>
      </c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3.8">
      <c r="B218" s="43" t="s">
        <v>130</v>
      </c>
      <c r="C218" s="64">
        <v>0</v>
      </c>
      <c r="D218" s="64">
        <v>0</v>
      </c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2:14" ht="13.8">
      <c r="B219" s="43" t="s">
        <v>201</v>
      </c>
      <c r="C219" s="64">
        <v>0</v>
      </c>
      <c r="D219" s="64">
        <v>0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2:14" ht="13.8">
      <c r="B220" s="43" t="s">
        <v>202</v>
      </c>
      <c r="C220" s="64">
        <v>0</v>
      </c>
      <c r="D220" s="64">
        <v>0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2:14" ht="13.8">
      <c r="B221" s="43" t="s">
        <v>203</v>
      </c>
      <c r="C221" s="64">
        <v>0</v>
      </c>
      <c r="D221" s="64">
        <v>0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2:14" ht="13.8">
      <c r="B222" s="43" t="s">
        <v>204</v>
      </c>
      <c r="C222" s="64">
        <v>0</v>
      </c>
      <c r="D222" s="64">
        <v>0</v>
      </c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2:14" ht="13.8">
      <c r="B223" s="43" t="s">
        <v>205</v>
      </c>
      <c r="C223" s="64">
        <v>0</v>
      </c>
      <c r="D223" s="64">
        <v>0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2:14" ht="13.8">
      <c r="B224" s="43" t="s">
        <v>206</v>
      </c>
      <c r="C224" s="64">
        <v>0</v>
      </c>
      <c r="D224" s="64">
        <v>0</v>
      </c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2:14" ht="13.8">
      <c r="B225" s="43" t="s">
        <v>207</v>
      </c>
      <c r="C225" s="64">
        <v>0</v>
      </c>
      <c r="D225" s="64">
        <v>0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2:14" ht="13.8">
      <c r="B226" s="43" t="s">
        <v>208</v>
      </c>
      <c r="C226" s="64">
        <v>0</v>
      </c>
      <c r="D226" s="64">
        <v>0</v>
      </c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2:14" ht="13.8">
      <c r="B227" s="43" t="s">
        <v>209</v>
      </c>
      <c r="C227" s="64">
        <v>0</v>
      </c>
      <c r="D227" s="64">
        <v>0</v>
      </c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2:14" ht="13.8">
      <c r="B228" s="43" t="s">
        <v>210</v>
      </c>
      <c r="C228" s="64">
        <v>0</v>
      </c>
      <c r="D228" s="64">
        <v>0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2:14" ht="13.8">
      <c r="B229" s="43" t="s">
        <v>211</v>
      </c>
      <c r="C229" s="64">
        <v>0</v>
      </c>
      <c r="D229" s="64">
        <v>0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2:14" ht="13.8">
      <c r="B230" s="43" t="s">
        <v>212</v>
      </c>
      <c r="C230" s="64">
        <v>0</v>
      </c>
      <c r="D230" s="64">
        <v>0</v>
      </c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2:14" ht="13.8">
      <c r="B231" s="43" t="s">
        <v>213</v>
      </c>
      <c r="C231" s="64">
        <v>0</v>
      </c>
      <c r="D231" s="64">
        <v>0</v>
      </c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2:14" ht="13.8">
      <c r="B232" s="43" t="s">
        <v>214</v>
      </c>
      <c r="C232" s="64">
        <v>0</v>
      </c>
      <c r="D232" s="64">
        <v>0</v>
      </c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2:14" ht="13.8">
      <c r="B233" s="43" t="s">
        <v>215</v>
      </c>
      <c r="C233" s="64">
        <v>0</v>
      </c>
      <c r="D233" s="64">
        <v>0</v>
      </c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2:14" ht="13.8">
      <c r="B234" s="43" t="s">
        <v>215</v>
      </c>
      <c r="C234" s="64">
        <v>0</v>
      </c>
      <c r="D234" s="64">
        <v>0</v>
      </c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2:14" ht="13.8">
      <c r="B235" s="43" t="s">
        <v>90</v>
      </c>
      <c r="C235" s="64">
        <v>0</v>
      </c>
      <c r="D235" s="64">
        <v>0</v>
      </c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2:14" ht="13.8">
      <c r="B236" s="43" t="s">
        <v>90</v>
      </c>
      <c r="C236" s="65">
        <v>0</v>
      </c>
      <c r="D236" s="65">
        <v>0</v>
      </c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2:14" ht="13.8">
      <c r="B237" s="52" t="s">
        <v>377</v>
      </c>
      <c r="C237" s="66">
        <v>0</v>
      </c>
      <c r="D237" s="66">
        <v>0</v>
      </c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2:14" ht="13.8"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2:14" ht="21">
      <c r="B239" s="3" t="s">
        <v>17</v>
      </c>
      <c r="C239" s="1"/>
      <c r="D239" s="1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2:14" ht="13.8">
      <c r="B240" s="51" t="s">
        <v>57</v>
      </c>
      <c r="C240" s="7">
        <v>2016</v>
      </c>
      <c r="D240" s="7">
        <v>2017</v>
      </c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2:14" ht="13.8">
      <c r="B241" s="43" t="s">
        <v>130</v>
      </c>
      <c r="C241" s="64">
        <v>0</v>
      </c>
      <c r="D241" s="64">
        <v>0</v>
      </c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2:14" ht="13.8">
      <c r="B242" s="43" t="s">
        <v>201</v>
      </c>
      <c r="C242" s="64">
        <v>0</v>
      </c>
      <c r="D242" s="64">
        <v>0</v>
      </c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2:14" ht="13.8">
      <c r="B243" s="43" t="s">
        <v>202</v>
      </c>
      <c r="C243" s="64">
        <v>0</v>
      </c>
      <c r="D243" s="64">
        <v>0</v>
      </c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2:14" ht="13.8">
      <c r="B244" s="43" t="s">
        <v>203</v>
      </c>
      <c r="C244" s="64">
        <v>0</v>
      </c>
      <c r="D244" s="64">
        <v>0</v>
      </c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2:14" ht="13.8">
      <c r="B245" s="43" t="s">
        <v>204</v>
      </c>
      <c r="C245" s="64">
        <v>0</v>
      </c>
      <c r="D245" s="64">
        <v>0</v>
      </c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2:14" ht="13.8">
      <c r="B246" s="43" t="s">
        <v>205</v>
      </c>
      <c r="C246" s="64">
        <v>0</v>
      </c>
      <c r="D246" s="64">
        <v>0</v>
      </c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2:14" ht="13.8">
      <c r="B247" s="43" t="s">
        <v>206</v>
      </c>
      <c r="C247" s="64">
        <v>0</v>
      </c>
      <c r="D247" s="64">
        <v>0</v>
      </c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2:14" ht="13.8">
      <c r="B248" s="43" t="s">
        <v>207</v>
      </c>
      <c r="C248" s="64">
        <v>0</v>
      </c>
      <c r="D248" s="64">
        <v>0</v>
      </c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2:14" ht="13.8">
      <c r="B249" s="43" t="s">
        <v>208</v>
      </c>
      <c r="C249" s="64">
        <v>0</v>
      </c>
      <c r="D249" s="64">
        <v>0</v>
      </c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2:14" ht="13.8">
      <c r="B250" s="43" t="s">
        <v>209</v>
      </c>
      <c r="C250" s="64">
        <v>0</v>
      </c>
      <c r="D250" s="64">
        <v>0</v>
      </c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2:14" ht="13.8">
      <c r="B251" s="43" t="s">
        <v>210</v>
      </c>
      <c r="C251" s="64">
        <v>0</v>
      </c>
      <c r="D251" s="64">
        <v>0</v>
      </c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2:14" ht="13.8">
      <c r="B252" s="43" t="s">
        <v>211</v>
      </c>
      <c r="C252" s="64">
        <v>0</v>
      </c>
      <c r="D252" s="64">
        <v>0</v>
      </c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2:14" ht="13.8">
      <c r="B253" s="43" t="s">
        <v>212</v>
      </c>
      <c r="C253" s="64">
        <v>0</v>
      </c>
      <c r="D253" s="64">
        <v>0</v>
      </c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2:14" ht="13.8">
      <c r="B254" s="43" t="s">
        <v>213</v>
      </c>
      <c r="C254" s="64">
        <v>0</v>
      </c>
      <c r="D254" s="64">
        <v>0</v>
      </c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2:14" ht="13.8">
      <c r="B255" s="43" t="s">
        <v>214</v>
      </c>
      <c r="C255" s="64">
        <v>0</v>
      </c>
      <c r="D255" s="64">
        <v>0</v>
      </c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2:14" ht="13.8">
      <c r="B256" s="43" t="s">
        <v>215</v>
      </c>
      <c r="C256" s="64">
        <v>0</v>
      </c>
      <c r="D256" s="64">
        <v>0</v>
      </c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2:14" ht="13.8">
      <c r="B257" s="43" t="s">
        <v>215</v>
      </c>
      <c r="C257" s="64">
        <v>0</v>
      </c>
      <c r="D257" s="64">
        <v>0</v>
      </c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2:14" ht="13.8">
      <c r="B258" s="43" t="s">
        <v>90</v>
      </c>
      <c r="C258" s="64">
        <v>0</v>
      </c>
      <c r="D258" s="64">
        <v>0</v>
      </c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2:14" ht="13.8">
      <c r="B259" s="43" t="s">
        <v>90</v>
      </c>
      <c r="C259" s="65">
        <v>0</v>
      </c>
      <c r="D259" s="65">
        <v>0</v>
      </c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2:14" ht="13.8">
      <c r="B260" s="52" t="s">
        <v>378</v>
      </c>
      <c r="C260" s="66">
        <v>0</v>
      </c>
      <c r="D260" s="66">
        <v>0</v>
      </c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2:14" ht="13.8"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2:14" ht="13.8">
      <c r="B262" s="101"/>
      <c r="C262" s="101"/>
      <c r="D262" s="101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2:14"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</row>
    <row r="264" spans="2:14"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</row>
  </sheetData>
  <conditionalFormatting sqref="Q26:Z26">
    <cfRule type="expression" dxfId="6" priority="36">
      <formula>Q26&lt;&gt;1</formula>
    </cfRule>
  </conditionalFormatting>
  <conditionalFormatting sqref="Q26:Z26">
    <cfRule type="expression" priority="33" stopIfTrue="1">
      <formula>Q26=0</formula>
    </cfRule>
  </conditionalFormatting>
  <conditionalFormatting sqref="Q124:V142">
    <cfRule type="expression" dxfId="5" priority="31">
      <formula>Q124&lt;0</formula>
    </cfRule>
  </conditionalFormatting>
  <conditionalFormatting sqref="W124:W142">
    <cfRule type="expression" dxfId="4" priority="22">
      <formula>W124&lt;0</formula>
    </cfRule>
  </conditionalFormatting>
  <conditionalFormatting sqref="X124:X142">
    <cfRule type="expression" dxfId="3" priority="15">
      <formula>X124&lt;0</formula>
    </cfRule>
  </conditionalFormatting>
  <conditionalFormatting sqref="Y124:Z142">
    <cfRule type="expression" dxfId="2" priority="8">
      <formula>Y124&lt;0</formula>
    </cfRule>
  </conditionalFormatting>
  <conditionalFormatting sqref="AA26:AB26">
    <cfRule type="expression" dxfId="1" priority="6">
      <formula>AA26&lt;&gt;1</formula>
    </cfRule>
  </conditionalFormatting>
  <conditionalFormatting sqref="AA26:AB26">
    <cfRule type="expression" priority="5" stopIfTrue="1">
      <formula>AA26=0</formula>
    </cfRule>
  </conditionalFormatting>
  <conditionalFormatting sqref="AA124:AB142">
    <cfRule type="expression" dxfId="0" priority="1">
      <formula>AA124&lt;0</formula>
    </cfRule>
  </conditionalFormatting>
  <pageMargins left="0.7" right="0.7" top="0.75" bottom="0.75" header="0.3" footer="0.3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CC"/>
  </sheetPr>
  <dimension ref="A2:CH228"/>
  <sheetViews>
    <sheetView showGridLines="0" zoomScale="70" zoomScaleNormal="70" workbookViewId="0"/>
  </sheetViews>
  <sheetFormatPr defaultColWidth="8.77734375" defaultRowHeight="13.8" outlineLevelCol="1"/>
  <cols>
    <col min="1" max="1" width="11" customWidth="1"/>
    <col min="2" max="2" width="33.6640625" customWidth="1"/>
    <col min="3" max="14" width="9.44140625" hidden="1" customWidth="1" outlineLevel="1"/>
    <col min="15" max="15" width="4" customWidth="1" collapsed="1"/>
    <col min="16" max="16" width="33.6640625" hidden="1" customWidth="1" outlineLevel="1"/>
    <col min="17" max="28" width="9.44140625" hidden="1" customWidth="1" outlineLevel="1"/>
    <col min="29" max="29" width="3.44140625" customWidth="1" collapsed="1"/>
    <col min="30" max="30" width="14.44140625" style="228" customWidth="1"/>
    <col min="31" max="31" width="2.77734375" customWidth="1"/>
    <col min="32" max="32" width="33.44140625" customWidth="1"/>
    <col min="33" max="44" width="10.44140625" customWidth="1"/>
    <col min="45" max="45" width="5.77734375" customWidth="1"/>
    <col min="46" max="46" width="33.6640625" customWidth="1"/>
    <col min="47" max="58" width="10.44140625" customWidth="1"/>
    <col min="60" max="60" width="33.44140625" customWidth="1"/>
    <col min="61" max="72" width="9.77734375" customWidth="1"/>
    <col min="73" max="73" width="5.77734375" customWidth="1"/>
    <col min="74" max="74" width="33.6640625" customWidth="1"/>
    <col min="75" max="86" width="9.77734375" customWidth="1"/>
    <col min="87" max="87" width="8.44140625" customWidth="1"/>
  </cols>
  <sheetData>
    <row r="2" spans="1:86" ht="17.399999999999999">
      <c r="A2" s="68" t="s">
        <v>0</v>
      </c>
    </row>
    <row r="3" spans="1:86" ht="15.6">
      <c r="A3" s="163" t="s">
        <v>379</v>
      </c>
    </row>
    <row r="5" spans="1:86" ht="21">
      <c r="C5" s="247"/>
      <c r="D5" s="247"/>
      <c r="E5" s="247"/>
      <c r="F5" s="247"/>
      <c r="G5" s="247"/>
      <c r="H5" s="247"/>
      <c r="I5" s="254" t="s">
        <v>132</v>
      </c>
      <c r="J5" s="247"/>
      <c r="K5" s="247"/>
      <c r="L5" s="247"/>
      <c r="M5" s="247"/>
      <c r="N5" s="247"/>
      <c r="P5" s="253" t="s">
        <v>131</v>
      </c>
      <c r="Q5" s="248"/>
      <c r="R5" s="248"/>
      <c r="S5" s="248"/>
      <c r="T5" s="248"/>
      <c r="U5" s="248"/>
      <c r="V5" s="253" t="s">
        <v>131</v>
      </c>
      <c r="W5" s="248"/>
      <c r="X5" s="248"/>
      <c r="Y5" s="248"/>
      <c r="Z5" s="248"/>
      <c r="AA5" s="248"/>
      <c r="AB5" s="248"/>
      <c r="AD5" s="249"/>
      <c r="AF5" s="230" t="s">
        <v>145</v>
      </c>
      <c r="AG5" s="231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T5" s="273" t="s">
        <v>144</v>
      </c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H5" s="274" t="s">
        <v>143</v>
      </c>
      <c r="BI5" s="231"/>
      <c r="BJ5" s="232"/>
      <c r="BK5" s="232"/>
      <c r="BL5" s="232"/>
      <c r="BM5" s="232"/>
      <c r="BN5" s="255" t="s">
        <v>140</v>
      </c>
      <c r="BO5" s="256">
        <v>0.2</v>
      </c>
      <c r="BP5" s="232"/>
      <c r="BQ5" s="232"/>
      <c r="BR5" s="232"/>
      <c r="BS5" s="232"/>
      <c r="BT5" s="232"/>
      <c r="BV5" s="273" t="s">
        <v>142</v>
      </c>
      <c r="BW5" s="233"/>
      <c r="BX5" s="233"/>
      <c r="BY5" s="233"/>
      <c r="BZ5" s="233"/>
      <c r="CA5" s="233"/>
      <c r="CB5" s="268" t="s">
        <v>141</v>
      </c>
      <c r="CC5" s="256">
        <v>0.2</v>
      </c>
      <c r="CD5" s="233"/>
      <c r="CE5" s="233"/>
      <c r="CF5" s="233"/>
      <c r="CG5" s="233"/>
      <c r="CH5" s="233"/>
    </row>
    <row r="7" spans="1:86" ht="14.4">
      <c r="B7" s="51" t="s">
        <v>57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  <c r="H7" s="7">
        <v>2021</v>
      </c>
      <c r="I7" s="7">
        <v>2022</v>
      </c>
      <c r="J7" s="7">
        <v>2023</v>
      </c>
      <c r="K7" s="7">
        <v>2024</v>
      </c>
      <c r="L7" s="7">
        <v>2025</v>
      </c>
      <c r="M7" s="7">
        <v>2026</v>
      </c>
      <c r="N7" s="7">
        <v>2027</v>
      </c>
      <c r="P7" s="225" t="s">
        <v>57</v>
      </c>
      <c r="Q7" s="226">
        <v>2016</v>
      </c>
      <c r="R7" s="226">
        <v>2017</v>
      </c>
      <c r="S7" s="226">
        <v>2018</v>
      </c>
      <c r="T7" s="226">
        <v>2019</v>
      </c>
      <c r="U7" s="226">
        <v>2020</v>
      </c>
      <c r="V7" s="226">
        <v>2021</v>
      </c>
      <c r="W7" s="226">
        <v>2022</v>
      </c>
      <c r="X7" s="226">
        <v>2023</v>
      </c>
      <c r="Y7" s="226">
        <v>2024</v>
      </c>
      <c r="Z7" s="226">
        <v>2025</v>
      </c>
      <c r="AA7" s="226">
        <v>2026</v>
      </c>
      <c r="AB7" s="226">
        <v>2027</v>
      </c>
      <c r="AD7" s="250" t="s">
        <v>133</v>
      </c>
      <c r="AF7" s="225" t="s">
        <v>57</v>
      </c>
      <c r="AG7" s="226">
        <v>2016</v>
      </c>
      <c r="AH7" s="226">
        <v>2017</v>
      </c>
      <c r="AI7" s="226">
        <v>2018</v>
      </c>
      <c r="AJ7" s="226">
        <v>2019</v>
      </c>
      <c r="AK7" s="226">
        <v>2020</v>
      </c>
      <c r="AL7" s="226">
        <v>2021</v>
      </c>
      <c r="AM7" s="226">
        <v>2022</v>
      </c>
      <c r="AN7" s="226">
        <v>2023</v>
      </c>
      <c r="AO7" s="226">
        <v>2024</v>
      </c>
      <c r="AP7" s="226">
        <v>2025</v>
      </c>
      <c r="AQ7" s="226">
        <v>2026</v>
      </c>
      <c r="AR7" s="226">
        <v>2027</v>
      </c>
      <c r="AT7" s="225" t="s">
        <v>57</v>
      </c>
      <c r="AU7" s="229">
        <v>2016</v>
      </c>
      <c r="AV7" s="226">
        <v>2017</v>
      </c>
      <c r="AW7" s="226">
        <v>2018</v>
      </c>
      <c r="AX7" s="226">
        <v>2019</v>
      </c>
      <c r="AY7" s="226">
        <v>2020</v>
      </c>
      <c r="AZ7" s="226">
        <v>2021</v>
      </c>
      <c r="BA7" s="226">
        <v>2022</v>
      </c>
      <c r="BB7" s="226">
        <v>2023</v>
      </c>
      <c r="BC7" s="226">
        <v>2024</v>
      </c>
      <c r="BD7" s="226">
        <v>2025</v>
      </c>
      <c r="BE7" s="226">
        <v>2026</v>
      </c>
      <c r="BF7" s="226">
        <v>2027</v>
      </c>
      <c r="BH7" s="225" t="s">
        <v>57</v>
      </c>
      <c r="BI7" s="226">
        <v>2016</v>
      </c>
      <c r="BJ7" s="226">
        <v>2017</v>
      </c>
      <c r="BK7" s="226">
        <v>2018</v>
      </c>
      <c r="BL7" s="226">
        <v>2019</v>
      </c>
      <c r="BM7" s="226">
        <v>2020</v>
      </c>
      <c r="BN7" s="226">
        <v>2021</v>
      </c>
      <c r="BO7" s="226">
        <v>2022</v>
      </c>
      <c r="BP7" s="226">
        <v>2023</v>
      </c>
      <c r="BQ7" s="226">
        <v>2024</v>
      </c>
      <c r="BR7" s="226">
        <v>2025</v>
      </c>
      <c r="BS7" s="226">
        <v>2026</v>
      </c>
      <c r="BT7" s="226">
        <v>2027</v>
      </c>
      <c r="BV7" s="225" t="s">
        <v>57</v>
      </c>
      <c r="BW7" s="229">
        <v>2016</v>
      </c>
      <c r="BX7" s="226">
        <v>2017</v>
      </c>
      <c r="BY7" s="226">
        <v>2018</v>
      </c>
      <c r="BZ7" s="226">
        <v>2019</v>
      </c>
      <c r="CA7" s="226">
        <v>2020</v>
      </c>
      <c r="CB7" s="226">
        <v>2021</v>
      </c>
      <c r="CC7" s="226">
        <v>2022</v>
      </c>
      <c r="CD7" s="226">
        <v>2023</v>
      </c>
      <c r="CE7" s="226">
        <v>2024</v>
      </c>
      <c r="CF7" s="226">
        <v>2025</v>
      </c>
      <c r="CG7" s="226">
        <v>2026</v>
      </c>
      <c r="CH7" s="226">
        <v>2027</v>
      </c>
    </row>
    <row r="8" spans="1:86">
      <c r="A8" s="100" t="s">
        <v>65</v>
      </c>
      <c r="B8" s="123" t="str">
        <f>WDM!B65</f>
        <v xml:space="preserve">CWDM TR 1 Gbps  40 km </v>
      </c>
      <c r="C8" s="227">
        <f>WDM!C65</f>
        <v>68092</v>
      </c>
      <c r="D8" s="227">
        <f>WDM!D65</f>
        <v>55559</v>
      </c>
      <c r="E8" s="227">
        <f>WDM!E65</f>
        <v>0</v>
      </c>
      <c r="F8" s="227">
        <f>WDM!F65</f>
        <v>0</v>
      </c>
      <c r="G8" s="227">
        <f>WDM!G65</f>
        <v>0</v>
      </c>
      <c r="H8" s="227">
        <f>WDM!H65</f>
        <v>0</v>
      </c>
      <c r="I8" s="227">
        <f>WDM!I65</f>
        <v>0</v>
      </c>
      <c r="J8" s="227">
        <f>WDM!J65</f>
        <v>0</v>
      </c>
      <c r="K8" s="227">
        <f>WDM!K65</f>
        <v>0</v>
      </c>
      <c r="L8" s="227">
        <f>WDM!L65</f>
        <v>0</v>
      </c>
      <c r="M8" s="227">
        <f>WDM!M65</f>
        <v>0</v>
      </c>
      <c r="N8" s="227">
        <f>WDM!N65</f>
        <v>0</v>
      </c>
      <c r="P8" s="123" t="str">
        <f t="shared" ref="P8:P71" si="0">B8</f>
        <v xml:space="preserve">CWDM TR 1 Gbps  40 km </v>
      </c>
      <c r="Q8" s="227">
        <f>WDM!C93</f>
        <v>0</v>
      </c>
      <c r="R8" s="227">
        <f>WDM!D93</f>
        <v>0</v>
      </c>
      <c r="S8" s="227">
        <f>WDM!E93</f>
        <v>0</v>
      </c>
      <c r="T8" s="227">
        <f>WDM!F93</f>
        <v>0</v>
      </c>
      <c r="U8" s="227">
        <f>WDM!G93</f>
        <v>0</v>
      </c>
      <c r="V8" s="227">
        <f>WDM!H93</f>
        <v>0</v>
      </c>
      <c r="W8" s="227">
        <f>WDM!I93</f>
        <v>0</v>
      </c>
      <c r="X8" s="227">
        <f>WDM!J93</f>
        <v>0</v>
      </c>
      <c r="Y8" s="227">
        <f>WDM!K93</f>
        <v>0</v>
      </c>
      <c r="Z8" s="227">
        <f>WDM!L93</f>
        <v>0</v>
      </c>
      <c r="AA8" s="227">
        <f>WDM!M93</f>
        <v>0</v>
      </c>
      <c r="AB8" s="227">
        <f>WDM!N93</f>
        <v>0</v>
      </c>
      <c r="AD8" s="228" t="s">
        <v>123</v>
      </c>
      <c r="AF8" s="123" t="str">
        <f t="shared" ref="AF8:AF32" si="1">B8</f>
        <v xml:space="preserve">CWDM TR 1 Gbps  40 km </v>
      </c>
      <c r="AG8" s="227">
        <f t="shared" ref="AG8:AG30" si="2">C8+IF($AD8="DML",Q8)</f>
        <v>68092</v>
      </c>
      <c r="AH8" s="227">
        <f t="shared" ref="AH8:AH30" si="3">D8+IF($AD8="DML",R8)</f>
        <v>55559</v>
      </c>
      <c r="AI8" s="227">
        <f t="shared" ref="AI8:AI30" si="4">E8+IF($AD8="DML",S8)</f>
        <v>0</v>
      </c>
      <c r="AJ8" s="227">
        <f t="shared" ref="AJ8:AJ30" si="5">F8+IF($AD8="DML",T8)</f>
        <v>0</v>
      </c>
      <c r="AK8" s="227">
        <f t="shared" ref="AK8:AK30" si="6">G8+IF($AD8="DML",U8)</f>
        <v>0</v>
      </c>
      <c r="AL8" s="227">
        <f t="shared" ref="AL8:AL30" si="7">H8+IF($AD8="DML",V8)</f>
        <v>0</v>
      </c>
      <c r="AM8" s="227">
        <f t="shared" ref="AM8:AM30" si="8">I8+IF($AD8="DML",W8)</f>
        <v>0</v>
      </c>
      <c r="AN8" s="227">
        <f t="shared" ref="AN8:AN30" si="9">J8+IF($AD8="DML",X8)</f>
        <v>0</v>
      </c>
      <c r="AO8" s="227">
        <f t="shared" ref="AO8:AO30" si="10">K8+IF($AD8="DML",Y8)</f>
        <v>0</v>
      </c>
      <c r="AP8" s="227">
        <f t="shared" ref="AP8:AP30" si="11">L8+IF($AD8="DML",Z8)</f>
        <v>0</v>
      </c>
      <c r="AQ8" s="227">
        <f t="shared" ref="AQ8:AQ30" si="12">M8+IF($AD8="DML",AA8)</f>
        <v>0</v>
      </c>
      <c r="AR8" s="227">
        <f t="shared" ref="AR8:AR30" si="13">N8+IF($AD8="DML",AB8)</f>
        <v>0</v>
      </c>
      <c r="AT8" s="123" t="str">
        <f t="shared" ref="AT8:AT32" si="14">B8</f>
        <v xml:space="preserve">CWDM TR 1 Gbps  40 km </v>
      </c>
      <c r="AU8" s="227">
        <f t="shared" ref="AU8:AU30" si="15">IF($AD8="EML",Q8,)</f>
        <v>0</v>
      </c>
      <c r="AV8" s="227">
        <f t="shared" ref="AV8:AV30" si="16">IF($AD8="EML",R8,)</f>
        <v>0</v>
      </c>
      <c r="AW8" s="227">
        <f t="shared" ref="AW8:AW30" si="17">IF($AD8="EML",S8,)</f>
        <v>0</v>
      </c>
      <c r="AX8" s="227">
        <f t="shared" ref="AX8:AX30" si="18">IF($AD8="EML",T8,)</f>
        <v>0</v>
      </c>
      <c r="AY8" s="227">
        <f t="shared" ref="AY8:AY30" si="19">IF($AD8="EML",U8,)</f>
        <v>0</v>
      </c>
      <c r="AZ8" s="227">
        <f t="shared" ref="AZ8:AZ30" si="20">IF($AD8="EML",V8,)</f>
        <v>0</v>
      </c>
      <c r="BA8" s="227">
        <f t="shared" ref="BA8:BA30" si="21">IF($AD8="EML",W8,)</f>
        <v>0</v>
      </c>
      <c r="BB8" s="227">
        <f t="shared" ref="BB8:BB30" si="22">IF($AD8="EML",X8,)</f>
        <v>0</v>
      </c>
      <c r="BC8" s="227">
        <f t="shared" ref="BC8:BC30" si="23">IF($AD8="EML",Y8,)</f>
        <v>0</v>
      </c>
      <c r="BD8" s="227">
        <f t="shared" ref="BD8:BD30" si="24">IF($AD8="EML",Z8,)</f>
        <v>0</v>
      </c>
      <c r="BE8" s="227">
        <f t="shared" ref="BE8:BE30" si="25">IF($AD8="EML",AA8,)</f>
        <v>0</v>
      </c>
      <c r="BF8" s="227">
        <f t="shared" ref="BF8:BF30" si="26">IF($AD8="EML",AB8,)</f>
        <v>0</v>
      </c>
      <c r="BH8" s="123" t="str">
        <f t="shared" ref="BH8:BH71" si="27">B8</f>
        <v xml:space="preserve">CWDM TR 1 Gbps  40 km </v>
      </c>
      <c r="BI8" s="258">
        <f>IF(AG8=0,,10^-6*AG8*$BO$5*WDM!R233)</f>
        <v>1.1817201373786743</v>
      </c>
      <c r="BJ8" s="258">
        <f>IF(AH8=0,,10^-6*AH8*$BO$5*WDM!S233)</f>
        <v>0.87002679999999999</v>
      </c>
      <c r="BK8" s="258">
        <f>IF(AI8=0,,10^-6*AI8*$BO$5*WDM!T233)</f>
        <v>0</v>
      </c>
      <c r="BL8" s="258">
        <f>IF(AJ8=0,,10^-6*AJ8*$BO$5*WDM!U233)</f>
        <v>0</v>
      </c>
      <c r="BM8" s="258">
        <f>IF(AK8=0,,10^-6*AK8*$BO$5*WDM!V233)</f>
        <v>0</v>
      </c>
      <c r="BN8" s="258">
        <f>IF(AL8=0,,10^-6*AL8*$BO$5*WDM!W233)</f>
        <v>0</v>
      </c>
      <c r="BO8" s="258">
        <f>IF(AM8=0,,10^-6*AM8*$BO$5*WDM!X233)</f>
        <v>0</v>
      </c>
      <c r="BP8" s="258">
        <f>IF(AN8=0,,10^-6*AN8*$BO$5*WDM!Y233)</f>
        <v>0</v>
      </c>
      <c r="BQ8" s="258">
        <f>IF(AO8=0,,10^-6*AO8*$BO$5*WDM!Z233)</f>
        <v>0</v>
      </c>
      <c r="BR8" s="258">
        <f>IF(AP8=0,,10^-6*AP8*$BO$5*WDM!AA233)</f>
        <v>0</v>
      </c>
      <c r="BS8" s="258">
        <f>IF(AQ8=0,,10^-6*AQ8*$BO$5*WDM!AB233)</f>
        <v>0</v>
      </c>
      <c r="BT8" s="258">
        <f>IF(AR8=0,,10^-6*AR8*$BO$5*WDM!AC233)</f>
        <v>0</v>
      </c>
      <c r="BV8" s="123" t="str">
        <f t="shared" ref="BV8:BV71" si="28">B8</f>
        <v xml:space="preserve">CWDM TR 1 Gbps  40 km </v>
      </c>
      <c r="BW8" s="258">
        <f>IF(AU8=0,,10^-6*AU8*$CC$5*WDM!R233)</f>
        <v>0</v>
      </c>
      <c r="BX8" s="258">
        <f>IF(AV8=0,,10^-6*AV8*$CC$5*WDM!S233)</f>
        <v>0</v>
      </c>
      <c r="BY8" s="258">
        <f>IF(AW8=0,,10^-6*AW8*$CC$5*WDM!T233)</f>
        <v>0</v>
      </c>
      <c r="BZ8" s="258">
        <f>IF(AX8=0,,10^-6*AX8*$CC$5*WDM!U233)</f>
        <v>0</v>
      </c>
      <c r="CA8" s="258">
        <f>IF(AY8=0,,10^-6*AY8*$CC$5*WDM!V233)</f>
        <v>0</v>
      </c>
      <c r="CB8" s="258">
        <f>IF(AZ8=0,,10^-6*AZ8*$CC$5*WDM!W233)</f>
        <v>0</v>
      </c>
      <c r="CC8" s="258">
        <f>IF(BA8=0,,10^-6*BA8*$CC$5*WDM!X233)</f>
        <v>0</v>
      </c>
      <c r="CD8" s="258">
        <f>IF(BB8=0,,10^-6*BB8*$CC$5*WDM!Y233)</f>
        <v>0</v>
      </c>
      <c r="CE8" s="258">
        <f>IF(BC8=0,,10^-6*BC8*$CC$5*WDM!Z233)</f>
        <v>0</v>
      </c>
      <c r="CF8" s="258">
        <f>IF(BD8=0,,10^-6*BD8*$CC$5*WDM!AA233)</f>
        <v>0</v>
      </c>
      <c r="CG8" s="258">
        <f>IF(BE8=0,,10^-6*BE8*$CC$5*WDM!AB233)</f>
        <v>0</v>
      </c>
      <c r="CH8" s="258">
        <f>IF(BF8=0,,10^-6*BF8*$CC$5*WDM!AC233)</f>
        <v>0</v>
      </c>
    </row>
    <row r="9" spans="1:86">
      <c r="A9" s="100" t="s">
        <v>65</v>
      </c>
      <c r="B9" s="124" t="str">
        <f>WDM!B66</f>
        <v xml:space="preserve">CWDM TR 1 Gbps  80 km </v>
      </c>
      <c r="C9" s="227">
        <f>WDM!C66</f>
        <v>96936</v>
      </c>
      <c r="D9" s="227">
        <f>WDM!D66</f>
        <v>55885</v>
      </c>
      <c r="E9" s="227">
        <f>WDM!E66</f>
        <v>0</v>
      </c>
      <c r="F9" s="227">
        <f>WDM!F66</f>
        <v>0</v>
      </c>
      <c r="G9" s="227">
        <f>WDM!G66</f>
        <v>0</v>
      </c>
      <c r="H9" s="227">
        <f>WDM!H66</f>
        <v>0</v>
      </c>
      <c r="I9" s="227">
        <f>WDM!I66</f>
        <v>0</v>
      </c>
      <c r="J9" s="227">
        <f>WDM!J66</f>
        <v>0</v>
      </c>
      <c r="K9" s="227">
        <f>WDM!K66</f>
        <v>0</v>
      </c>
      <c r="L9" s="227">
        <f>WDM!L66</f>
        <v>0</v>
      </c>
      <c r="M9" s="227">
        <f>WDM!M66</f>
        <v>0</v>
      </c>
      <c r="N9" s="227">
        <f>WDM!N66</f>
        <v>0</v>
      </c>
      <c r="P9" s="124" t="str">
        <f t="shared" si="0"/>
        <v xml:space="preserve">CWDM TR 1 Gbps  80 km </v>
      </c>
      <c r="Q9" s="227">
        <f>WDM!C94</f>
        <v>0</v>
      </c>
      <c r="R9" s="227">
        <f>WDM!D94</f>
        <v>0</v>
      </c>
      <c r="S9" s="227">
        <f>WDM!E94</f>
        <v>0</v>
      </c>
      <c r="T9" s="227">
        <f>WDM!F94</f>
        <v>0</v>
      </c>
      <c r="U9" s="227">
        <f>WDM!G94</f>
        <v>0</v>
      </c>
      <c r="V9" s="227">
        <f>WDM!H94</f>
        <v>0</v>
      </c>
      <c r="W9" s="227">
        <f>WDM!I94</f>
        <v>0</v>
      </c>
      <c r="X9" s="227">
        <f>WDM!J94</f>
        <v>0</v>
      </c>
      <c r="Y9" s="227">
        <f>WDM!K94</f>
        <v>0</v>
      </c>
      <c r="Z9" s="227">
        <f>WDM!L94</f>
        <v>0</v>
      </c>
      <c r="AA9" s="227">
        <f>WDM!M94</f>
        <v>0</v>
      </c>
      <c r="AB9" s="227">
        <f>WDM!N94</f>
        <v>0</v>
      </c>
      <c r="AD9" s="228" t="s">
        <v>123</v>
      </c>
      <c r="AF9" s="124" t="str">
        <f t="shared" si="1"/>
        <v xml:space="preserve">CWDM TR 1 Gbps  80 km </v>
      </c>
      <c r="AG9" s="227">
        <f t="shared" si="2"/>
        <v>96936</v>
      </c>
      <c r="AH9" s="227">
        <f t="shared" si="3"/>
        <v>55885</v>
      </c>
      <c r="AI9" s="227">
        <f t="shared" si="4"/>
        <v>0</v>
      </c>
      <c r="AJ9" s="227">
        <f t="shared" si="5"/>
        <v>0</v>
      </c>
      <c r="AK9" s="227">
        <f t="shared" si="6"/>
        <v>0</v>
      </c>
      <c r="AL9" s="227">
        <f t="shared" si="7"/>
        <v>0</v>
      </c>
      <c r="AM9" s="227">
        <f t="shared" si="8"/>
        <v>0</v>
      </c>
      <c r="AN9" s="227">
        <f t="shared" si="9"/>
        <v>0</v>
      </c>
      <c r="AO9" s="227">
        <f t="shared" si="10"/>
        <v>0</v>
      </c>
      <c r="AP9" s="227">
        <f t="shared" si="11"/>
        <v>0</v>
      </c>
      <c r="AQ9" s="227">
        <f t="shared" si="12"/>
        <v>0</v>
      </c>
      <c r="AR9" s="227">
        <f t="shared" si="13"/>
        <v>0</v>
      </c>
      <c r="AT9" s="124" t="str">
        <f t="shared" si="14"/>
        <v xml:space="preserve">CWDM TR 1 Gbps  80 km </v>
      </c>
      <c r="AU9" s="227">
        <f t="shared" si="15"/>
        <v>0</v>
      </c>
      <c r="AV9" s="227">
        <f t="shared" si="16"/>
        <v>0</v>
      </c>
      <c r="AW9" s="227">
        <f t="shared" si="17"/>
        <v>0</v>
      </c>
      <c r="AX9" s="227">
        <f t="shared" si="18"/>
        <v>0</v>
      </c>
      <c r="AY9" s="227">
        <f t="shared" si="19"/>
        <v>0</v>
      </c>
      <c r="AZ9" s="227">
        <f t="shared" si="20"/>
        <v>0</v>
      </c>
      <c r="BA9" s="227">
        <f t="shared" si="21"/>
        <v>0</v>
      </c>
      <c r="BB9" s="227">
        <f t="shared" si="22"/>
        <v>0</v>
      </c>
      <c r="BC9" s="227">
        <f t="shared" si="23"/>
        <v>0</v>
      </c>
      <c r="BD9" s="227">
        <f t="shared" si="24"/>
        <v>0</v>
      </c>
      <c r="BE9" s="227">
        <f t="shared" si="25"/>
        <v>0</v>
      </c>
      <c r="BF9" s="227">
        <f t="shared" si="26"/>
        <v>0</v>
      </c>
      <c r="BH9" s="124" t="str">
        <f t="shared" si="27"/>
        <v xml:space="preserve">CWDM TR 1 Gbps  80 km </v>
      </c>
      <c r="BI9" s="258">
        <f>IF(AG9=0,,10^-6*AG9*$BO$5*WDM!R234)</f>
        <v>2.0362925492596879</v>
      </c>
      <c r="BJ9" s="258">
        <f>IF(AH9=0,,10^-6*AH9*$BO$5*WDM!S234)</f>
        <v>0.90501208604880334</v>
      </c>
      <c r="BK9" s="258">
        <f>IF(AI9=0,,10^-6*AI9*$BO$5*WDM!T234)</f>
        <v>0</v>
      </c>
      <c r="BL9" s="258">
        <f>IF(AJ9=0,,10^-6*AJ9*$BO$5*WDM!U234)</f>
        <v>0</v>
      </c>
      <c r="BM9" s="258">
        <f>IF(AK9=0,,10^-6*AK9*$BO$5*WDM!V234)</f>
        <v>0</v>
      </c>
      <c r="BN9" s="258">
        <f>IF(AL9=0,,10^-6*AL9*$BO$5*WDM!W234)</f>
        <v>0</v>
      </c>
      <c r="BO9" s="258">
        <f>IF(AM9=0,,10^-6*AM9*$BO$5*WDM!X234)</f>
        <v>0</v>
      </c>
      <c r="BP9" s="258">
        <f>IF(AN9=0,,10^-6*AN9*$BO$5*WDM!Y234)</f>
        <v>0</v>
      </c>
      <c r="BQ9" s="258">
        <f>IF(AO9=0,,10^-6*AO9*$BO$5*WDM!Z234)</f>
        <v>0</v>
      </c>
      <c r="BR9" s="258">
        <f>IF(AP9=0,,10^-6*AP9*$BO$5*WDM!AA234)</f>
        <v>0</v>
      </c>
      <c r="BS9" s="258">
        <f>IF(AQ9=0,,10^-6*AQ9*$BO$5*WDM!AB234)</f>
        <v>0</v>
      </c>
      <c r="BT9" s="258">
        <f>IF(AR9=0,,10^-6*AR9*$BO$5*WDM!AC234)</f>
        <v>0</v>
      </c>
      <c r="BV9" s="124" t="str">
        <f t="shared" si="28"/>
        <v xml:space="preserve">CWDM TR 1 Gbps  80 km </v>
      </c>
      <c r="BW9" s="258">
        <f>IF(AU9=0,,10^-6*AU9*$CC$5*WDM!R234)</f>
        <v>0</v>
      </c>
      <c r="BX9" s="258">
        <f>IF(AV9=0,,10^-6*AV9*$CC$5*WDM!S234)</f>
        <v>0</v>
      </c>
      <c r="BY9" s="258">
        <f>IF(AW9=0,,10^-6*AW9*$CC$5*WDM!T234)</f>
        <v>0</v>
      </c>
      <c r="BZ9" s="258">
        <f>IF(AX9=0,,10^-6*AX9*$CC$5*WDM!U234)</f>
        <v>0</v>
      </c>
      <c r="CA9" s="258">
        <f>IF(AY9=0,,10^-6*AY9*$CC$5*WDM!V234)</f>
        <v>0</v>
      </c>
      <c r="CB9" s="258">
        <f>IF(AZ9=0,,10^-6*AZ9*$CC$5*WDM!W234)</f>
        <v>0</v>
      </c>
      <c r="CC9" s="258">
        <f>IF(BA9=0,,10^-6*BA9*$CC$5*WDM!X234)</f>
        <v>0</v>
      </c>
      <c r="CD9" s="258">
        <f>IF(BB9=0,,10^-6*BB9*$CC$5*WDM!Y234)</f>
        <v>0</v>
      </c>
      <c r="CE9" s="258">
        <f>IF(BC9=0,,10^-6*BC9*$CC$5*WDM!Z234)</f>
        <v>0</v>
      </c>
      <c r="CF9" s="258">
        <f>IF(BD9=0,,10^-6*BD9*$CC$5*WDM!AA234)</f>
        <v>0</v>
      </c>
      <c r="CG9" s="258">
        <f>IF(BE9=0,,10^-6*BE9*$CC$5*WDM!AB234)</f>
        <v>0</v>
      </c>
      <c r="CH9" s="258">
        <f>IF(BF9=0,,10^-6*BF9*$CC$5*WDM!AC234)</f>
        <v>0</v>
      </c>
    </row>
    <row r="10" spans="1:86">
      <c r="A10" s="100" t="s">
        <v>65</v>
      </c>
      <c r="B10" s="124" t="str">
        <f>WDM!B67</f>
        <v xml:space="preserve">CWDM TR 2.5 Gbps 40 km </v>
      </c>
      <c r="C10" s="227">
        <f>WDM!C67</f>
        <v>62662</v>
      </c>
      <c r="D10" s="227">
        <f>WDM!D67</f>
        <v>42077</v>
      </c>
      <c r="E10" s="227">
        <f>WDM!E67</f>
        <v>0</v>
      </c>
      <c r="F10" s="227">
        <f>WDM!F67</f>
        <v>0</v>
      </c>
      <c r="G10" s="227">
        <f>WDM!G67</f>
        <v>0</v>
      </c>
      <c r="H10" s="227">
        <f>WDM!H67</f>
        <v>0</v>
      </c>
      <c r="I10" s="227">
        <f>WDM!I67</f>
        <v>0</v>
      </c>
      <c r="J10" s="227">
        <f>WDM!J67</f>
        <v>0</v>
      </c>
      <c r="K10" s="227">
        <f>WDM!K67</f>
        <v>0</v>
      </c>
      <c r="L10" s="227">
        <f>WDM!L67</f>
        <v>0</v>
      </c>
      <c r="M10" s="227">
        <f>WDM!M67</f>
        <v>0</v>
      </c>
      <c r="N10" s="227">
        <f>WDM!N67</f>
        <v>0</v>
      </c>
      <c r="P10" s="124" t="str">
        <f t="shared" si="0"/>
        <v xml:space="preserve">CWDM TR 2.5 Gbps 40 km </v>
      </c>
      <c r="Q10" s="227">
        <f>WDM!C95</f>
        <v>0</v>
      </c>
      <c r="R10" s="227">
        <f>WDM!D95</f>
        <v>0</v>
      </c>
      <c r="S10" s="227">
        <f>WDM!E95</f>
        <v>0</v>
      </c>
      <c r="T10" s="227">
        <f>WDM!F95</f>
        <v>0</v>
      </c>
      <c r="U10" s="227">
        <f>WDM!G95</f>
        <v>0</v>
      </c>
      <c r="V10" s="227">
        <f>WDM!H95</f>
        <v>0</v>
      </c>
      <c r="W10" s="227">
        <f>WDM!I95</f>
        <v>0</v>
      </c>
      <c r="X10" s="227">
        <f>WDM!J95</f>
        <v>0</v>
      </c>
      <c r="Y10" s="227">
        <f>WDM!K95</f>
        <v>0</v>
      </c>
      <c r="Z10" s="227">
        <f>WDM!L95</f>
        <v>0</v>
      </c>
      <c r="AA10" s="227">
        <f>WDM!M95</f>
        <v>0</v>
      </c>
      <c r="AB10" s="227">
        <f>WDM!N95</f>
        <v>0</v>
      </c>
      <c r="AD10" s="228" t="s">
        <v>123</v>
      </c>
      <c r="AF10" s="124" t="str">
        <f t="shared" si="1"/>
        <v xml:space="preserve">CWDM TR 2.5 Gbps 40 km </v>
      </c>
      <c r="AG10" s="227">
        <f t="shared" si="2"/>
        <v>62662</v>
      </c>
      <c r="AH10" s="227">
        <f t="shared" si="3"/>
        <v>42077</v>
      </c>
      <c r="AI10" s="227">
        <f t="shared" si="4"/>
        <v>0</v>
      </c>
      <c r="AJ10" s="227">
        <f t="shared" si="5"/>
        <v>0</v>
      </c>
      <c r="AK10" s="227">
        <f t="shared" si="6"/>
        <v>0</v>
      </c>
      <c r="AL10" s="227">
        <f t="shared" si="7"/>
        <v>0</v>
      </c>
      <c r="AM10" s="227">
        <f t="shared" si="8"/>
        <v>0</v>
      </c>
      <c r="AN10" s="227">
        <f t="shared" si="9"/>
        <v>0</v>
      </c>
      <c r="AO10" s="227">
        <f t="shared" si="10"/>
        <v>0</v>
      </c>
      <c r="AP10" s="227">
        <f t="shared" si="11"/>
        <v>0</v>
      </c>
      <c r="AQ10" s="227">
        <f t="shared" si="12"/>
        <v>0</v>
      </c>
      <c r="AR10" s="227">
        <f t="shared" si="13"/>
        <v>0</v>
      </c>
      <c r="AT10" s="124" t="str">
        <f t="shared" si="14"/>
        <v xml:space="preserve">CWDM TR 2.5 Gbps 40 km </v>
      </c>
      <c r="AU10" s="227">
        <f t="shared" si="15"/>
        <v>0</v>
      </c>
      <c r="AV10" s="227">
        <f t="shared" si="16"/>
        <v>0</v>
      </c>
      <c r="AW10" s="227">
        <f t="shared" si="17"/>
        <v>0</v>
      </c>
      <c r="AX10" s="227">
        <f t="shared" si="18"/>
        <v>0</v>
      </c>
      <c r="AY10" s="227">
        <f t="shared" si="19"/>
        <v>0</v>
      </c>
      <c r="AZ10" s="227">
        <f t="shared" si="20"/>
        <v>0</v>
      </c>
      <c r="BA10" s="227">
        <f t="shared" si="21"/>
        <v>0</v>
      </c>
      <c r="BB10" s="227">
        <f t="shared" si="22"/>
        <v>0</v>
      </c>
      <c r="BC10" s="227">
        <f t="shared" si="23"/>
        <v>0</v>
      </c>
      <c r="BD10" s="227">
        <f t="shared" si="24"/>
        <v>0</v>
      </c>
      <c r="BE10" s="227">
        <f t="shared" si="25"/>
        <v>0</v>
      </c>
      <c r="BF10" s="227">
        <f t="shared" si="26"/>
        <v>0</v>
      </c>
      <c r="BH10" s="124" t="str">
        <f t="shared" si="27"/>
        <v xml:space="preserve">CWDM TR 2.5 Gbps 40 km </v>
      </c>
      <c r="BI10" s="258">
        <f>IF(AG10=0,,10^-6*AG10*$BO$5*WDM!R235)</f>
        <v>0.99630382599999989</v>
      </c>
      <c r="BJ10" s="258">
        <f>IF(AH10=0,,10^-6*AH10*$BO$5*WDM!S235)</f>
        <v>0.68187759999999997</v>
      </c>
      <c r="BK10" s="258">
        <f>IF(AI10=0,,10^-6*AI10*$BO$5*WDM!T235)</f>
        <v>0</v>
      </c>
      <c r="BL10" s="258">
        <f>IF(AJ10=0,,10^-6*AJ10*$BO$5*WDM!U235)</f>
        <v>0</v>
      </c>
      <c r="BM10" s="258">
        <f>IF(AK10=0,,10^-6*AK10*$BO$5*WDM!V235)</f>
        <v>0</v>
      </c>
      <c r="BN10" s="258">
        <f>IF(AL10=0,,10^-6*AL10*$BO$5*WDM!W235)</f>
        <v>0</v>
      </c>
      <c r="BO10" s="258">
        <f>IF(AM10=0,,10^-6*AM10*$BO$5*WDM!X235)</f>
        <v>0</v>
      </c>
      <c r="BP10" s="258">
        <f>IF(AN10=0,,10^-6*AN10*$BO$5*WDM!Y235)</f>
        <v>0</v>
      </c>
      <c r="BQ10" s="258">
        <f>IF(AO10=0,,10^-6*AO10*$BO$5*WDM!Z235)</f>
        <v>0</v>
      </c>
      <c r="BR10" s="258">
        <f>IF(AP10=0,,10^-6*AP10*$BO$5*WDM!AA235)</f>
        <v>0</v>
      </c>
      <c r="BS10" s="258">
        <f>IF(AQ10=0,,10^-6*AQ10*$BO$5*WDM!AB235)</f>
        <v>0</v>
      </c>
      <c r="BT10" s="258">
        <f>IF(AR10=0,,10^-6*AR10*$BO$5*WDM!AC235)</f>
        <v>0</v>
      </c>
      <c r="BV10" s="124" t="str">
        <f t="shared" si="28"/>
        <v xml:space="preserve">CWDM TR 2.5 Gbps 40 km </v>
      </c>
      <c r="BW10" s="258">
        <f>IF(AU10=0,,10^-6*AU10*$CC$5*WDM!R235)</f>
        <v>0</v>
      </c>
      <c r="BX10" s="258">
        <f>IF(AV10=0,,10^-6*AV10*$CC$5*WDM!S235)</f>
        <v>0</v>
      </c>
      <c r="BY10" s="258">
        <f>IF(AW10=0,,10^-6*AW10*$CC$5*WDM!T235)</f>
        <v>0</v>
      </c>
      <c r="BZ10" s="258">
        <f>IF(AX10=0,,10^-6*AX10*$CC$5*WDM!U235)</f>
        <v>0</v>
      </c>
      <c r="CA10" s="258">
        <f>IF(AY10=0,,10^-6*AY10*$CC$5*WDM!V235)</f>
        <v>0</v>
      </c>
      <c r="CB10" s="258">
        <f>IF(AZ10=0,,10^-6*AZ10*$CC$5*WDM!W235)</f>
        <v>0</v>
      </c>
      <c r="CC10" s="258">
        <f>IF(BA10=0,,10^-6*BA10*$CC$5*WDM!X235)</f>
        <v>0</v>
      </c>
      <c r="CD10" s="258">
        <f>IF(BB10=0,,10^-6*BB10*$CC$5*WDM!Y235)</f>
        <v>0</v>
      </c>
      <c r="CE10" s="258">
        <f>IF(BC10=0,,10^-6*BC10*$CC$5*WDM!Z235)</f>
        <v>0</v>
      </c>
      <c r="CF10" s="258">
        <f>IF(BD10=0,,10^-6*BD10*$CC$5*WDM!AA235)</f>
        <v>0</v>
      </c>
      <c r="CG10" s="258">
        <f>IF(BE10=0,,10^-6*BE10*$CC$5*WDM!AB235)</f>
        <v>0</v>
      </c>
      <c r="CH10" s="258">
        <f>IF(BF10=0,,10^-6*BF10*$CC$5*WDM!AC235)</f>
        <v>0</v>
      </c>
    </row>
    <row r="11" spans="1:86">
      <c r="A11" s="100" t="s">
        <v>65</v>
      </c>
      <c r="B11" s="124" t="str">
        <f>WDM!B68</f>
        <v xml:space="preserve">CWDM TR 2.5 Gbps 80 km </v>
      </c>
      <c r="C11" s="227">
        <f>WDM!C68</f>
        <v>160740</v>
      </c>
      <c r="D11" s="227">
        <f>WDM!D68</f>
        <v>48318</v>
      </c>
      <c r="E11" s="227">
        <f>WDM!E68</f>
        <v>0</v>
      </c>
      <c r="F11" s="227">
        <f>WDM!F68</f>
        <v>0</v>
      </c>
      <c r="G11" s="227">
        <f>WDM!G68</f>
        <v>0</v>
      </c>
      <c r="H11" s="227">
        <f>WDM!H68</f>
        <v>0</v>
      </c>
      <c r="I11" s="227">
        <f>WDM!I68</f>
        <v>0</v>
      </c>
      <c r="J11" s="227">
        <f>WDM!J68</f>
        <v>0</v>
      </c>
      <c r="K11" s="227">
        <f>WDM!K68</f>
        <v>0</v>
      </c>
      <c r="L11" s="227">
        <f>WDM!L68</f>
        <v>0</v>
      </c>
      <c r="M11" s="227">
        <f>WDM!M68</f>
        <v>0</v>
      </c>
      <c r="N11" s="227">
        <f>WDM!N68</f>
        <v>0</v>
      </c>
      <c r="P11" s="124" t="str">
        <f t="shared" si="0"/>
        <v xml:space="preserve">CWDM TR 2.5 Gbps 80 km </v>
      </c>
      <c r="Q11" s="227">
        <f>WDM!C96</f>
        <v>0</v>
      </c>
      <c r="R11" s="227">
        <f>WDM!D96</f>
        <v>0</v>
      </c>
      <c r="S11" s="227">
        <f>WDM!E96</f>
        <v>0</v>
      </c>
      <c r="T11" s="227">
        <f>WDM!F96</f>
        <v>0</v>
      </c>
      <c r="U11" s="227">
        <f>WDM!G96</f>
        <v>0</v>
      </c>
      <c r="V11" s="227">
        <f>WDM!H96</f>
        <v>0</v>
      </c>
      <c r="W11" s="227">
        <f>WDM!I96</f>
        <v>0</v>
      </c>
      <c r="X11" s="227">
        <f>WDM!J96</f>
        <v>0</v>
      </c>
      <c r="Y11" s="227">
        <f>WDM!K96</f>
        <v>0</v>
      </c>
      <c r="Z11" s="227">
        <f>WDM!L96</f>
        <v>0</v>
      </c>
      <c r="AA11" s="227">
        <f>WDM!M96</f>
        <v>0</v>
      </c>
      <c r="AB11" s="227">
        <f>WDM!N96</f>
        <v>0</v>
      </c>
      <c r="AD11" s="228" t="s">
        <v>123</v>
      </c>
      <c r="AF11" s="124" t="str">
        <f t="shared" si="1"/>
        <v xml:space="preserve">CWDM TR 2.5 Gbps 80 km </v>
      </c>
      <c r="AG11" s="227">
        <f t="shared" si="2"/>
        <v>160740</v>
      </c>
      <c r="AH11" s="227">
        <f t="shared" si="3"/>
        <v>48318</v>
      </c>
      <c r="AI11" s="227">
        <f t="shared" si="4"/>
        <v>0</v>
      </c>
      <c r="AJ11" s="227">
        <f t="shared" si="5"/>
        <v>0</v>
      </c>
      <c r="AK11" s="227">
        <f t="shared" si="6"/>
        <v>0</v>
      </c>
      <c r="AL11" s="227">
        <f t="shared" si="7"/>
        <v>0</v>
      </c>
      <c r="AM11" s="227">
        <f t="shared" si="8"/>
        <v>0</v>
      </c>
      <c r="AN11" s="227">
        <f t="shared" si="9"/>
        <v>0</v>
      </c>
      <c r="AO11" s="227">
        <f t="shared" si="10"/>
        <v>0</v>
      </c>
      <c r="AP11" s="227">
        <f t="shared" si="11"/>
        <v>0</v>
      </c>
      <c r="AQ11" s="227">
        <f t="shared" si="12"/>
        <v>0</v>
      </c>
      <c r="AR11" s="227">
        <f t="shared" si="13"/>
        <v>0</v>
      </c>
      <c r="AT11" s="124" t="str">
        <f t="shared" si="14"/>
        <v xml:space="preserve">CWDM TR 2.5 Gbps 80 km </v>
      </c>
      <c r="AU11" s="227">
        <f t="shared" si="15"/>
        <v>0</v>
      </c>
      <c r="AV11" s="227">
        <f t="shared" si="16"/>
        <v>0</v>
      </c>
      <c r="AW11" s="227">
        <f t="shared" si="17"/>
        <v>0</v>
      </c>
      <c r="AX11" s="227">
        <f t="shared" si="18"/>
        <v>0</v>
      </c>
      <c r="AY11" s="227">
        <f t="shared" si="19"/>
        <v>0</v>
      </c>
      <c r="AZ11" s="227">
        <f t="shared" si="20"/>
        <v>0</v>
      </c>
      <c r="BA11" s="227">
        <f t="shared" si="21"/>
        <v>0</v>
      </c>
      <c r="BB11" s="227">
        <f t="shared" si="22"/>
        <v>0</v>
      </c>
      <c r="BC11" s="227">
        <f t="shared" si="23"/>
        <v>0</v>
      </c>
      <c r="BD11" s="227">
        <f t="shared" si="24"/>
        <v>0</v>
      </c>
      <c r="BE11" s="227">
        <f t="shared" si="25"/>
        <v>0</v>
      </c>
      <c r="BF11" s="227">
        <f t="shared" si="26"/>
        <v>0</v>
      </c>
      <c r="BH11" s="124" t="str">
        <f t="shared" si="27"/>
        <v xml:space="preserve">CWDM TR 2.5 Gbps 80 km </v>
      </c>
      <c r="BI11" s="258">
        <f>IF(AG11=0,,10^-6*AG11*$BO$5*WDM!R236)</f>
        <v>4.6831744674862446</v>
      </c>
      <c r="BJ11" s="258">
        <f>IF(AH11=0,,10^-6*AH11*$BO$5*WDM!S236)</f>
        <v>1.2716574</v>
      </c>
      <c r="BK11" s="258">
        <f>IF(AI11=0,,10^-6*AI11*$BO$5*WDM!T236)</f>
        <v>0</v>
      </c>
      <c r="BL11" s="258">
        <f>IF(AJ11=0,,10^-6*AJ11*$BO$5*WDM!U236)</f>
        <v>0</v>
      </c>
      <c r="BM11" s="258">
        <f>IF(AK11=0,,10^-6*AK11*$BO$5*WDM!V236)</f>
        <v>0</v>
      </c>
      <c r="BN11" s="258">
        <f>IF(AL11=0,,10^-6*AL11*$BO$5*WDM!W236)</f>
        <v>0</v>
      </c>
      <c r="BO11" s="258">
        <f>IF(AM11=0,,10^-6*AM11*$BO$5*WDM!X236)</f>
        <v>0</v>
      </c>
      <c r="BP11" s="258">
        <f>IF(AN11=0,,10^-6*AN11*$BO$5*WDM!Y236)</f>
        <v>0</v>
      </c>
      <c r="BQ11" s="258">
        <f>IF(AO11=0,,10^-6*AO11*$BO$5*WDM!Z236)</f>
        <v>0</v>
      </c>
      <c r="BR11" s="258">
        <f>IF(AP11=0,,10^-6*AP11*$BO$5*WDM!AA236)</f>
        <v>0</v>
      </c>
      <c r="BS11" s="258">
        <f>IF(AQ11=0,,10^-6*AQ11*$BO$5*WDM!AB236)</f>
        <v>0</v>
      </c>
      <c r="BT11" s="258">
        <f>IF(AR11=0,,10^-6*AR11*$BO$5*WDM!AC236)</f>
        <v>0</v>
      </c>
      <c r="BV11" s="124" t="str">
        <f t="shared" si="28"/>
        <v xml:space="preserve">CWDM TR 2.5 Gbps 80 km </v>
      </c>
      <c r="BW11" s="258">
        <f>IF(AU11=0,,10^-6*AU11*$CC$5*WDM!R236)</f>
        <v>0</v>
      </c>
      <c r="BX11" s="258">
        <f>IF(AV11=0,,10^-6*AV11*$CC$5*WDM!S236)</f>
        <v>0</v>
      </c>
      <c r="BY11" s="258">
        <f>IF(AW11=0,,10^-6*AW11*$CC$5*WDM!T236)</f>
        <v>0</v>
      </c>
      <c r="BZ11" s="258">
        <f>IF(AX11=0,,10^-6*AX11*$CC$5*WDM!U236)</f>
        <v>0</v>
      </c>
      <c r="CA11" s="258">
        <f>IF(AY11=0,,10^-6*AY11*$CC$5*WDM!V236)</f>
        <v>0</v>
      </c>
      <c r="CB11" s="258">
        <f>IF(AZ11=0,,10^-6*AZ11*$CC$5*WDM!W236)</f>
        <v>0</v>
      </c>
      <c r="CC11" s="258">
        <f>IF(BA11=0,,10^-6*BA11*$CC$5*WDM!X236)</f>
        <v>0</v>
      </c>
      <c r="CD11" s="258">
        <f>IF(BB11=0,,10^-6*BB11*$CC$5*WDM!Y236)</f>
        <v>0</v>
      </c>
      <c r="CE11" s="258">
        <f>IF(BC11=0,,10^-6*BC11*$CC$5*WDM!Z236)</f>
        <v>0</v>
      </c>
      <c r="CF11" s="258">
        <f>IF(BD11=0,,10^-6*BD11*$CC$5*WDM!AA236)</f>
        <v>0</v>
      </c>
      <c r="CG11" s="258">
        <f>IF(BE11=0,,10^-6*BE11*$CC$5*WDM!AB236)</f>
        <v>0</v>
      </c>
      <c r="CH11" s="258">
        <f>IF(BF11=0,,10^-6*BF11*$CC$5*WDM!AC236)</f>
        <v>0</v>
      </c>
    </row>
    <row r="12" spans="1:86">
      <c r="A12" s="100" t="s">
        <v>65</v>
      </c>
      <c r="B12" s="124" t="str">
        <f>WDM!B69</f>
        <v xml:space="preserve">CWDM TR 10 Gbps All </v>
      </c>
      <c r="C12" s="227">
        <f>WDM!C69</f>
        <v>41453.5</v>
      </c>
      <c r="D12" s="227">
        <f>WDM!D69</f>
        <v>37367.5</v>
      </c>
      <c r="E12" s="227">
        <f>WDM!E69</f>
        <v>0</v>
      </c>
      <c r="F12" s="227">
        <f>WDM!F69</f>
        <v>0</v>
      </c>
      <c r="G12" s="227">
        <f>WDM!G69</f>
        <v>0</v>
      </c>
      <c r="H12" s="227">
        <f>WDM!H69</f>
        <v>0</v>
      </c>
      <c r="I12" s="227">
        <f>WDM!I69</f>
        <v>0</v>
      </c>
      <c r="J12" s="227">
        <f>WDM!J69</f>
        <v>0</v>
      </c>
      <c r="K12" s="227">
        <f>WDM!K69</f>
        <v>0</v>
      </c>
      <c r="L12" s="227">
        <f>WDM!L69</f>
        <v>0</v>
      </c>
      <c r="M12" s="227">
        <f>WDM!M69</f>
        <v>0</v>
      </c>
      <c r="N12" s="227">
        <f>WDM!N69</f>
        <v>0</v>
      </c>
      <c r="P12" s="124" t="str">
        <f t="shared" si="0"/>
        <v xml:space="preserve">CWDM TR 10 Gbps All </v>
      </c>
      <c r="Q12" s="227">
        <f>WDM!C97</f>
        <v>41453.5</v>
      </c>
      <c r="R12" s="227">
        <f>WDM!D97</f>
        <v>37367.5</v>
      </c>
      <c r="S12" s="227">
        <f>WDM!E97</f>
        <v>0</v>
      </c>
      <c r="T12" s="227">
        <f>WDM!F97</f>
        <v>0</v>
      </c>
      <c r="U12" s="227">
        <f>WDM!G97</f>
        <v>0</v>
      </c>
      <c r="V12" s="227">
        <f>WDM!H97</f>
        <v>0</v>
      </c>
      <c r="W12" s="227">
        <f>WDM!I97</f>
        <v>0</v>
      </c>
      <c r="X12" s="227">
        <f>WDM!J97</f>
        <v>0</v>
      </c>
      <c r="Y12" s="227">
        <f>WDM!K97</f>
        <v>0</v>
      </c>
      <c r="Z12" s="227">
        <f>WDM!L97</f>
        <v>0</v>
      </c>
      <c r="AA12" s="227">
        <f>WDM!M97</f>
        <v>0</v>
      </c>
      <c r="AB12" s="227">
        <f>WDM!N97</f>
        <v>0</v>
      </c>
      <c r="AD12" s="228" t="s">
        <v>122</v>
      </c>
      <c r="AF12" s="124" t="str">
        <f t="shared" si="1"/>
        <v xml:space="preserve">CWDM TR 10 Gbps All </v>
      </c>
      <c r="AG12" s="227">
        <f t="shared" si="2"/>
        <v>41453.5</v>
      </c>
      <c r="AH12" s="227">
        <f t="shared" si="3"/>
        <v>37367.5</v>
      </c>
      <c r="AI12" s="227">
        <f t="shared" si="4"/>
        <v>0</v>
      </c>
      <c r="AJ12" s="227">
        <f t="shared" si="5"/>
        <v>0</v>
      </c>
      <c r="AK12" s="227">
        <f t="shared" si="6"/>
        <v>0</v>
      </c>
      <c r="AL12" s="227">
        <f t="shared" si="7"/>
        <v>0</v>
      </c>
      <c r="AM12" s="227">
        <f t="shared" si="8"/>
        <v>0</v>
      </c>
      <c r="AN12" s="227">
        <f t="shared" si="9"/>
        <v>0</v>
      </c>
      <c r="AO12" s="227">
        <f t="shared" si="10"/>
        <v>0</v>
      </c>
      <c r="AP12" s="227">
        <f t="shared" si="11"/>
        <v>0</v>
      </c>
      <c r="AQ12" s="227">
        <f t="shared" si="12"/>
        <v>0</v>
      </c>
      <c r="AR12" s="227">
        <f t="shared" si="13"/>
        <v>0</v>
      </c>
      <c r="AT12" s="124" t="str">
        <f t="shared" si="14"/>
        <v xml:space="preserve">CWDM TR 10 Gbps All </v>
      </c>
      <c r="AU12" s="227">
        <f t="shared" si="15"/>
        <v>41453.5</v>
      </c>
      <c r="AV12" s="227">
        <f t="shared" si="16"/>
        <v>37367.5</v>
      </c>
      <c r="AW12" s="227">
        <f t="shared" si="17"/>
        <v>0</v>
      </c>
      <c r="AX12" s="227">
        <f t="shared" si="18"/>
        <v>0</v>
      </c>
      <c r="AY12" s="227">
        <f t="shared" si="19"/>
        <v>0</v>
      </c>
      <c r="AZ12" s="227">
        <f t="shared" si="20"/>
        <v>0</v>
      </c>
      <c r="BA12" s="227">
        <f t="shared" si="21"/>
        <v>0</v>
      </c>
      <c r="BB12" s="227">
        <f t="shared" si="22"/>
        <v>0</v>
      </c>
      <c r="BC12" s="227">
        <f t="shared" si="23"/>
        <v>0</v>
      </c>
      <c r="BD12" s="227">
        <f t="shared" si="24"/>
        <v>0</v>
      </c>
      <c r="BE12" s="227">
        <f t="shared" si="25"/>
        <v>0</v>
      </c>
      <c r="BF12" s="227">
        <f t="shared" si="26"/>
        <v>0</v>
      </c>
      <c r="BH12" s="124" t="str">
        <f t="shared" si="27"/>
        <v xml:space="preserve">CWDM TR 10 Gbps All </v>
      </c>
      <c r="BI12" s="258">
        <f>IF(AG12=0,,10^-6*AG12*$BO$5*WDM!R237)</f>
        <v>3.12302796251468</v>
      </c>
      <c r="BJ12" s="258">
        <f>IF(AH12=0,,10^-6*AH12*$BO$5*WDM!S237)</f>
        <v>2.7696741575025823</v>
      </c>
      <c r="BK12" s="258">
        <f>IF(AI12=0,,10^-6*AI12*$BO$5*WDM!T237)</f>
        <v>0</v>
      </c>
      <c r="BL12" s="258">
        <f>IF(AJ12=0,,10^-6*AJ12*$BO$5*WDM!U237)</f>
        <v>0</v>
      </c>
      <c r="BM12" s="258">
        <f>IF(AK12=0,,10^-6*AK12*$BO$5*WDM!V237)</f>
        <v>0</v>
      </c>
      <c r="BN12" s="258">
        <f>IF(AL12=0,,10^-6*AL12*$BO$5*WDM!W237)</f>
        <v>0</v>
      </c>
      <c r="BO12" s="258">
        <f>IF(AM12=0,,10^-6*AM12*$BO$5*WDM!X237)</f>
        <v>0</v>
      </c>
      <c r="BP12" s="258">
        <f>IF(AN12=0,,10^-6*AN12*$BO$5*WDM!Y237)</f>
        <v>0</v>
      </c>
      <c r="BQ12" s="258">
        <f>IF(AO12=0,,10^-6*AO12*$BO$5*WDM!Z237)</f>
        <v>0</v>
      </c>
      <c r="BR12" s="258">
        <f>IF(AP12=0,,10^-6*AP12*$BO$5*WDM!AA237)</f>
        <v>0</v>
      </c>
      <c r="BS12" s="258">
        <f>IF(AQ12=0,,10^-6*AQ12*$BO$5*WDM!AB237)</f>
        <v>0</v>
      </c>
      <c r="BT12" s="258">
        <f>IF(AR12=0,,10^-6*AR12*$BO$5*WDM!AC237)</f>
        <v>0</v>
      </c>
      <c r="BV12" s="124" t="str">
        <f t="shared" si="28"/>
        <v xml:space="preserve">CWDM TR 10 Gbps All </v>
      </c>
      <c r="BW12" s="258">
        <f>IF(AU12=0,,10^-6*AU12*$CC$5*WDM!R237)</f>
        <v>3.12302796251468</v>
      </c>
      <c r="BX12" s="258">
        <f>IF(AV12=0,,10^-6*AV12*$CC$5*WDM!S237)</f>
        <v>2.7696741575025823</v>
      </c>
      <c r="BY12" s="258">
        <f>IF(AW12=0,,10^-6*AW12*$CC$5*WDM!T237)</f>
        <v>0</v>
      </c>
      <c r="BZ12" s="258">
        <f>IF(AX12=0,,10^-6*AX12*$CC$5*WDM!U237)</f>
        <v>0</v>
      </c>
      <c r="CA12" s="258">
        <f>IF(AY12=0,,10^-6*AY12*$CC$5*WDM!V237)</f>
        <v>0</v>
      </c>
      <c r="CB12" s="258">
        <f>IF(AZ12=0,,10^-6*AZ12*$CC$5*WDM!W237)</f>
        <v>0</v>
      </c>
      <c r="CC12" s="258">
        <f>IF(BA12=0,,10^-6*BA12*$CC$5*WDM!X237)</f>
        <v>0</v>
      </c>
      <c r="CD12" s="258">
        <f>IF(BB12=0,,10^-6*BB12*$CC$5*WDM!Y237)</f>
        <v>0</v>
      </c>
      <c r="CE12" s="258">
        <f>IF(BC12=0,,10^-6*BC12*$CC$5*WDM!Z237)</f>
        <v>0</v>
      </c>
      <c r="CF12" s="258">
        <f>IF(BD12=0,,10^-6*BD12*$CC$5*WDM!AA237)</f>
        <v>0</v>
      </c>
      <c r="CG12" s="258">
        <f>IF(BE12=0,,10^-6*BE12*$CC$5*WDM!AB237)</f>
        <v>0</v>
      </c>
      <c r="CH12" s="258">
        <f>IF(BF12=0,,10^-6*BF12*$CC$5*WDM!AC237)</f>
        <v>0</v>
      </c>
    </row>
    <row r="13" spans="1:86">
      <c r="A13" s="100" t="s">
        <v>65</v>
      </c>
      <c r="B13" s="124" t="str">
        <f>WDM!B70</f>
        <v xml:space="preserve">DWDM TR 2.5 Gbps All </v>
      </c>
      <c r="C13" s="227">
        <f>WDM!C70</f>
        <v>46620</v>
      </c>
      <c r="D13" s="227">
        <f>WDM!D70</f>
        <v>27599</v>
      </c>
      <c r="E13" s="227">
        <f>WDM!E70</f>
        <v>0</v>
      </c>
      <c r="F13" s="227">
        <f>WDM!F70</f>
        <v>0</v>
      </c>
      <c r="G13" s="227">
        <f>WDM!G70</f>
        <v>0</v>
      </c>
      <c r="H13" s="227">
        <f>WDM!H70</f>
        <v>0</v>
      </c>
      <c r="I13" s="227">
        <f>WDM!I70</f>
        <v>0</v>
      </c>
      <c r="J13" s="227">
        <f>WDM!J70</f>
        <v>0</v>
      </c>
      <c r="K13" s="227">
        <f>WDM!K70</f>
        <v>0</v>
      </c>
      <c r="L13" s="227">
        <f>WDM!L70</f>
        <v>0</v>
      </c>
      <c r="M13" s="227">
        <f>WDM!M70</f>
        <v>0</v>
      </c>
      <c r="N13" s="227">
        <f>WDM!N70</f>
        <v>0</v>
      </c>
      <c r="P13" s="124" t="str">
        <f t="shared" si="0"/>
        <v xml:space="preserve">DWDM TR 2.5 Gbps All </v>
      </c>
      <c r="Q13" s="227">
        <f>WDM!C98</f>
        <v>46620</v>
      </c>
      <c r="R13" s="227">
        <f>WDM!D98</f>
        <v>27599</v>
      </c>
      <c r="S13" s="227">
        <f>WDM!E98</f>
        <v>0</v>
      </c>
      <c r="T13" s="227">
        <f>WDM!F98</f>
        <v>0</v>
      </c>
      <c r="U13" s="227">
        <f>WDM!G98</f>
        <v>0</v>
      </c>
      <c r="V13" s="227">
        <f>WDM!H98</f>
        <v>0</v>
      </c>
      <c r="W13" s="227">
        <f>WDM!I98</f>
        <v>0</v>
      </c>
      <c r="X13" s="227">
        <f>WDM!J98</f>
        <v>0</v>
      </c>
      <c r="Y13" s="227">
        <f>WDM!K98</f>
        <v>0</v>
      </c>
      <c r="Z13" s="227">
        <f>WDM!L98</f>
        <v>0</v>
      </c>
      <c r="AA13" s="227">
        <f>WDM!M98</f>
        <v>0</v>
      </c>
      <c r="AB13" s="227">
        <f>WDM!N98</f>
        <v>0</v>
      </c>
      <c r="AD13" s="228" t="s">
        <v>122</v>
      </c>
      <c r="AF13" s="124" t="str">
        <f t="shared" si="1"/>
        <v xml:space="preserve">DWDM TR 2.5 Gbps All </v>
      </c>
      <c r="AG13" s="227">
        <f t="shared" si="2"/>
        <v>46620</v>
      </c>
      <c r="AH13" s="227">
        <f t="shared" si="3"/>
        <v>27599</v>
      </c>
      <c r="AI13" s="227">
        <f t="shared" si="4"/>
        <v>0</v>
      </c>
      <c r="AJ13" s="227">
        <f t="shared" si="5"/>
        <v>0</v>
      </c>
      <c r="AK13" s="227">
        <f t="shared" si="6"/>
        <v>0</v>
      </c>
      <c r="AL13" s="227">
        <f t="shared" si="7"/>
        <v>0</v>
      </c>
      <c r="AM13" s="227">
        <f t="shared" si="8"/>
        <v>0</v>
      </c>
      <c r="AN13" s="227">
        <f t="shared" si="9"/>
        <v>0</v>
      </c>
      <c r="AO13" s="227">
        <f t="shared" si="10"/>
        <v>0</v>
      </c>
      <c r="AP13" s="227">
        <f t="shared" si="11"/>
        <v>0</v>
      </c>
      <c r="AQ13" s="227">
        <f t="shared" si="12"/>
        <v>0</v>
      </c>
      <c r="AR13" s="227">
        <f t="shared" si="13"/>
        <v>0</v>
      </c>
      <c r="AT13" s="124" t="str">
        <f t="shared" si="14"/>
        <v xml:space="preserve">DWDM TR 2.5 Gbps All </v>
      </c>
      <c r="AU13" s="227">
        <f t="shared" si="15"/>
        <v>46620</v>
      </c>
      <c r="AV13" s="227">
        <f t="shared" si="16"/>
        <v>27599</v>
      </c>
      <c r="AW13" s="227">
        <f t="shared" si="17"/>
        <v>0</v>
      </c>
      <c r="AX13" s="227">
        <f t="shared" si="18"/>
        <v>0</v>
      </c>
      <c r="AY13" s="227">
        <f t="shared" si="19"/>
        <v>0</v>
      </c>
      <c r="AZ13" s="227">
        <f t="shared" si="20"/>
        <v>0</v>
      </c>
      <c r="BA13" s="227">
        <f t="shared" si="21"/>
        <v>0</v>
      </c>
      <c r="BB13" s="227">
        <f t="shared" si="22"/>
        <v>0</v>
      </c>
      <c r="BC13" s="227">
        <f t="shared" si="23"/>
        <v>0</v>
      </c>
      <c r="BD13" s="227">
        <f t="shared" si="24"/>
        <v>0</v>
      </c>
      <c r="BE13" s="227">
        <f t="shared" si="25"/>
        <v>0</v>
      </c>
      <c r="BF13" s="227">
        <f t="shared" si="26"/>
        <v>0</v>
      </c>
      <c r="BH13" s="124" t="str">
        <f t="shared" si="27"/>
        <v xml:space="preserve">DWDM TR 2.5 Gbps All </v>
      </c>
      <c r="BI13" s="258">
        <f>IF(AG13=0,,10^-6*AG13*$BO$5*WDM!R238)</f>
        <v>2.505497702</v>
      </c>
      <c r="BJ13" s="258">
        <f>IF(AH13=0,,10^-6*AH13*$BO$5*WDM!S238)</f>
        <v>1.4516669999999998</v>
      </c>
      <c r="BK13" s="258">
        <f>IF(AI13=0,,10^-6*AI13*$BO$5*WDM!T238)</f>
        <v>0</v>
      </c>
      <c r="BL13" s="258">
        <f>IF(AJ13=0,,10^-6*AJ13*$BO$5*WDM!U238)</f>
        <v>0</v>
      </c>
      <c r="BM13" s="258">
        <f>IF(AK13=0,,10^-6*AK13*$BO$5*WDM!V238)</f>
        <v>0</v>
      </c>
      <c r="BN13" s="258">
        <f>IF(AL13=0,,10^-6*AL13*$BO$5*WDM!W238)</f>
        <v>0</v>
      </c>
      <c r="BO13" s="258">
        <f>IF(AM13=0,,10^-6*AM13*$BO$5*WDM!X238)</f>
        <v>0</v>
      </c>
      <c r="BP13" s="258">
        <f>IF(AN13=0,,10^-6*AN13*$BO$5*WDM!Y238)</f>
        <v>0</v>
      </c>
      <c r="BQ13" s="258">
        <f>IF(AO13=0,,10^-6*AO13*$BO$5*WDM!Z238)</f>
        <v>0</v>
      </c>
      <c r="BR13" s="258">
        <f>IF(AP13=0,,10^-6*AP13*$BO$5*WDM!AA238)</f>
        <v>0</v>
      </c>
      <c r="BS13" s="258">
        <f>IF(AQ13=0,,10^-6*AQ13*$BO$5*WDM!AB238)</f>
        <v>0</v>
      </c>
      <c r="BT13" s="258">
        <f>IF(AR13=0,,10^-6*AR13*$BO$5*WDM!AC238)</f>
        <v>0</v>
      </c>
      <c r="BV13" s="124" t="str">
        <f t="shared" si="28"/>
        <v xml:space="preserve">DWDM TR 2.5 Gbps All </v>
      </c>
      <c r="BW13" s="258">
        <f>IF(AU13=0,,10^-6*AU13*$CC$5*WDM!R238)</f>
        <v>2.505497702</v>
      </c>
      <c r="BX13" s="258">
        <f>IF(AV13=0,,10^-6*AV13*$CC$5*WDM!S238)</f>
        <v>1.4516669999999998</v>
      </c>
      <c r="BY13" s="258">
        <f>IF(AW13=0,,10^-6*AW13*$CC$5*WDM!T238)</f>
        <v>0</v>
      </c>
      <c r="BZ13" s="258">
        <f>IF(AX13=0,,10^-6*AX13*$CC$5*WDM!U238)</f>
        <v>0</v>
      </c>
      <c r="CA13" s="258">
        <f>IF(AY13=0,,10^-6*AY13*$CC$5*WDM!V238)</f>
        <v>0</v>
      </c>
      <c r="CB13" s="258">
        <f>IF(AZ13=0,,10^-6*AZ13*$CC$5*WDM!W238)</f>
        <v>0</v>
      </c>
      <c r="CC13" s="258">
        <f>IF(BA13=0,,10^-6*BA13*$CC$5*WDM!X238)</f>
        <v>0</v>
      </c>
      <c r="CD13" s="258">
        <f>IF(BB13=0,,10^-6*BB13*$CC$5*WDM!Y238)</f>
        <v>0</v>
      </c>
      <c r="CE13" s="258">
        <f>IF(BC13=0,,10^-6*BC13*$CC$5*WDM!Z238)</f>
        <v>0</v>
      </c>
      <c r="CF13" s="258">
        <f>IF(BD13=0,,10^-6*BD13*$CC$5*WDM!AA238)</f>
        <v>0</v>
      </c>
      <c r="CG13" s="258">
        <f>IF(BE13=0,,10^-6*BE13*$CC$5*WDM!AB238)</f>
        <v>0</v>
      </c>
      <c r="CH13" s="258">
        <f>IF(BF13=0,,10^-6*BF13*$CC$5*WDM!AC238)</f>
        <v>0</v>
      </c>
    </row>
    <row r="14" spans="1:86">
      <c r="A14" s="100" t="s">
        <v>65</v>
      </c>
      <c r="B14" s="124" t="str">
        <f>WDM!B71</f>
        <v>DWDM TR 10 Gbps fixed λ All XFP</v>
      </c>
      <c r="C14" s="227">
        <f>WDM!C71</f>
        <v>0</v>
      </c>
      <c r="D14" s="227">
        <f>WDM!D71</f>
        <v>0</v>
      </c>
      <c r="E14" s="227">
        <f>WDM!E71</f>
        <v>0</v>
      </c>
      <c r="F14" s="227">
        <f>WDM!F71</f>
        <v>0</v>
      </c>
      <c r="G14" s="227">
        <f>WDM!G71</f>
        <v>0</v>
      </c>
      <c r="H14" s="227">
        <f>WDM!H71</f>
        <v>0</v>
      </c>
      <c r="I14" s="227">
        <f>WDM!I71</f>
        <v>0</v>
      </c>
      <c r="J14" s="227">
        <f>WDM!J71</f>
        <v>0</v>
      </c>
      <c r="K14" s="227">
        <f>WDM!K71</f>
        <v>0</v>
      </c>
      <c r="L14" s="227">
        <f>WDM!L71</f>
        <v>0</v>
      </c>
      <c r="M14" s="227">
        <f>WDM!M71</f>
        <v>0</v>
      </c>
      <c r="N14" s="227">
        <f>WDM!N71</f>
        <v>0</v>
      </c>
      <c r="P14" s="124" t="str">
        <f t="shared" si="0"/>
        <v>DWDM TR 10 Gbps fixed λ All XFP</v>
      </c>
      <c r="Q14" s="227">
        <f>WDM!C99</f>
        <v>94875</v>
      </c>
      <c r="R14" s="227">
        <f>WDM!D99</f>
        <v>86509</v>
      </c>
      <c r="S14" s="227">
        <f>WDM!E99</f>
        <v>0</v>
      </c>
      <c r="T14" s="227">
        <f>WDM!F99</f>
        <v>0</v>
      </c>
      <c r="U14" s="227">
        <f>WDM!G99</f>
        <v>0</v>
      </c>
      <c r="V14" s="227">
        <f>WDM!H99</f>
        <v>0</v>
      </c>
      <c r="W14" s="227">
        <f>WDM!I99</f>
        <v>0</v>
      </c>
      <c r="X14" s="227">
        <f>WDM!J99</f>
        <v>0</v>
      </c>
      <c r="Y14" s="227">
        <f>WDM!K99</f>
        <v>0</v>
      </c>
      <c r="Z14" s="227">
        <f>WDM!L99</f>
        <v>0</v>
      </c>
      <c r="AA14" s="227">
        <f>WDM!M99</f>
        <v>0</v>
      </c>
      <c r="AB14" s="227">
        <f>WDM!N99</f>
        <v>0</v>
      </c>
      <c r="AD14" s="228" t="s">
        <v>122</v>
      </c>
      <c r="AF14" s="124" t="str">
        <f t="shared" si="1"/>
        <v>DWDM TR 10 Gbps fixed λ All XFP</v>
      </c>
      <c r="AG14" s="227">
        <f t="shared" si="2"/>
        <v>0</v>
      </c>
      <c r="AH14" s="227">
        <f t="shared" si="3"/>
        <v>0</v>
      </c>
      <c r="AI14" s="227">
        <f t="shared" si="4"/>
        <v>0</v>
      </c>
      <c r="AJ14" s="227">
        <f t="shared" si="5"/>
        <v>0</v>
      </c>
      <c r="AK14" s="227">
        <f t="shared" si="6"/>
        <v>0</v>
      </c>
      <c r="AL14" s="227">
        <f t="shared" si="7"/>
        <v>0</v>
      </c>
      <c r="AM14" s="227">
        <f t="shared" si="8"/>
        <v>0</v>
      </c>
      <c r="AN14" s="227">
        <f t="shared" si="9"/>
        <v>0</v>
      </c>
      <c r="AO14" s="227">
        <f t="shared" si="10"/>
        <v>0</v>
      </c>
      <c r="AP14" s="227">
        <f t="shared" si="11"/>
        <v>0</v>
      </c>
      <c r="AQ14" s="227">
        <f t="shared" si="12"/>
        <v>0</v>
      </c>
      <c r="AR14" s="227">
        <f t="shared" si="13"/>
        <v>0</v>
      </c>
      <c r="AT14" s="124" t="str">
        <f t="shared" si="14"/>
        <v>DWDM TR 10 Gbps fixed λ All XFP</v>
      </c>
      <c r="AU14" s="227">
        <f t="shared" si="15"/>
        <v>94875</v>
      </c>
      <c r="AV14" s="227">
        <f t="shared" si="16"/>
        <v>86509</v>
      </c>
      <c r="AW14" s="227">
        <f t="shared" si="17"/>
        <v>0</v>
      </c>
      <c r="AX14" s="227">
        <f t="shared" si="18"/>
        <v>0</v>
      </c>
      <c r="AY14" s="227">
        <f t="shared" si="19"/>
        <v>0</v>
      </c>
      <c r="AZ14" s="227">
        <f t="shared" si="20"/>
        <v>0</v>
      </c>
      <c r="BA14" s="227">
        <f t="shared" si="21"/>
        <v>0</v>
      </c>
      <c r="BB14" s="227">
        <f t="shared" si="22"/>
        <v>0</v>
      </c>
      <c r="BC14" s="227">
        <f t="shared" si="23"/>
        <v>0</v>
      </c>
      <c r="BD14" s="227">
        <f t="shared" si="24"/>
        <v>0</v>
      </c>
      <c r="BE14" s="227">
        <f t="shared" si="25"/>
        <v>0</v>
      </c>
      <c r="BF14" s="227">
        <f t="shared" si="26"/>
        <v>0</v>
      </c>
      <c r="BH14" s="124" t="str">
        <f t="shared" si="27"/>
        <v>DWDM TR 10 Gbps fixed λ All XFP</v>
      </c>
      <c r="BI14" s="258">
        <f>IF(AG14=0,,10^-6*AG14*$BO$5*WDM!R239)</f>
        <v>0</v>
      </c>
      <c r="BJ14" s="258">
        <f>IF(AH14=0,,10^-6*AH14*$BO$5*WDM!S239)</f>
        <v>0</v>
      </c>
      <c r="BK14" s="258">
        <f>IF(AI14=0,,10^-6*AI14*$BO$5*WDM!T239)</f>
        <v>0</v>
      </c>
      <c r="BL14" s="258">
        <f>IF(AJ14=0,,10^-6*AJ14*$BO$5*WDM!U239)</f>
        <v>0</v>
      </c>
      <c r="BM14" s="258">
        <f>IF(AK14=0,,10^-6*AK14*$BO$5*WDM!V239)</f>
        <v>0</v>
      </c>
      <c r="BN14" s="258">
        <f>IF(AL14=0,,10^-6*AL14*$BO$5*WDM!W239)</f>
        <v>0</v>
      </c>
      <c r="BO14" s="258">
        <f>IF(AM14=0,,10^-6*AM14*$BO$5*WDM!X239)</f>
        <v>0</v>
      </c>
      <c r="BP14" s="258">
        <f>IF(AN14=0,,10^-6*AN14*$BO$5*WDM!Y239)</f>
        <v>0</v>
      </c>
      <c r="BQ14" s="258">
        <f>IF(AO14=0,,10^-6*AO14*$BO$5*WDM!Z239)</f>
        <v>0</v>
      </c>
      <c r="BR14" s="258">
        <f>IF(AP14=0,,10^-6*AP14*$BO$5*WDM!AA239)</f>
        <v>0</v>
      </c>
      <c r="BS14" s="258">
        <f>IF(AQ14=0,,10^-6*AQ14*$BO$5*WDM!AB239)</f>
        <v>0</v>
      </c>
      <c r="BT14" s="258">
        <f>IF(AR14=0,,10^-6*AR14*$BO$5*WDM!AC239)</f>
        <v>0</v>
      </c>
      <c r="BV14" s="124" t="str">
        <f t="shared" si="28"/>
        <v>DWDM TR 10 Gbps fixed λ All XFP</v>
      </c>
      <c r="BW14" s="258">
        <f>IF(AU14=0,,10^-6*AU14*$CC$5*WDM!R239)</f>
        <v>8.8263655099371618</v>
      </c>
      <c r="BX14" s="258">
        <f>IF(AV14=0,,10^-6*AV14*$CC$5*WDM!S239)</f>
        <v>6.5431711077144348</v>
      </c>
      <c r="BY14" s="258">
        <f>IF(AW14=0,,10^-6*AW14*$CC$5*WDM!T239)</f>
        <v>0</v>
      </c>
      <c r="BZ14" s="258">
        <f>IF(AX14=0,,10^-6*AX14*$CC$5*WDM!U239)</f>
        <v>0</v>
      </c>
      <c r="CA14" s="258">
        <f>IF(AY14=0,,10^-6*AY14*$CC$5*WDM!V239)</f>
        <v>0</v>
      </c>
      <c r="CB14" s="258">
        <f>IF(AZ14=0,,10^-6*AZ14*$CC$5*WDM!W239)</f>
        <v>0</v>
      </c>
      <c r="CC14" s="258">
        <f>IF(BA14=0,,10^-6*BA14*$CC$5*WDM!X239)</f>
        <v>0</v>
      </c>
      <c r="CD14" s="258">
        <f>IF(BB14=0,,10^-6*BB14*$CC$5*WDM!Y239)</f>
        <v>0</v>
      </c>
      <c r="CE14" s="258">
        <f>IF(BC14=0,,10^-6*BC14*$CC$5*WDM!Z239)</f>
        <v>0</v>
      </c>
      <c r="CF14" s="258">
        <f>IF(BD14=0,,10^-6*BD14*$CC$5*WDM!AA239)</f>
        <v>0</v>
      </c>
      <c r="CG14" s="258">
        <f>IF(BE14=0,,10^-6*BE14*$CC$5*WDM!AB239)</f>
        <v>0</v>
      </c>
      <c r="CH14" s="258">
        <f>IF(BF14=0,,10^-6*BF14*$CC$5*WDM!AC239)</f>
        <v>0</v>
      </c>
    </row>
    <row r="15" spans="1:86">
      <c r="A15" s="100" t="s">
        <v>65</v>
      </c>
      <c r="B15" s="124" t="str">
        <f>WDM!B72</f>
        <v>DWDM TR 10 Gbps fixed λ All SFP+</v>
      </c>
      <c r="C15" s="227">
        <f>WDM!C72</f>
        <v>0</v>
      </c>
      <c r="D15" s="227">
        <f>WDM!D72</f>
        <v>0</v>
      </c>
      <c r="E15" s="227">
        <f>WDM!E72</f>
        <v>0</v>
      </c>
      <c r="F15" s="227">
        <f>WDM!F72</f>
        <v>0</v>
      </c>
      <c r="G15" s="227">
        <f>WDM!G72</f>
        <v>0</v>
      </c>
      <c r="H15" s="227">
        <f>WDM!H72</f>
        <v>0</v>
      </c>
      <c r="I15" s="227">
        <f>WDM!I72</f>
        <v>0</v>
      </c>
      <c r="J15" s="227">
        <f>WDM!J72</f>
        <v>0</v>
      </c>
      <c r="K15" s="227">
        <f>WDM!K72</f>
        <v>0</v>
      </c>
      <c r="L15" s="227">
        <f>WDM!L72</f>
        <v>0</v>
      </c>
      <c r="M15" s="227">
        <f>WDM!M72</f>
        <v>0</v>
      </c>
      <c r="N15" s="227">
        <f>WDM!N72</f>
        <v>0</v>
      </c>
      <c r="P15" s="124" t="str">
        <f t="shared" si="0"/>
        <v>DWDM TR 10 Gbps fixed λ All SFP+</v>
      </c>
      <c r="Q15" s="227">
        <f>WDM!C100</f>
        <v>65562</v>
      </c>
      <c r="R15" s="227">
        <f>WDM!D100</f>
        <v>106342</v>
      </c>
      <c r="S15" s="227">
        <f>WDM!E100</f>
        <v>0</v>
      </c>
      <c r="T15" s="227">
        <f>WDM!F100</f>
        <v>0</v>
      </c>
      <c r="U15" s="227">
        <f>WDM!G100</f>
        <v>0</v>
      </c>
      <c r="V15" s="227">
        <f>WDM!H100</f>
        <v>0</v>
      </c>
      <c r="W15" s="227">
        <f>WDM!I100</f>
        <v>0</v>
      </c>
      <c r="X15" s="227">
        <f>WDM!J100</f>
        <v>0</v>
      </c>
      <c r="Y15" s="227">
        <f>WDM!K100</f>
        <v>0</v>
      </c>
      <c r="Z15" s="227">
        <f>WDM!L100</f>
        <v>0</v>
      </c>
      <c r="AA15" s="227">
        <f>WDM!M100</f>
        <v>0</v>
      </c>
      <c r="AB15" s="227">
        <f>WDM!N100</f>
        <v>0</v>
      </c>
      <c r="AD15" s="228" t="s">
        <v>122</v>
      </c>
      <c r="AF15" s="124" t="str">
        <f t="shared" si="1"/>
        <v>DWDM TR 10 Gbps fixed λ All SFP+</v>
      </c>
      <c r="AG15" s="227">
        <f t="shared" si="2"/>
        <v>0</v>
      </c>
      <c r="AH15" s="227">
        <f t="shared" si="3"/>
        <v>0</v>
      </c>
      <c r="AI15" s="227">
        <f t="shared" si="4"/>
        <v>0</v>
      </c>
      <c r="AJ15" s="227">
        <f t="shared" si="5"/>
        <v>0</v>
      </c>
      <c r="AK15" s="227">
        <f t="shared" si="6"/>
        <v>0</v>
      </c>
      <c r="AL15" s="227">
        <f t="shared" si="7"/>
        <v>0</v>
      </c>
      <c r="AM15" s="227">
        <f t="shared" si="8"/>
        <v>0</v>
      </c>
      <c r="AN15" s="227">
        <f t="shared" si="9"/>
        <v>0</v>
      </c>
      <c r="AO15" s="227">
        <f t="shared" si="10"/>
        <v>0</v>
      </c>
      <c r="AP15" s="227">
        <f t="shared" si="11"/>
        <v>0</v>
      </c>
      <c r="AQ15" s="227">
        <f t="shared" si="12"/>
        <v>0</v>
      </c>
      <c r="AR15" s="227">
        <f t="shared" si="13"/>
        <v>0</v>
      </c>
      <c r="AT15" s="124" t="str">
        <f t="shared" si="14"/>
        <v>DWDM TR 10 Gbps fixed λ All SFP+</v>
      </c>
      <c r="AU15" s="227">
        <f t="shared" si="15"/>
        <v>65562</v>
      </c>
      <c r="AV15" s="227">
        <f t="shared" si="16"/>
        <v>106342</v>
      </c>
      <c r="AW15" s="227">
        <f t="shared" si="17"/>
        <v>0</v>
      </c>
      <c r="AX15" s="227">
        <f t="shared" si="18"/>
        <v>0</v>
      </c>
      <c r="AY15" s="227">
        <f t="shared" si="19"/>
        <v>0</v>
      </c>
      <c r="AZ15" s="227">
        <f t="shared" si="20"/>
        <v>0</v>
      </c>
      <c r="BA15" s="227">
        <f t="shared" si="21"/>
        <v>0</v>
      </c>
      <c r="BB15" s="227">
        <f t="shared" si="22"/>
        <v>0</v>
      </c>
      <c r="BC15" s="227">
        <f t="shared" si="23"/>
        <v>0</v>
      </c>
      <c r="BD15" s="227">
        <f t="shared" si="24"/>
        <v>0</v>
      </c>
      <c r="BE15" s="227">
        <f t="shared" si="25"/>
        <v>0</v>
      </c>
      <c r="BF15" s="227">
        <f t="shared" si="26"/>
        <v>0</v>
      </c>
      <c r="BH15" s="124" t="str">
        <f t="shared" si="27"/>
        <v>DWDM TR 10 Gbps fixed λ All SFP+</v>
      </c>
      <c r="BI15" s="258">
        <f>IF(AG15=0,,10^-6*AG15*$BO$5*WDM!R240)</f>
        <v>0</v>
      </c>
      <c r="BJ15" s="258">
        <f>IF(AH15=0,,10^-6*AH15*$BO$5*WDM!S240)</f>
        <v>0</v>
      </c>
      <c r="BK15" s="258">
        <f>IF(AI15=0,,10^-6*AI15*$BO$5*WDM!T240)</f>
        <v>0</v>
      </c>
      <c r="BL15" s="258">
        <f>IF(AJ15=0,,10^-6*AJ15*$BO$5*WDM!U240)</f>
        <v>0</v>
      </c>
      <c r="BM15" s="258">
        <f>IF(AK15=0,,10^-6*AK15*$BO$5*WDM!V240)</f>
        <v>0</v>
      </c>
      <c r="BN15" s="258">
        <f>IF(AL15=0,,10^-6*AL15*$BO$5*WDM!W240)</f>
        <v>0</v>
      </c>
      <c r="BO15" s="258">
        <f>IF(AM15=0,,10^-6*AM15*$BO$5*WDM!X240)</f>
        <v>0</v>
      </c>
      <c r="BP15" s="258">
        <f>IF(AN15=0,,10^-6*AN15*$BO$5*WDM!Y240)</f>
        <v>0</v>
      </c>
      <c r="BQ15" s="258">
        <f>IF(AO15=0,,10^-6*AO15*$BO$5*WDM!Z240)</f>
        <v>0</v>
      </c>
      <c r="BR15" s="258">
        <f>IF(AP15=0,,10^-6*AP15*$BO$5*WDM!AA240)</f>
        <v>0</v>
      </c>
      <c r="BS15" s="258">
        <f>IF(AQ15=0,,10^-6*AQ15*$BO$5*WDM!AB240)</f>
        <v>0</v>
      </c>
      <c r="BT15" s="258">
        <f>IF(AR15=0,,10^-6*AR15*$BO$5*WDM!AC240)</f>
        <v>0</v>
      </c>
      <c r="BV15" s="124" t="str">
        <f t="shared" si="28"/>
        <v>DWDM TR 10 Gbps fixed λ All SFP+</v>
      </c>
      <c r="BW15" s="258">
        <f>IF(AU15=0,,10^-6*AU15*$CC$5*WDM!R240)</f>
        <v>5.9171398866556375</v>
      </c>
      <c r="BX15" s="258">
        <f>IF(AV15=0,,10^-6*AV15*$CC$5*WDM!S240)</f>
        <v>8.2846906744849171</v>
      </c>
      <c r="BY15" s="258">
        <f>IF(AW15=0,,10^-6*AW15*$CC$5*WDM!T240)</f>
        <v>0</v>
      </c>
      <c r="BZ15" s="258">
        <f>IF(AX15=0,,10^-6*AX15*$CC$5*WDM!U240)</f>
        <v>0</v>
      </c>
      <c r="CA15" s="258">
        <f>IF(AY15=0,,10^-6*AY15*$CC$5*WDM!V240)</f>
        <v>0</v>
      </c>
      <c r="CB15" s="258">
        <f>IF(AZ15=0,,10^-6*AZ15*$CC$5*WDM!W240)</f>
        <v>0</v>
      </c>
      <c r="CC15" s="258">
        <f>IF(BA15=0,,10^-6*BA15*$CC$5*WDM!X240)</f>
        <v>0</v>
      </c>
      <c r="CD15" s="258">
        <f>IF(BB15=0,,10^-6*BB15*$CC$5*WDM!Y240)</f>
        <v>0</v>
      </c>
      <c r="CE15" s="258">
        <f>IF(BC15=0,,10^-6*BC15*$CC$5*WDM!Z240)</f>
        <v>0</v>
      </c>
      <c r="CF15" s="258">
        <f>IF(BD15=0,,10^-6*BD15*$CC$5*WDM!AA240)</f>
        <v>0</v>
      </c>
      <c r="CG15" s="258">
        <f>IF(BE15=0,,10^-6*BE15*$CC$5*WDM!AB240)</f>
        <v>0</v>
      </c>
      <c r="CH15" s="258">
        <f>IF(BF15=0,,10^-6*BF15*$CC$5*WDM!AC240)</f>
        <v>0</v>
      </c>
    </row>
    <row r="16" spans="1:86">
      <c r="A16" s="100" t="s">
        <v>65</v>
      </c>
      <c r="B16" s="124" t="str">
        <f>WDM!B73</f>
        <v xml:space="preserve">DWDM TR 10 Gbps Tunable All XFP </v>
      </c>
      <c r="C16" s="227">
        <f>WDM!C73</f>
        <v>0</v>
      </c>
      <c r="D16" s="227">
        <f>WDM!D73</f>
        <v>0</v>
      </c>
      <c r="E16" s="227">
        <f>WDM!E73</f>
        <v>0</v>
      </c>
      <c r="F16" s="227">
        <f>WDM!F73</f>
        <v>0</v>
      </c>
      <c r="G16" s="227">
        <f>WDM!G73</f>
        <v>0</v>
      </c>
      <c r="H16" s="227">
        <f>WDM!H73</f>
        <v>0</v>
      </c>
      <c r="I16" s="227">
        <f>WDM!I73</f>
        <v>0</v>
      </c>
      <c r="J16" s="227">
        <f>WDM!J73</f>
        <v>0</v>
      </c>
      <c r="K16" s="227">
        <f>WDM!K73</f>
        <v>0</v>
      </c>
      <c r="L16" s="227">
        <f>WDM!L73</f>
        <v>0</v>
      </c>
      <c r="M16" s="227">
        <f>WDM!M73</f>
        <v>0</v>
      </c>
      <c r="N16" s="227">
        <f>WDM!N73</f>
        <v>0</v>
      </c>
      <c r="P16" s="124" t="str">
        <f t="shared" si="0"/>
        <v xml:space="preserve">DWDM TR 10 Gbps Tunable All XFP </v>
      </c>
      <c r="Q16" s="227">
        <f>WDM!C101</f>
        <v>174127</v>
      </c>
      <c r="R16" s="227">
        <f>WDM!D101</f>
        <v>183113</v>
      </c>
      <c r="S16" s="227">
        <f>WDM!E101</f>
        <v>0</v>
      </c>
      <c r="T16" s="227">
        <f>WDM!F101</f>
        <v>0</v>
      </c>
      <c r="U16" s="227">
        <f>WDM!G101</f>
        <v>0</v>
      </c>
      <c r="V16" s="227">
        <f>WDM!H101</f>
        <v>0</v>
      </c>
      <c r="W16" s="227">
        <f>WDM!I101</f>
        <v>0</v>
      </c>
      <c r="X16" s="227">
        <f>WDM!J101</f>
        <v>0</v>
      </c>
      <c r="Y16" s="227">
        <f>WDM!K101</f>
        <v>0</v>
      </c>
      <c r="Z16" s="227">
        <f>WDM!L101</f>
        <v>0</v>
      </c>
      <c r="AA16" s="227">
        <f>WDM!M101</f>
        <v>0</v>
      </c>
      <c r="AB16" s="227">
        <f>WDM!N101</f>
        <v>0</v>
      </c>
      <c r="AD16" s="228" t="s">
        <v>122</v>
      </c>
      <c r="AF16" s="124" t="str">
        <f t="shared" si="1"/>
        <v xml:space="preserve">DWDM TR 10 Gbps Tunable All XFP </v>
      </c>
      <c r="AG16" s="227">
        <f t="shared" si="2"/>
        <v>0</v>
      </c>
      <c r="AH16" s="227">
        <f t="shared" si="3"/>
        <v>0</v>
      </c>
      <c r="AI16" s="227">
        <f t="shared" si="4"/>
        <v>0</v>
      </c>
      <c r="AJ16" s="227">
        <f t="shared" si="5"/>
        <v>0</v>
      </c>
      <c r="AK16" s="227">
        <f t="shared" si="6"/>
        <v>0</v>
      </c>
      <c r="AL16" s="227">
        <f t="shared" si="7"/>
        <v>0</v>
      </c>
      <c r="AM16" s="227">
        <f t="shared" si="8"/>
        <v>0</v>
      </c>
      <c r="AN16" s="227">
        <f t="shared" si="9"/>
        <v>0</v>
      </c>
      <c r="AO16" s="227">
        <f t="shared" si="10"/>
        <v>0</v>
      </c>
      <c r="AP16" s="227">
        <f t="shared" si="11"/>
        <v>0</v>
      </c>
      <c r="AQ16" s="227">
        <f t="shared" si="12"/>
        <v>0</v>
      </c>
      <c r="AR16" s="227">
        <f t="shared" si="13"/>
        <v>0</v>
      </c>
      <c r="AT16" s="124" t="str">
        <f t="shared" si="14"/>
        <v xml:space="preserve">DWDM TR 10 Gbps Tunable All XFP </v>
      </c>
      <c r="AU16" s="227">
        <f t="shared" si="15"/>
        <v>174127</v>
      </c>
      <c r="AV16" s="227">
        <f t="shared" si="16"/>
        <v>183113</v>
      </c>
      <c r="AW16" s="227">
        <f t="shared" si="17"/>
        <v>0</v>
      </c>
      <c r="AX16" s="227">
        <f t="shared" si="18"/>
        <v>0</v>
      </c>
      <c r="AY16" s="227">
        <f t="shared" si="19"/>
        <v>0</v>
      </c>
      <c r="AZ16" s="227">
        <f t="shared" si="20"/>
        <v>0</v>
      </c>
      <c r="BA16" s="227">
        <f t="shared" si="21"/>
        <v>0</v>
      </c>
      <c r="BB16" s="227">
        <f t="shared" si="22"/>
        <v>0</v>
      </c>
      <c r="BC16" s="227">
        <f t="shared" si="23"/>
        <v>0</v>
      </c>
      <c r="BD16" s="227">
        <f t="shared" si="24"/>
        <v>0</v>
      </c>
      <c r="BE16" s="227">
        <f t="shared" si="25"/>
        <v>0</v>
      </c>
      <c r="BF16" s="227">
        <f t="shared" si="26"/>
        <v>0</v>
      </c>
      <c r="BH16" s="124" t="str">
        <f t="shared" si="27"/>
        <v xml:space="preserve">DWDM TR 10 Gbps Tunable All XFP </v>
      </c>
      <c r="BI16" s="258">
        <f>IF(AG16=0,,10^-6*AG16*$BO$5*WDM!R241)</f>
        <v>0</v>
      </c>
      <c r="BJ16" s="258">
        <f>IF(AH16=0,,10^-6*AH16*$BO$5*WDM!S241)</f>
        <v>0</v>
      </c>
      <c r="BK16" s="258">
        <f>IF(AI16=0,,10^-6*AI16*$BO$5*WDM!T241)</f>
        <v>0</v>
      </c>
      <c r="BL16" s="258">
        <f>IF(AJ16=0,,10^-6*AJ16*$BO$5*WDM!U241)</f>
        <v>0</v>
      </c>
      <c r="BM16" s="258">
        <f>IF(AK16=0,,10^-6*AK16*$BO$5*WDM!V241)</f>
        <v>0</v>
      </c>
      <c r="BN16" s="258">
        <f>IF(AL16=0,,10^-6*AL16*$BO$5*WDM!W241)</f>
        <v>0</v>
      </c>
      <c r="BO16" s="258">
        <f>IF(AM16=0,,10^-6*AM16*$BO$5*WDM!X241)</f>
        <v>0</v>
      </c>
      <c r="BP16" s="258">
        <f>IF(AN16=0,,10^-6*AN16*$BO$5*WDM!Y241)</f>
        <v>0</v>
      </c>
      <c r="BQ16" s="258">
        <f>IF(AO16=0,,10^-6*AO16*$BO$5*WDM!Z241)</f>
        <v>0</v>
      </c>
      <c r="BR16" s="258">
        <f>IF(AP16=0,,10^-6*AP16*$BO$5*WDM!AA241)</f>
        <v>0</v>
      </c>
      <c r="BS16" s="258">
        <f>IF(AQ16=0,,10^-6*AQ16*$BO$5*WDM!AB241)</f>
        <v>0</v>
      </c>
      <c r="BT16" s="258">
        <f>IF(AR16=0,,10^-6*AR16*$BO$5*WDM!AC241)</f>
        <v>0</v>
      </c>
      <c r="BV16" s="124" t="str">
        <f t="shared" si="28"/>
        <v xml:space="preserve">DWDM TR 10 Gbps Tunable All XFP </v>
      </c>
      <c r="BW16" s="258">
        <f>IF(AU16=0,,10^-6*AU16*$CC$5*WDM!R241)</f>
        <v>21.915488478</v>
      </c>
      <c r="BX16" s="258">
        <f>IF(AV16=0,,10^-6*AV16*$CC$5*WDM!S241)</f>
        <v>20.926372400000002</v>
      </c>
      <c r="BY16" s="258">
        <f>IF(AW16=0,,10^-6*AW16*$CC$5*WDM!T241)</f>
        <v>0</v>
      </c>
      <c r="BZ16" s="258">
        <f>IF(AX16=0,,10^-6*AX16*$CC$5*WDM!U241)</f>
        <v>0</v>
      </c>
      <c r="CA16" s="258">
        <f>IF(AY16=0,,10^-6*AY16*$CC$5*WDM!V241)</f>
        <v>0</v>
      </c>
      <c r="CB16" s="258">
        <f>IF(AZ16=0,,10^-6*AZ16*$CC$5*WDM!W241)</f>
        <v>0</v>
      </c>
      <c r="CC16" s="258">
        <f>IF(BA16=0,,10^-6*BA16*$CC$5*WDM!X241)</f>
        <v>0</v>
      </c>
      <c r="CD16" s="258">
        <f>IF(BB16=0,,10^-6*BB16*$CC$5*WDM!Y241)</f>
        <v>0</v>
      </c>
      <c r="CE16" s="258">
        <f>IF(BC16=0,,10^-6*BC16*$CC$5*WDM!Z241)</f>
        <v>0</v>
      </c>
      <c r="CF16" s="258">
        <f>IF(BD16=0,,10^-6*BD16*$CC$5*WDM!AA241)</f>
        <v>0</v>
      </c>
      <c r="CG16" s="258">
        <f>IF(BE16=0,,10^-6*BE16*$CC$5*WDM!AB241)</f>
        <v>0</v>
      </c>
      <c r="CH16" s="258">
        <f>IF(BF16=0,,10^-6*BF16*$CC$5*WDM!AC241)</f>
        <v>0</v>
      </c>
    </row>
    <row r="17" spans="1:86">
      <c r="A17" s="100" t="s">
        <v>65</v>
      </c>
      <c r="B17" s="124" t="str">
        <f>WDM!B74</f>
        <v>DWDM TR 10 Gbps Tunable All SFP+</v>
      </c>
      <c r="C17" s="227">
        <f>WDM!C74</f>
        <v>0</v>
      </c>
      <c r="D17" s="227">
        <f>WDM!D74</f>
        <v>0</v>
      </c>
      <c r="E17" s="227">
        <f>WDM!E74</f>
        <v>0</v>
      </c>
      <c r="F17" s="227">
        <f>WDM!F74</f>
        <v>0</v>
      </c>
      <c r="G17" s="227">
        <f>WDM!G74</f>
        <v>0</v>
      </c>
      <c r="H17" s="227">
        <f>WDM!H74</f>
        <v>0</v>
      </c>
      <c r="I17" s="227">
        <f>WDM!I74</f>
        <v>0</v>
      </c>
      <c r="J17" s="227">
        <f>WDM!J74</f>
        <v>0</v>
      </c>
      <c r="K17" s="227">
        <f>WDM!K74</f>
        <v>0</v>
      </c>
      <c r="L17" s="227">
        <f>WDM!L74</f>
        <v>0</v>
      </c>
      <c r="M17" s="227">
        <f>WDM!M74</f>
        <v>0</v>
      </c>
      <c r="N17" s="227">
        <f>WDM!N74</f>
        <v>0</v>
      </c>
      <c r="P17" s="124" t="str">
        <f t="shared" si="0"/>
        <v>DWDM TR 10 Gbps Tunable All SFP+</v>
      </c>
      <c r="Q17" s="227">
        <f>WDM!C102</f>
        <v>45461</v>
      </c>
      <c r="R17" s="227">
        <f>WDM!D102</f>
        <v>74817</v>
      </c>
      <c r="S17" s="227">
        <f>WDM!E102</f>
        <v>0</v>
      </c>
      <c r="T17" s="227">
        <f>WDM!F102</f>
        <v>0</v>
      </c>
      <c r="U17" s="227">
        <f>WDM!G102</f>
        <v>0</v>
      </c>
      <c r="V17" s="227">
        <f>WDM!H102</f>
        <v>0</v>
      </c>
      <c r="W17" s="227">
        <f>WDM!I102</f>
        <v>0</v>
      </c>
      <c r="X17" s="227">
        <f>WDM!J102</f>
        <v>0</v>
      </c>
      <c r="Y17" s="227">
        <f>WDM!K102</f>
        <v>0</v>
      </c>
      <c r="Z17" s="227">
        <f>WDM!L102</f>
        <v>0</v>
      </c>
      <c r="AA17" s="227">
        <f>WDM!M102</f>
        <v>0</v>
      </c>
      <c r="AB17" s="227">
        <f>WDM!N102</f>
        <v>0</v>
      </c>
      <c r="AD17" s="228" t="s">
        <v>122</v>
      </c>
      <c r="AF17" s="124" t="str">
        <f t="shared" si="1"/>
        <v>DWDM TR 10 Gbps Tunable All SFP+</v>
      </c>
      <c r="AG17" s="227">
        <f t="shared" si="2"/>
        <v>0</v>
      </c>
      <c r="AH17" s="227">
        <f t="shared" si="3"/>
        <v>0</v>
      </c>
      <c r="AI17" s="227">
        <f t="shared" si="4"/>
        <v>0</v>
      </c>
      <c r="AJ17" s="227">
        <f t="shared" si="5"/>
        <v>0</v>
      </c>
      <c r="AK17" s="227">
        <f t="shared" si="6"/>
        <v>0</v>
      </c>
      <c r="AL17" s="227">
        <f t="shared" si="7"/>
        <v>0</v>
      </c>
      <c r="AM17" s="227">
        <f t="shared" si="8"/>
        <v>0</v>
      </c>
      <c r="AN17" s="227">
        <f t="shared" si="9"/>
        <v>0</v>
      </c>
      <c r="AO17" s="227">
        <f t="shared" si="10"/>
        <v>0</v>
      </c>
      <c r="AP17" s="227">
        <f t="shared" si="11"/>
        <v>0</v>
      </c>
      <c r="AQ17" s="227">
        <f t="shared" si="12"/>
        <v>0</v>
      </c>
      <c r="AR17" s="227">
        <f t="shared" si="13"/>
        <v>0</v>
      </c>
      <c r="AT17" s="124" t="str">
        <f t="shared" si="14"/>
        <v>DWDM TR 10 Gbps Tunable All SFP+</v>
      </c>
      <c r="AU17" s="227">
        <f t="shared" si="15"/>
        <v>45461</v>
      </c>
      <c r="AV17" s="227">
        <f t="shared" si="16"/>
        <v>74817</v>
      </c>
      <c r="AW17" s="227">
        <f t="shared" si="17"/>
        <v>0</v>
      </c>
      <c r="AX17" s="227">
        <f t="shared" si="18"/>
        <v>0</v>
      </c>
      <c r="AY17" s="227">
        <f t="shared" si="19"/>
        <v>0</v>
      </c>
      <c r="AZ17" s="227">
        <f t="shared" si="20"/>
        <v>0</v>
      </c>
      <c r="BA17" s="227">
        <f t="shared" si="21"/>
        <v>0</v>
      </c>
      <c r="BB17" s="227">
        <f t="shared" si="22"/>
        <v>0</v>
      </c>
      <c r="BC17" s="227">
        <f t="shared" si="23"/>
        <v>0</v>
      </c>
      <c r="BD17" s="227">
        <f t="shared" si="24"/>
        <v>0</v>
      </c>
      <c r="BE17" s="227">
        <f t="shared" si="25"/>
        <v>0</v>
      </c>
      <c r="BF17" s="227">
        <f t="shared" si="26"/>
        <v>0</v>
      </c>
      <c r="BH17" s="124" t="str">
        <f t="shared" si="27"/>
        <v>DWDM TR 10 Gbps Tunable All SFP+</v>
      </c>
      <c r="BI17" s="258">
        <f>IF(AG17=0,,10^-6*AG17*$BO$5*WDM!R242)</f>
        <v>0</v>
      </c>
      <c r="BJ17" s="258">
        <f>IF(AH17=0,,10^-6*AH17*$BO$5*WDM!S242)</f>
        <v>0</v>
      </c>
      <c r="BK17" s="258">
        <f>IF(AI17=0,,10^-6*AI17*$BO$5*WDM!T242)</f>
        <v>0</v>
      </c>
      <c r="BL17" s="258">
        <f>IF(AJ17=0,,10^-6*AJ17*$BO$5*WDM!U242)</f>
        <v>0</v>
      </c>
      <c r="BM17" s="258">
        <f>IF(AK17=0,,10^-6*AK17*$BO$5*WDM!V242)</f>
        <v>0</v>
      </c>
      <c r="BN17" s="258">
        <f>IF(AL17=0,,10^-6*AL17*$BO$5*WDM!W242)</f>
        <v>0</v>
      </c>
      <c r="BO17" s="258">
        <f>IF(AM17=0,,10^-6*AM17*$BO$5*WDM!X242)</f>
        <v>0</v>
      </c>
      <c r="BP17" s="258">
        <f>IF(AN17=0,,10^-6*AN17*$BO$5*WDM!Y242)</f>
        <v>0</v>
      </c>
      <c r="BQ17" s="258">
        <f>IF(AO17=0,,10^-6*AO17*$BO$5*WDM!Z242)</f>
        <v>0</v>
      </c>
      <c r="BR17" s="258">
        <f>IF(AP17=0,,10^-6*AP17*$BO$5*WDM!AA242)</f>
        <v>0</v>
      </c>
      <c r="BS17" s="258">
        <f>IF(AQ17=0,,10^-6*AQ17*$BO$5*WDM!AB242)</f>
        <v>0</v>
      </c>
      <c r="BT17" s="258">
        <f>IF(AR17=0,,10^-6*AR17*$BO$5*WDM!AC242)</f>
        <v>0</v>
      </c>
      <c r="BV17" s="124" t="str">
        <f t="shared" si="28"/>
        <v>DWDM TR 10 Gbps Tunable All SFP+</v>
      </c>
      <c r="BW17" s="258">
        <f>IF(AU17=0,,10^-6*AU17*$CC$5*WDM!R242)</f>
        <v>7.6558088039999985</v>
      </c>
      <c r="BX17" s="258">
        <f>IF(AV17=0,,10^-6*AV17*$CC$5*WDM!S242)</f>
        <v>10.610174200000001</v>
      </c>
      <c r="BY17" s="258">
        <f>IF(AW17=0,,10^-6*AW17*$CC$5*WDM!T242)</f>
        <v>0</v>
      </c>
      <c r="BZ17" s="258">
        <f>IF(AX17=0,,10^-6*AX17*$CC$5*WDM!U242)</f>
        <v>0</v>
      </c>
      <c r="CA17" s="258">
        <f>IF(AY17=0,,10^-6*AY17*$CC$5*WDM!V242)</f>
        <v>0</v>
      </c>
      <c r="CB17" s="258">
        <f>IF(AZ17=0,,10^-6*AZ17*$CC$5*WDM!W242)</f>
        <v>0</v>
      </c>
      <c r="CC17" s="258">
        <f>IF(BA17=0,,10^-6*BA17*$CC$5*WDM!X242)</f>
        <v>0</v>
      </c>
      <c r="CD17" s="258">
        <f>IF(BB17=0,,10^-6*BB17*$CC$5*WDM!Y242)</f>
        <v>0</v>
      </c>
      <c r="CE17" s="258">
        <f>IF(BC17=0,,10^-6*BC17*$CC$5*WDM!Z242)</f>
        <v>0</v>
      </c>
      <c r="CF17" s="258">
        <f>IF(BD17=0,,10^-6*BD17*$CC$5*WDM!AA242)</f>
        <v>0</v>
      </c>
      <c r="CG17" s="258">
        <f>IF(BE17=0,,10^-6*BE17*$CC$5*WDM!AB242)</f>
        <v>0</v>
      </c>
      <c r="CH17" s="258">
        <f>IF(BF17=0,,10^-6*BF17*$CC$5*WDM!AC242)</f>
        <v>0</v>
      </c>
    </row>
    <row r="18" spans="1:86">
      <c r="A18" s="100" t="s">
        <v>65</v>
      </c>
      <c r="B18" s="124" t="str">
        <f>WDM!B75</f>
        <v>DWDM TR 100 Gbps All On board</v>
      </c>
      <c r="C18" s="227">
        <f>WDM!C75</f>
        <v>0</v>
      </c>
      <c r="D18" s="227">
        <f>WDM!D75</f>
        <v>0</v>
      </c>
      <c r="E18" s="227">
        <f>WDM!E75</f>
        <v>0</v>
      </c>
      <c r="F18" s="227">
        <f>WDM!F75</f>
        <v>0</v>
      </c>
      <c r="G18" s="227">
        <f>WDM!G75</f>
        <v>0</v>
      </c>
      <c r="H18" s="227">
        <f>WDM!H75</f>
        <v>0</v>
      </c>
      <c r="I18" s="227">
        <f>WDM!I75</f>
        <v>0</v>
      </c>
      <c r="J18" s="227">
        <f>WDM!J75</f>
        <v>0</v>
      </c>
      <c r="K18" s="227">
        <f>WDM!K75</f>
        <v>0</v>
      </c>
      <c r="L18" s="227">
        <f>WDM!L75</f>
        <v>0</v>
      </c>
      <c r="M18" s="227">
        <f>WDM!M75</f>
        <v>0</v>
      </c>
      <c r="N18" s="227">
        <f>WDM!N75</f>
        <v>0</v>
      </c>
      <c r="P18" s="124" t="str">
        <f t="shared" si="0"/>
        <v>DWDM TR 100 Gbps All On board</v>
      </c>
      <c r="Q18" s="227">
        <f>WDM!C103</f>
        <v>0</v>
      </c>
      <c r="R18" s="227">
        <f>WDM!D103</f>
        <v>25691.199999999993</v>
      </c>
      <c r="S18" s="227">
        <f>WDM!E103</f>
        <v>0</v>
      </c>
      <c r="T18" s="227">
        <f>WDM!F103</f>
        <v>0</v>
      </c>
      <c r="U18" s="227">
        <f>WDM!G103</f>
        <v>0</v>
      </c>
      <c r="V18" s="227">
        <f>WDM!H103</f>
        <v>0</v>
      </c>
      <c r="W18" s="227">
        <f>WDM!I103</f>
        <v>0</v>
      </c>
      <c r="X18" s="227">
        <f>WDM!J103</f>
        <v>0</v>
      </c>
      <c r="Y18" s="227">
        <f>WDM!K103</f>
        <v>0</v>
      </c>
      <c r="Z18" s="227">
        <f>WDM!L103</f>
        <v>0</v>
      </c>
      <c r="AA18" s="227">
        <f>WDM!M103</f>
        <v>0</v>
      </c>
      <c r="AB18" s="227">
        <f>WDM!N103</f>
        <v>0</v>
      </c>
      <c r="AD18" s="228" t="s">
        <v>124</v>
      </c>
      <c r="AF18" s="124" t="str">
        <f t="shared" si="1"/>
        <v>DWDM TR 100 Gbps All On board</v>
      </c>
      <c r="AG18" s="227">
        <f t="shared" si="2"/>
        <v>0</v>
      </c>
      <c r="AH18" s="227">
        <f t="shared" si="3"/>
        <v>0</v>
      </c>
      <c r="AI18" s="227">
        <f t="shared" si="4"/>
        <v>0</v>
      </c>
      <c r="AJ18" s="227">
        <f t="shared" si="5"/>
        <v>0</v>
      </c>
      <c r="AK18" s="227">
        <f t="shared" si="6"/>
        <v>0</v>
      </c>
      <c r="AL18" s="227">
        <f t="shared" si="7"/>
        <v>0</v>
      </c>
      <c r="AM18" s="227">
        <f t="shared" si="8"/>
        <v>0</v>
      </c>
      <c r="AN18" s="227">
        <f t="shared" si="9"/>
        <v>0</v>
      </c>
      <c r="AO18" s="227">
        <f t="shared" si="10"/>
        <v>0</v>
      </c>
      <c r="AP18" s="227">
        <f t="shared" si="11"/>
        <v>0</v>
      </c>
      <c r="AQ18" s="227">
        <f t="shared" si="12"/>
        <v>0</v>
      </c>
      <c r="AR18" s="227">
        <f t="shared" si="13"/>
        <v>0</v>
      </c>
      <c r="AT18" s="124" t="str">
        <f t="shared" si="14"/>
        <v>DWDM TR 100 Gbps All On board</v>
      </c>
      <c r="AU18" s="227">
        <f t="shared" si="15"/>
        <v>0</v>
      </c>
      <c r="AV18" s="227">
        <f t="shared" si="16"/>
        <v>0</v>
      </c>
      <c r="AW18" s="227">
        <f t="shared" si="17"/>
        <v>0</v>
      </c>
      <c r="AX18" s="227">
        <f t="shared" si="18"/>
        <v>0</v>
      </c>
      <c r="AY18" s="227">
        <f t="shared" si="19"/>
        <v>0</v>
      </c>
      <c r="AZ18" s="227">
        <f t="shared" si="20"/>
        <v>0</v>
      </c>
      <c r="BA18" s="227">
        <f t="shared" si="21"/>
        <v>0</v>
      </c>
      <c r="BB18" s="227">
        <f t="shared" si="22"/>
        <v>0</v>
      </c>
      <c r="BC18" s="227">
        <f t="shared" si="23"/>
        <v>0</v>
      </c>
      <c r="BD18" s="227">
        <f t="shared" si="24"/>
        <v>0</v>
      </c>
      <c r="BE18" s="227">
        <f t="shared" si="25"/>
        <v>0</v>
      </c>
      <c r="BF18" s="227">
        <f t="shared" si="26"/>
        <v>0</v>
      </c>
      <c r="BH18" s="124" t="str">
        <f t="shared" si="27"/>
        <v>DWDM TR 100 Gbps All On board</v>
      </c>
      <c r="BI18" s="258">
        <f>IF(AG18=0,,10^-6*AG18*$BO$5*WDM!R243)</f>
        <v>0</v>
      </c>
      <c r="BJ18" s="258">
        <f>IF(AH18=0,,10^-6*AH18*$BO$5*WDM!S243)</f>
        <v>0</v>
      </c>
      <c r="BK18" s="258">
        <f>IF(AI18=0,,10^-6*AI18*$BO$5*WDM!T243)</f>
        <v>0</v>
      </c>
      <c r="BL18" s="258">
        <f>IF(AJ18=0,,10^-6*AJ18*$BO$5*WDM!U243)</f>
        <v>0</v>
      </c>
      <c r="BM18" s="258">
        <f>IF(AK18=0,,10^-6*AK18*$BO$5*WDM!V243)</f>
        <v>0</v>
      </c>
      <c r="BN18" s="258">
        <f>IF(AL18=0,,10^-6*AL18*$BO$5*WDM!W243)</f>
        <v>0</v>
      </c>
      <c r="BO18" s="258">
        <f>IF(AM18=0,,10^-6*AM18*$BO$5*WDM!X243)</f>
        <v>0</v>
      </c>
      <c r="BP18" s="258">
        <f>IF(AN18=0,,10^-6*AN18*$BO$5*WDM!Y243)</f>
        <v>0</v>
      </c>
      <c r="BQ18" s="258">
        <f>IF(AO18=0,,10^-6*AO18*$BO$5*WDM!Z243)</f>
        <v>0</v>
      </c>
      <c r="BR18" s="258">
        <f>IF(AP18=0,,10^-6*AP18*$BO$5*WDM!AA243)</f>
        <v>0</v>
      </c>
      <c r="BS18" s="258">
        <f>IF(AQ18=0,,10^-6*AQ18*$BO$5*WDM!AB243)</f>
        <v>0</v>
      </c>
      <c r="BT18" s="258">
        <f>IF(AR18=0,,10^-6*AR18*$BO$5*WDM!AC243)</f>
        <v>0</v>
      </c>
      <c r="BV18" s="124" t="str">
        <f t="shared" si="28"/>
        <v>DWDM TR 100 Gbps All On board</v>
      </c>
      <c r="BW18" s="258">
        <f>IF(AU18=0,,10^-6*AU18*$CC$5*WDM!R243)</f>
        <v>0</v>
      </c>
      <c r="BX18" s="258">
        <f>IF(AV18=0,,10^-6*AV18*$CC$5*WDM!S243)</f>
        <v>0</v>
      </c>
      <c r="BY18" s="258">
        <f>IF(AW18=0,,10^-6*AW18*$CC$5*WDM!T243)</f>
        <v>0</v>
      </c>
      <c r="BZ18" s="258">
        <f>IF(AX18=0,,10^-6*AX18*$CC$5*WDM!U243)</f>
        <v>0</v>
      </c>
      <c r="CA18" s="258">
        <f>IF(AY18=0,,10^-6*AY18*$CC$5*WDM!V243)</f>
        <v>0</v>
      </c>
      <c r="CB18" s="258">
        <f>IF(AZ18=0,,10^-6*AZ18*$CC$5*WDM!W243)</f>
        <v>0</v>
      </c>
      <c r="CC18" s="258">
        <f>IF(BA18=0,,10^-6*BA18*$CC$5*WDM!X243)</f>
        <v>0</v>
      </c>
      <c r="CD18" s="258">
        <f>IF(BB18=0,,10^-6*BB18*$CC$5*WDM!Y243)</f>
        <v>0</v>
      </c>
      <c r="CE18" s="258">
        <f>IF(BC18=0,,10^-6*BC18*$CC$5*WDM!Z243)</f>
        <v>0</v>
      </c>
      <c r="CF18" s="258">
        <f>IF(BD18=0,,10^-6*BD18*$CC$5*WDM!AA243)</f>
        <v>0</v>
      </c>
      <c r="CG18" s="258">
        <f>IF(BE18=0,,10^-6*BE18*$CC$5*WDM!AB243)</f>
        <v>0</v>
      </c>
      <c r="CH18" s="258">
        <f>IF(BF18=0,,10^-6*BF18*$CC$5*WDM!AC243)</f>
        <v>0</v>
      </c>
    </row>
    <row r="19" spans="1:86">
      <c r="A19" s="100" t="s">
        <v>65</v>
      </c>
      <c r="B19" s="124" t="str">
        <f>WDM!B76</f>
        <v>DWDM TR 100 Gbps All Direct detect</v>
      </c>
      <c r="C19" s="227">
        <f>WDM!C76</f>
        <v>0</v>
      </c>
      <c r="D19" s="227">
        <f>WDM!D76</f>
        <v>0</v>
      </c>
      <c r="E19" s="227">
        <f>WDM!E76</f>
        <v>0</v>
      </c>
      <c r="F19" s="227">
        <f>WDM!F76</f>
        <v>0</v>
      </c>
      <c r="G19" s="227">
        <f>WDM!G76</f>
        <v>0</v>
      </c>
      <c r="H19" s="227">
        <f>WDM!H76</f>
        <v>0</v>
      </c>
      <c r="I19" s="227">
        <f>WDM!I76</f>
        <v>0</v>
      </c>
      <c r="J19" s="227">
        <f>WDM!J76</f>
        <v>0</v>
      </c>
      <c r="K19" s="227">
        <f>WDM!K76</f>
        <v>0</v>
      </c>
      <c r="L19" s="227">
        <f>WDM!L76</f>
        <v>0</v>
      </c>
      <c r="M19" s="227">
        <f>WDM!M76</f>
        <v>0</v>
      </c>
      <c r="N19" s="227">
        <f>WDM!N76</f>
        <v>0</v>
      </c>
      <c r="P19" s="124" t="str">
        <f t="shared" si="0"/>
        <v>DWDM TR 100 Gbps All Direct detect</v>
      </c>
      <c r="Q19" s="227">
        <f>WDM!C104</f>
        <v>3429</v>
      </c>
      <c r="R19" s="227">
        <f>WDM!D104</f>
        <v>1593.4500000000014</v>
      </c>
      <c r="S19" s="227">
        <f>WDM!E104</f>
        <v>0</v>
      </c>
      <c r="T19" s="227">
        <f>WDM!F104</f>
        <v>0</v>
      </c>
      <c r="U19" s="227">
        <f>WDM!G104</f>
        <v>0</v>
      </c>
      <c r="V19" s="227">
        <f>WDM!H104</f>
        <v>0</v>
      </c>
      <c r="W19" s="227">
        <f>WDM!I104</f>
        <v>0</v>
      </c>
      <c r="X19" s="227">
        <f>WDM!J104</f>
        <v>0</v>
      </c>
      <c r="Y19" s="227">
        <f>WDM!K104</f>
        <v>0</v>
      </c>
      <c r="Z19" s="227">
        <f>WDM!L104</f>
        <v>0</v>
      </c>
      <c r="AA19" s="227">
        <f>WDM!M104</f>
        <v>0</v>
      </c>
      <c r="AB19" s="227">
        <f>WDM!N104</f>
        <v>0</v>
      </c>
      <c r="AD19" s="228" t="s">
        <v>124</v>
      </c>
      <c r="AF19" s="124" t="str">
        <f t="shared" si="1"/>
        <v>DWDM TR 100 Gbps All Direct detect</v>
      </c>
      <c r="AG19" s="227">
        <f t="shared" si="2"/>
        <v>0</v>
      </c>
      <c r="AH19" s="227">
        <f t="shared" si="3"/>
        <v>0</v>
      </c>
      <c r="AI19" s="227">
        <f t="shared" si="4"/>
        <v>0</v>
      </c>
      <c r="AJ19" s="227">
        <f t="shared" si="5"/>
        <v>0</v>
      </c>
      <c r="AK19" s="227">
        <f t="shared" si="6"/>
        <v>0</v>
      </c>
      <c r="AL19" s="227">
        <f t="shared" si="7"/>
        <v>0</v>
      </c>
      <c r="AM19" s="227">
        <f t="shared" si="8"/>
        <v>0</v>
      </c>
      <c r="AN19" s="227">
        <f t="shared" si="9"/>
        <v>0</v>
      </c>
      <c r="AO19" s="227">
        <f t="shared" si="10"/>
        <v>0</v>
      </c>
      <c r="AP19" s="227">
        <f t="shared" si="11"/>
        <v>0</v>
      </c>
      <c r="AQ19" s="227">
        <f t="shared" si="12"/>
        <v>0</v>
      </c>
      <c r="AR19" s="227">
        <f t="shared" si="13"/>
        <v>0</v>
      </c>
      <c r="AT19" s="124" t="str">
        <f t="shared" si="14"/>
        <v>DWDM TR 100 Gbps All Direct detect</v>
      </c>
      <c r="AU19" s="227">
        <f t="shared" si="15"/>
        <v>0</v>
      </c>
      <c r="AV19" s="227">
        <f t="shared" si="16"/>
        <v>0</v>
      </c>
      <c r="AW19" s="227">
        <f t="shared" si="17"/>
        <v>0</v>
      </c>
      <c r="AX19" s="227">
        <f t="shared" si="18"/>
        <v>0</v>
      </c>
      <c r="AY19" s="227">
        <f t="shared" si="19"/>
        <v>0</v>
      </c>
      <c r="AZ19" s="227">
        <f t="shared" si="20"/>
        <v>0</v>
      </c>
      <c r="BA19" s="227">
        <f t="shared" si="21"/>
        <v>0</v>
      </c>
      <c r="BB19" s="227">
        <f t="shared" si="22"/>
        <v>0</v>
      </c>
      <c r="BC19" s="227">
        <f t="shared" si="23"/>
        <v>0</v>
      </c>
      <c r="BD19" s="227">
        <f t="shared" si="24"/>
        <v>0</v>
      </c>
      <c r="BE19" s="227">
        <f t="shared" si="25"/>
        <v>0</v>
      </c>
      <c r="BF19" s="227">
        <f t="shared" si="26"/>
        <v>0</v>
      </c>
      <c r="BH19" s="124" t="str">
        <f t="shared" si="27"/>
        <v>DWDM TR 100 Gbps All Direct detect</v>
      </c>
      <c r="BI19" s="258">
        <f>IF(AG19=0,,10^-6*AG19*$BO$5*WDM!R244)</f>
        <v>0</v>
      </c>
      <c r="BJ19" s="258">
        <f>IF(AH19=0,,10^-6*AH19*$BO$5*WDM!S244)</f>
        <v>0</v>
      </c>
      <c r="BK19" s="258">
        <f>IF(AI19=0,,10^-6*AI19*$BO$5*WDM!T244)</f>
        <v>0</v>
      </c>
      <c r="BL19" s="258">
        <f>IF(AJ19=0,,10^-6*AJ19*$BO$5*WDM!U244)</f>
        <v>0</v>
      </c>
      <c r="BM19" s="258">
        <f>IF(AK19=0,,10^-6*AK19*$BO$5*WDM!V244)</f>
        <v>0</v>
      </c>
      <c r="BN19" s="258">
        <f>IF(AL19=0,,10^-6*AL19*$BO$5*WDM!W244)</f>
        <v>0</v>
      </c>
      <c r="BO19" s="258">
        <f>IF(AM19=0,,10^-6*AM19*$BO$5*WDM!X244)</f>
        <v>0</v>
      </c>
      <c r="BP19" s="258">
        <f>IF(AN19=0,,10^-6*AN19*$BO$5*WDM!Y244)</f>
        <v>0</v>
      </c>
      <c r="BQ19" s="258">
        <f>IF(AO19=0,,10^-6*AO19*$BO$5*WDM!Z244)</f>
        <v>0</v>
      </c>
      <c r="BR19" s="258">
        <f>IF(AP19=0,,10^-6*AP19*$BO$5*WDM!AA244)</f>
        <v>0</v>
      </c>
      <c r="BS19" s="258">
        <f>IF(AQ19=0,,10^-6*AQ19*$BO$5*WDM!AB244)</f>
        <v>0</v>
      </c>
      <c r="BT19" s="258">
        <f>IF(AR19=0,,10^-6*AR19*$BO$5*WDM!AC244)</f>
        <v>0</v>
      </c>
      <c r="BV19" s="124" t="str">
        <f t="shared" si="28"/>
        <v>DWDM TR 100 Gbps All Direct detect</v>
      </c>
      <c r="BW19" s="258">
        <f>IF(AU19=0,,10^-6*AU19*$CC$5*WDM!R244)</f>
        <v>0</v>
      </c>
      <c r="BX19" s="258">
        <f>IF(AV19=0,,10^-6*AV19*$CC$5*WDM!S244)</f>
        <v>0</v>
      </c>
      <c r="BY19" s="258">
        <f>IF(AW19=0,,10^-6*AW19*$CC$5*WDM!T244)</f>
        <v>0</v>
      </c>
      <c r="BZ19" s="258">
        <f>IF(AX19=0,,10^-6*AX19*$CC$5*WDM!U244)</f>
        <v>0</v>
      </c>
      <c r="CA19" s="258">
        <f>IF(AY19=0,,10^-6*AY19*$CC$5*WDM!V244)</f>
        <v>0</v>
      </c>
      <c r="CB19" s="258">
        <f>IF(AZ19=0,,10^-6*AZ19*$CC$5*WDM!W244)</f>
        <v>0</v>
      </c>
      <c r="CC19" s="258">
        <f>IF(BA19=0,,10^-6*BA19*$CC$5*WDM!X244)</f>
        <v>0</v>
      </c>
      <c r="CD19" s="258">
        <f>IF(BB19=0,,10^-6*BB19*$CC$5*WDM!Y244)</f>
        <v>0</v>
      </c>
      <c r="CE19" s="258">
        <f>IF(BC19=0,,10^-6*BC19*$CC$5*WDM!Z244)</f>
        <v>0</v>
      </c>
      <c r="CF19" s="258">
        <f>IF(BD19=0,,10^-6*BD19*$CC$5*WDM!AA244)</f>
        <v>0</v>
      </c>
      <c r="CG19" s="258">
        <f>IF(BE19=0,,10^-6*BE19*$CC$5*WDM!AB244)</f>
        <v>0</v>
      </c>
      <c r="CH19" s="258">
        <f>IF(BF19=0,,10^-6*BF19*$CC$5*WDM!AC244)</f>
        <v>0</v>
      </c>
    </row>
    <row r="20" spans="1:86">
      <c r="A20" s="100" t="s">
        <v>65</v>
      </c>
      <c r="B20" s="124" t="str">
        <f>WDM!B77</f>
        <v>DWDM TR 100 Gbps All CFP-DCO</v>
      </c>
      <c r="C20" s="227">
        <f>WDM!C77</f>
        <v>0</v>
      </c>
      <c r="D20" s="227">
        <f>WDM!D77</f>
        <v>0</v>
      </c>
      <c r="E20" s="227">
        <f>WDM!E77</f>
        <v>0</v>
      </c>
      <c r="F20" s="227">
        <f>WDM!F77</f>
        <v>0</v>
      </c>
      <c r="G20" s="227">
        <f>WDM!G77</f>
        <v>0</v>
      </c>
      <c r="H20" s="227">
        <f>WDM!H77</f>
        <v>0</v>
      </c>
      <c r="I20" s="227">
        <f>WDM!I77</f>
        <v>0</v>
      </c>
      <c r="J20" s="227">
        <f>WDM!J77</f>
        <v>0</v>
      </c>
      <c r="K20" s="227">
        <f>WDM!K77</f>
        <v>0</v>
      </c>
      <c r="L20" s="227">
        <f>WDM!L77</f>
        <v>0</v>
      </c>
      <c r="M20" s="227">
        <f>WDM!M77</f>
        <v>0</v>
      </c>
      <c r="N20" s="227">
        <f>WDM!N77</f>
        <v>0</v>
      </c>
      <c r="P20" s="124" t="str">
        <f t="shared" si="0"/>
        <v>DWDM TR 100 Gbps All CFP-DCO</v>
      </c>
      <c r="Q20" s="227">
        <f>WDM!C105</f>
        <v>3385.1999999999994</v>
      </c>
      <c r="R20" s="227">
        <f>WDM!D105</f>
        <v>2603.9999999999982</v>
      </c>
      <c r="S20" s="227">
        <f>WDM!E105</f>
        <v>0</v>
      </c>
      <c r="T20" s="227">
        <f>WDM!F105</f>
        <v>0</v>
      </c>
      <c r="U20" s="227">
        <f>WDM!G105</f>
        <v>0</v>
      </c>
      <c r="V20" s="227">
        <f>WDM!H105</f>
        <v>0</v>
      </c>
      <c r="W20" s="227">
        <f>WDM!I105</f>
        <v>0</v>
      </c>
      <c r="X20" s="227">
        <f>WDM!J105</f>
        <v>0</v>
      </c>
      <c r="Y20" s="227">
        <f>WDM!K105</f>
        <v>0</v>
      </c>
      <c r="Z20" s="227">
        <f>WDM!L105</f>
        <v>0</v>
      </c>
      <c r="AA20" s="227">
        <f>WDM!M105</f>
        <v>0</v>
      </c>
      <c r="AB20" s="227">
        <f>WDM!N105</f>
        <v>0</v>
      </c>
      <c r="AD20" s="228" t="s">
        <v>124</v>
      </c>
      <c r="AF20" s="124" t="str">
        <f t="shared" si="1"/>
        <v>DWDM TR 100 Gbps All CFP-DCO</v>
      </c>
      <c r="AG20" s="227">
        <f t="shared" si="2"/>
        <v>0</v>
      </c>
      <c r="AH20" s="227">
        <f t="shared" si="3"/>
        <v>0</v>
      </c>
      <c r="AI20" s="227">
        <f t="shared" si="4"/>
        <v>0</v>
      </c>
      <c r="AJ20" s="227">
        <f t="shared" si="5"/>
        <v>0</v>
      </c>
      <c r="AK20" s="227">
        <f t="shared" si="6"/>
        <v>0</v>
      </c>
      <c r="AL20" s="227">
        <f t="shared" si="7"/>
        <v>0</v>
      </c>
      <c r="AM20" s="227">
        <f t="shared" si="8"/>
        <v>0</v>
      </c>
      <c r="AN20" s="227">
        <f t="shared" si="9"/>
        <v>0</v>
      </c>
      <c r="AO20" s="227">
        <f t="shared" si="10"/>
        <v>0</v>
      </c>
      <c r="AP20" s="227">
        <f t="shared" si="11"/>
        <v>0</v>
      </c>
      <c r="AQ20" s="227">
        <f t="shared" si="12"/>
        <v>0</v>
      </c>
      <c r="AR20" s="227">
        <f t="shared" si="13"/>
        <v>0</v>
      </c>
      <c r="AT20" s="124" t="str">
        <f t="shared" si="14"/>
        <v>DWDM TR 100 Gbps All CFP-DCO</v>
      </c>
      <c r="AU20" s="227">
        <f t="shared" si="15"/>
        <v>0</v>
      </c>
      <c r="AV20" s="227">
        <f t="shared" si="16"/>
        <v>0</v>
      </c>
      <c r="AW20" s="227">
        <f t="shared" si="17"/>
        <v>0</v>
      </c>
      <c r="AX20" s="227">
        <f t="shared" si="18"/>
        <v>0</v>
      </c>
      <c r="AY20" s="227">
        <f t="shared" si="19"/>
        <v>0</v>
      </c>
      <c r="AZ20" s="227">
        <f t="shared" si="20"/>
        <v>0</v>
      </c>
      <c r="BA20" s="227">
        <f t="shared" si="21"/>
        <v>0</v>
      </c>
      <c r="BB20" s="227">
        <f t="shared" si="22"/>
        <v>0</v>
      </c>
      <c r="BC20" s="227">
        <f t="shared" si="23"/>
        <v>0</v>
      </c>
      <c r="BD20" s="227">
        <f t="shared" si="24"/>
        <v>0</v>
      </c>
      <c r="BE20" s="227">
        <f t="shared" si="25"/>
        <v>0</v>
      </c>
      <c r="BF20" s="227">
        <f t="shared" si="26"/>
        <v>0</v>
      </c>
      <c r="BH20" s="124" t="str">
        <f t="shared" si="27"/>
        <v>DWDM TR 100 Gbps All CFP-DCO</v>
      </c>
      <c r="BI20" s="258">
        <f>IF(AG20=0,,10^-6*AG20*$BO$5*WDM!R245)</f>
        <v>0</v>
      </c>
      <c r="BJ20" s="258">
        <f>IF(AH20=0,,10^-6*AH20*$BO$5*WDM!S245)</f>
        <v>0</v>
      </c>
      <c r="BK20" s="258">
        <f>IF(AI20=0,,10^-6*AI20*$BO$5*WDM!T245)</f>
        <v>0</v>
      </c>
      <c r="BL20" s="258">
        <f>IF(AJ20=0,,10^-6*AJ20*$BO$5*WDM!U245)</f>
        <v>0</v>
      </c>
      <c r="BM20" s="258">
        <f>IF(AK20=0,,10^-6*AK20*$BO$5*WDM!V245)</f>
        <v>0</v>
      </c>
      <c r="BN20" s="258">
        <f>IF(AL20=0,,10^-6*AL20*$BO$5*WDM!W245)</f>
        <v>0</v>
      </c>
      <c r="BO20" s="258">
        <f>IF(AM20=0,,10^-6*AM20*$BO$5*WDM!X245)</f>
        <v>0</v>
      </c>
      <c r="BP20" s="258">
        <f>IF(AN20=0,,10^-6*AN20*$BO$5*WDM!Y245)</f>
        <v>0</v>
      </c>
      <c r="BQ20" s="258">
        <f>IF(AO20=0,,10^-6*AO20*$BO$5*WDM!Z245)</f>
        <v>0</v>
      </c>
      <c r="BR20" s="258">
        <f>IF(AP20=0,,10^-6*AP20*$BO$5*WDM!AA245)</f>
        <v>0</v>
      </c>
      <c r="BS20" s="258">
        <f>IF(AQ20=0,,10^-6*AQ20*$BO$5*WDM!AB245)</f>
        <v>0</v>
      </c>
      <c r="BT20" s="258">
        <f>IF(AR20=0,,10^-6*AR20*$BO$5*WDM!AC245)</f>
        <v>0</v>
      </c>
      <c r="BV20" s="124" t="str">
        <f t="shared" si="28"/>
        <v>DWDM TR 100 Gbps All CFP-DCO</v>
      </c>
      <c r="BW20" s="258">
        <f>IF(AU20=0,,10^-6*AU20*$CC$5*WDM!R245)</f>
        <v>0</v>
      </c>
      <c r="BX20" s="258">
        <f>IF(AV20=0,,10^-6*AV20*$CC$5*WDM!S245)</f>
        <v>0</v>
      </c>
      <c r="BY20" s="258">
        <f>IF(AW20=0,,10^-6*AW20*$CC$5*WDM!T245)</f>
        <v>0</v>
      </c>
      <c r="BZ20" s="258">
        <f>IF(AX20=0,,10^-6*AX20*$CC$5*WDM!U245)</f>
        <v>0</v>
      </c>
      <c r="CA20" s="258">
        <f>IF(AY20=0,,10^-6*AY20*$CC$5*WDM!V245)</f>
        <v>0</v>
      </c>
      <c r="CB20" s="258">
        <f>IF(AZ20=0,,10^-6*AZ20*$CC$5*WDM!W245)</f>
        <v>0</v>
      </c>
      <c r="CC20" s="258">
        <f>IF(BA20=0,,10^-6*BA20*$CC$5*WDM!X245)</f>
        <v>0</v>
      </c>
      <c r="CD20" s="258">
        <f>IF(BB20=0,,10^-6*BB20*$CC$5*WDM!Y245)</f>
        <v>0</v>
      </c>
      <c r="CE20" s="258">
        <f>IF(BC20=0,,10^-6*BC20*$CC$5*WDM!Z245)</f>
        <v>0</v>
      </c>
      <c r="CF20" s="258">
        <f>IF(BD20=0,,10^-6*BD20*$CC$5*WDM!AA245)</f>
        <v>0</v>
      </c>
      <c r="CG20" s="258">
        <f>IF(BE20=0,,10^-6*BE20*$CC$5*WDM!AB245)</f>
        <v>0</v>
      </c>
      <c r="CH20" s="258">
        <f>IF(BF20=0,,10^-6*BF20*$CC$5*WDM!AC245)</f>
        <v>0</v>
      </c>
    </row>
    <row r="21" spans="1:86">
      <c r="A21" s="100" t="s">
        <v>65</v>
      </c>
      <c r="B21" s="124" t="str">
        <f>WDM!B78</f>
        <v>DWDM TR 100 Gbps 80km QSFP-DD DCO</v>
      </c>
      <c r="C21" s="227">
        <f>WDM!C78</f>
        <v>0</v>
      </c>
      <c r="D21" s="227">
        <f>WDM!D78</f>
        <v>0</v>
      </c>
      <c r="E21" s="227">
        <f>WDM!E78</f>
        <v>0</v>
      </c>
      <c r="F21" s="227">
        <f>WDM!F78</f>
        <v>0</v>
      </c>
      <c r="G21" s="227">
        <f>WDM!G78</f>
        <v>0</v>
      </c>
      <c r="H21" s="227">
        <f>WDM!H78</f>
        <v>0</v>
      </c>
      <c r="I21" s="227">
        <f>WDM!I78</f>
        <v>0</v>
      </c>
      <c r="J21" s="227">
        <f>WDM!J78</f>
        <v>0</v>
      </c>
      <c r="K21" s="227">
        <f>WDM!K78</f>
        <v>0</v>
      </c>
      <c r="L21" s="227">
        <f>WDM!L78</f>
        <v>0</v>
      </c>
      <c r="M21" s="227">
        <f>WDM!M78</f>
        <v>0</v>
      </c>
      <c r="N21" s="227">
        <f>WDM!N78</f>
        <v>0</v>
      </c>
      <c r="P21" s="124" t="str">
        <f t="shared" si="0"/>
        <v>DWDM TR 100 Gbps 80km QSFP-DD DCO</v>
      </c>
      <c r="Q21" s="227">
        <f>WDM!C106</f>
        <v>0</v>
      </c>
      <c r="R21" s="227">
        <f>WDM!D106</f>
        <v>0</v>
      </c>
      <c r="S21" s="227">
        <f>WDM!E106</f>
        <v>0</v>
      </c>
      <c r="T21" s="227">
        <f>WDM!F106</f>
        <v>0</v>
      </c>
      <c r="U21" s="227">
        <f>WDM!G106</f>
        <v>0</v>
      </c>
      <c r="V21" s="227">
        <f>WDM!H106</f>
        <v>0</v>
      </c>
      <c r="W21" s="227">
        <f>WDM!I106</f>
        <v>0</v>
      </c>
      <c r="X21" s="227">
        <f>WDM!J106</f>
        <v>0</v>
      </c>
      <c r="Y21" s="227">
        <f>WDM!K106</f>
        <v>0</v>
      </c>
      <c r="Z21" s="227">
        <f>WDM!L106</f>
        <v>0</v>
      </c>
      <c r="AA21" s="227">
        <f>WDM!M106</f>
        <v>0</v>
      </c>
      <c r="AB21" s="227">
        <f>WDM!N106</f>
        <v>0</v>
      </c>
      <c r="AD21" s="228" t="s">
        <v>124</v>
      </c>
      <c r="AF21" s="124" t="str">
        <f t="shared" si="1"/>
        <v>DWDM TR 100 Gbps 80km QSFP-DD DCO</v>
      </c>
      <c r="AG21" s="227">
        <f t="shared" si="2"/>
        <v>0</v>
      </c>
      <c r="AH21" s="227">
        <f t="shared" si="3"/>
        <v>0</v>
      </c>
      <c r="AI21" s="227">
        <f t="shared" si="4"/>
        <v>0</v>
      </c>
      <c r="AJ21" s="227">
        <f t="shared" si="5"/>
        <v>0</v>
      </c>
      <c r="AK21" s="227">
        <f t="shared" si="6"/>
        <v>0</v>
      </c>
      <c r="AL21" s="227">
        <f t="shared" si="7"/>
        <v>0</v>
      </c>
      <c r="AM21" s="227">
        <f t="shared" si="8"/>
        <v>0</v>
      </c>
      <c r="AN21" s="227">
        <f t="shared" si="9"/>
        <v>0</v>
      </c>
      <c r="AO21" s="227">
        <f t="shared" si="10"/>
        <v>0</v>
      </c>
      <c r="AP21" s="227">
        <f t="shared" si="11"/>
        <v>0</v>
      </c>
      <c r="AQ21" s="227">
        <f t="shared" si="12"/>
        <v>0</v>
      </c>
      <c r="AR21" s="227">
        <f t="shared" si="13"/>
        <v>0</v>
      </c>
      <c r="AT21" s="124" t="str">
        <f t="shared" si="14"/>
        <v>DWDM TR 100 Gbps 80km QSFP-DD DCO</v>
      </c>
      <c r="AU21" s="227">
        <f t="shared" si="15"/>
        <v>0</v>
      </c>
      <c r="AV21" s="227">
        <f t="shared" si="16"/>
        <v>0</v>
      </c>
      <c r="AW21" s="227">
        <f t="shared" si="17"/>
        <v>0</v>
      </c>
      <c r="AX21" s="227">
        <f t="shared" si="18"/>
        <v>0</v>
      </c>
      <c r="AY21" s="227">
        <f t="shared" si="19"/>
        <v>0</v>
      </c>
      <c r="AZ21" s="227">
        <f t="shared" si="20"/>
        <v>0</v>
      </c>
      <c r="BA21" s="227">
        <f t="shared" si="21"/>
        <v>0</v>
      </c>
      <c r="BB21" s="227">
        <f t="shared" si="22"/>
        <v>0</v>
      </c>
      <c r="BC21" s="227">
        <f t="shared" si="23"/>
        <v>0</v>
      </c>
      <c r="BD21" s="227">
        <f t="shared" si="24"/>
        <v>0</v>
      </c>
      <c r="BE21" s="227">
        <f t="shared" si="25"/>
        <v>0</v>
      </c>
      <c r="BF21" s="227">
        <f t="shared" si="26"/>
        <v>0</v>
      </c>
      <c r="BH21" s="124" t="str">
        <f t="shared" si="27"/>
        <v>DWDM TR 100 Gbps 80km QSFP-DD DCO</v>
      </c>
      <c r="BI21" s="258">
        <f>IF(AG21=0,,10^-6*AG21*$BO$5*WDM!R246)</f>
        <v>0</v>
      </c>
      <c r="BJ21" s="258">
        <f>IF(AH21=0,,10^-6*AH21*$BO$5*WDM!S246)</f>
        <v>0</v>
      </c>
      <c r="BK21" s="258">
        <f>IF(AI21=0,,10^-6*AI21*$BO$5*WDM!T246)</f>
        <v>0</v>
      </c>
      <c r="BL21" s="258">
        <f>IF(AJ21=0,,10^-6*AJ21*$BO$5*WDM!U246)</f>
        <v>0</v>
      </c>
      <c r="BM21" s="258">
        <f>IF(AK21=0,,10^-6*AK21*$BO$5*WDM!V246)</f>
        <v>0</v>
      </c>
      <c r="BN21" s="258">
        <f>IF(AL21=0,,10^-6*AL21*$BO$5*WDM!W246)</f>
        <v>0</v>
      </c>
      <c r="BO21" s="258">
        <f>IF(AM21=0,,10^-6*AM21*$BO$5*WDM!X246)</f>
        <v>0</v>
      </c>
      <c r="BP21" s="258">
        <f>IF(AN21=0,,10^-6*AN21*$BO$5*WDM!Y246)</f>
        <v>0</v>
      </c>
      <c r="BQ21" s="258">
        <f>IF(AO21=0,,10^-6*AO21*$BO$5*WDM!Z246)</f>
        <v>0</v>
      </c>
      <c r="BR21" s="258">
        <f>IF(AP21=0,,10^-6*AP21*$BO$5*WDM!AA246)</f>
        <v>0</v>
      </c>
      <c r="BS21" s="258">
        <f>IF(AQ21=0,,10^-6*AQ21*$BO$5*WDM!AB246)</f>
        <v>0</v>
      </c>
      <c r="BT21" s="258">
        <f>IF(AR21=0,,10^-6*AR21*$BO$5*WDM!AC246)</f>
        <v>0</v>
      </c>
      <c r="BV21" s="124" t="str">
        <f t="shared" si="28"/>
        <v>DWDM TR 100 Gbps 80km QSFP-DD DCO</v>
      </c>
      <c r="BW21" s="258">
        <f>IF(AU21=0,,10^-6*AU21*$CC$5*WDM!R246)</f>
        <v>0</v>
      </c>
      <c r="BX21" s="258">
        <f>IF(AV21=0,,10^-6*AV21*$CC$5*WDM!S246)</f>
        <v>0</v>
      </c>
      <c r="BY21" s="258">
        <f>IF(AW21=0,,10^-6*AW21*$CC$5*WDM!T246)</f>
        <v>0</v>
      </c>
      <c r="BZ21" s="258">
        <f>IF(AX21=0,,10^-6*AX21*$CC$5*WDM!U246)</f>
        <v>0</v>
      </c>
      <c r="CA21" s="258">
        <f>IF(AY21=0,,10^-6*AY21*$CC$5*WDM!V246)</f>
        <v>0</v>
      </c>
      <c r="CB21" s="258">
        <f>IF(AZ21=0,,10^-6*AZ21*$CC$5*WDM!W246)</f>
        <v>0</v>
      </c>
      <c r="CC21" s="258">
        <f>IF(BA21=0,,10^-6*BA21*$CC$5*WDM!X246)</f>
        <v>0</v>
      </c>
      <c r="CD21" s="258">
        <f>IF(BB21=0,,10^-6*BB21*$CC$5*WDM!Y246)</f>
        <v>0</v>
      </c>
      <c r="CE21" s="258">
        <f>IF(BC21=0,,10^-6*BC21*$CC$5*WDM!Z246)</f>
        <v>0</v>
      </c>
      <c r="CF21" s="258">
        <f>IF(BD21=0,,10^-6*BD21*$CC$5*WDM!AA246)</f>
        <v>0</v>
      </c>
      <c r="CG21" s="258">
        <f>IF(BE21=0,,10^-6*BE21*$CC$5*WDM!AB246)</f>
        <v>0</v>
      </c>
      <c r="CH21" s="258">
        <f>IF(BF21=0,,10^-6*BF21*$CC$5*WDM!AC246)</f>
        <v>0</v>
      </c>
    </row>
    <row r="22" spans="1:86">
      <c r="A22" s="100" t="s">
        <v>65</v>
      </c>
      <c r="B22" s="124" t="str">
        <f>WDM!B79</f>
        <v>DWDM TR 100 Gbps All CFP2-ACO</v>
      </c>
      <c r="C22" s="227">
        <f>WDM!C79</f>
        <v>0</v>
      </c>
      <c r="D22" s="227">
        <f>WDM!D79</f>
        <v>-1.2150280781497713E-12</v>
      </c>
      <c r="E22" s="227">
        <f>WDM!E79</f>
        <v>0</v>
      </c>
      <c r="F22" s="227">
        <f>WDM!F79</f>
        <v>0</v>
      </c>
      <c r="G22" s="227">
        <f>WDM!G79</f>
        <v>0</v>
      </c>
      <c r="H22" s="227">
        <f>WDM!H79</f>
        <v>0</v>
      </c>
      <c r="I22" s="227">
        <f>WDM!I79</f>
        <v>0</v>
      </c>
      <c r="J22" s="227">
        <f>WDM!J79</f>
        <v>0</v>
      </c>
      <c r="K22" s="227">
        <f>WDM!K79</f>
        <v>0</v>
      </c>
      <c r="L22" s="227">
        <f>WDM!L79</f>
        <v>0</v>
      </c>
      <c r="M22" s="227">
        <f>WDM!M79</f>
        <v>0</v>
      </c>
      <c r="N22" s="227">
        <f>WDM!N79</f>
        <v>0</v>
      </c>
      <c r="P22" s="124" t="str">
        <f t="shared" si="0"/>
        <v>DWDM TR 100 Gbps All CFP2-ACO</v>
      </c>
      <c r="Q22" s="227">
        <f>WDM!C107</f>
        <v>12839.25</v>
      </c>
      <c r="R22" s="227">
        <f>WDM!D107</f>
        <v>20574.719999999998</v>
      </c>
      <c r="S22" s="227">
        <f>WDM!E107</f>
        <v>0</v>
      </c>
      <c r="T22" s="227">
        <f>WDM!F107</f>
        <v>0</v>
      </c>
      <c r="U22" s="227">
        <f>WDM!G107</f>
        <v>0</v>
      </c>
      <c r="V22" s="227">
        <f>WDM!H107</f>
        <v>0</v>
      </c>
      <c r="W22" s="227">
        <f>WDM!I107</f>
        <v>0</v>
      </c>
      <c r="X22" s="227">
        <f>WDM!J107</f>
        <v>0</v>
      </c>
      <c r="Y22" s="227">
        <f>WDM!K107</f>
        <v>0</v>
      </c>
      <c r="Z22" s="227">
        <f>WDM!L107</f>
        <v>0</v>
      </c>
      <c r="AA22" s="227">
        <f>WDM!M107</f>
        <v>0</v>
      </c>
      <c r="AB22" s="227">
        <f>WDM!N107</f>
        <v>0</v>
      </c>
      <c r="AD22" s="228" t="s">
        <v>124</v>
      </c>
      <c r="AF22" s="124" t="str">
        <f t="shared" si="1"/>
        <v>DWDM TR 100 Gbps All CFP2-ACO</v>
      </c>
      <c r="AG22" s="227">
        <f t="shared" si="2"/>
        <v>0</v>
      </c>
      <c r="AH22" s="227">
        <f t="shared" si="3"/>
        <v>-1.2150280781497713E-12</v>
      </c>
      <c r="AI22" s="227">
        <f t="shared" si="4"/>
        <v>0</v>
      </c>
      <c r="AJ22" s="227">
        <f t="shared" si="5"/>
        <v>0</v>
      </c>
      <c r="AK22" s="227">
        <f t="shared" si="6"/>
        <v>0</v>
      </c>
      <c r="AL22" s="227">
        <f t="shared" si="7"/>
        <v>0</v>
      </c>
      <c r="AM22" s="227">
        <f t="shared" si="8"/>
        <v>0</v>
      </c>
      <c r="AN22" s="227">
        <f t="shared" si="9"/>
        <v>0</v>
      </c>
      <c r="AO22" s="227">
        <f t="shared" si="10"/>
        <v>0</v>
      </c>
      <c r="AP22" s="227">
        <f t="shared" si="11"/>
        <v>0</v>
      </c>
      <c r="AQ22" s="227">
        <f t="shared" si="12"/>
        <v>0</v>
      </c>
      <c r="AR22" s="227">
        <f t="shared" si="13"/>
        <v>0</v>
      </c>
      <c r="AT22" s="124" t="str">
        <f t="shared" si="14"/>
        <v>DWDM TR 100 Gbps All CFP2-ACO</v>
      </c>
      <c r="AU22" s="227">
        <f t="shared" si="15"/>
        <v>0</v>
      </c>
      <c r="AV22" s="227">
        <f t="shared" si="16"/>
        <v>0</v>
      </c>
      <c r="AW22" s="227">
        <f t="shared" si="17"/>
        <v>0</v>
      </c>
      <c r="AX22" s="227">
        <f t="shared" si="18"/>
        <v>0</v>
      </c>
      <c r="AY22" s="227">
        <f t="shared" si="19"/>
        <v>0</v>
      </c>
      <c r="AZ22" s="227">
        <f t="shared" si="20"/>
        <v>0</v>
      </c>
      <c r="BA22" s="227">
        <f t="shared" si="21"/>
        <v>0</v>
      </c>
      <c r="BB22" s="227">
        <f t="shared" si="22"/>
        <v>0</v>
      </c>
      <c r="BC22" s="227">
        <f t="shared" si="23"/>
        <v>0</v>
      </c>
      <c r="BD22" s="227">
        <f t="shared" si="24"/>
        <v>0</v>
      </c>
      <c r="BE22" s="227">
        <f t="shared" si="25"/>
        <v>0</v>
      </c>
      <c r="BF22" s="227">
        <f t="shared" si="26"/>
        <v>0</v>
      </c>
      <c r="BH22" s="124" t="str">
        <f t="shared" si="27"/>
        <v>DWDM TR 100 Gbps All CFP2-ACO</v>
      </c>
      <c r="BI22" s="258">
        <f>IF(AG22=0,,10^-6*AG22*$BO$5*WDM!R247)</f>
        <v>0</v>
      </c>
      <c r="BJ22" s="258">
        <f>IF(AH22=0,,10^-6*AH22*$BO$5*WDM!S247)</f>
        <v>-1.5795365015947027E-15</v>
      </c>
      <c r="BK22" s="258">
        <f>IF(AI22=0,,10^-6*AI22*$BO$5*WDM!T247)</f>
        <v>0</v>
      </c>
      <c r="BL22" s="258">
        <f>IF(AJ22=0,,10^-6*AJ22*$BO$5*WDM!U247)</f>
        <v>0</v>
      </c>
      <c r="BM22" s="258">
        <f>IF(AK22=0,,10^-6*AK22*$BO$5*WDM!V247)</f>
        <v>0</v>
      </c>
      <c r="BN22" s="258">
        <f>IF(AL22=0,,10^-6*AL22*$BO$5*WDM!W247)</f>
        <v>0</v>
      </c>
      <c r="BO22" s="258">
        <f>IF(AM22=0,,10^-6*AM22*$BO$5*WDM!X247)</f>
        <v>0</v>
      </c>
      <c r="BP22" s="258">
        <f>IF(AN22=0,,10^-6*AN22*$BO$5*WDM!Y247)</f>
        <v>0</v>
      </c>
      <c r="BQ22" s="258">
        <f>IF(AO22=0,,10^-6*AO22*$BO$5*WDM!Z247)</f>
        <v>0</v>
      </c>
      <c r="BR22" s="258">
        <f>IF(AP22=0,,10^-6*AP22*$BO$5*WDM!AA247)</f>
        <v>0</v>
      </c>
      <c r="BS22" s="258">
        <f>IF(AQ22=0,,10^-6*AQ22*$BO$5*WDM!AB247)</f>
        <v>0</v>
      </c>
      <c r="BT22" s="258">
        <f>IF(AR22=0,,10^-6*AR22*$BO$5*WDM!AC247)</f>
        <v>0</v>
      </c>
      <c r="BV22" s="124" t="str">
        <f t="shared" si="28"/>
        <v>DWDM TR 100 Gbps All CFP2-ACO</v>
      </c>
      <c r="BW22" s="258">
        <f>IF(AU22=0,,10^-6*AU22*$CC$5*WDM!R247)</f>
        <v>0</v>
      </c>
      <c r="BX22" s="258">
        <f>IF(AV22=0,,10^-6*AV22*$CC$5*WDM!S247)</f>
        <v>0</v>
      </c>
      <c r="BY22" s="258">
        <f>IF(AW22=0,,10^-6*AW22*$CC$5*WDM!T247)</f>
        <v>0</v>
      </c>
      <c r="BZ22" s="258">
        <f>IF(AX22=0,,10^-6*AX22*$CC$5*WDM!U247)</f>
        <v>0</v>
      </c>
      <c r="CA22" s="258">
        <f>IF(AY22=0,,10^-6*AY22*$CC$5*WDM!V247)</f>
        <v>0</v>
      </c>
      <c r="CB22" s="258">
        <f>IF(AZ22=0,,10^-6*AZ22*$CC$5*WDM!W247)</f>
        <v>0</v>
      </c>
      <c r="CC22" s="258">
        <f>IF(BA22=0,,10^-6*BA22*$CC$5*WDM!X247)</f>
        <v>0</v>
      </c>
      <c r="CD22" s="258">
        <f>IF(BB22=0,,10^-6*BB22*$CC$5*WDM!Y247)</f>
        <v>0</v>
      </c>
      <c r="CE22" s="258">
        <f>IF(BC22=0,,10^-6*BC22*$CC$5*WDM!Z247)</f>
        <v>0</v>
      </c>
      <c r="CF22" s="258">
        <f>IF(BD22=0,,10^-6*BD22*$CC$5*WDM!AA247)</f>
        <v>0</v>
      </c>
      <c r="CG22" s="258">
        <f>IF(BE22=0,,10^-6*BE22*$CC$5*WDM!AB247)</f>
        <v>0</v>
      </c>
      <c r="CH22" s="258">
        <f>IF(BF22=0,,10^-6*BF22*$CC$5*WDM!AC247)</f>
        <v>0</v>
      </c>
    </row>
    <row r="23" spans="1:86">
      <c r="A23" s="100" t="s">
        <v>65</v>
      </c>
      <c r="B23" s="124" t="str">
        <f>WDM!B80</f>
        <v>DWDM TR 200 Gbps All On board</v>
      </c>
      <c r="C23" s="227">
        <f>WDM!C80</f>
        <v>0</v>
      </c>
      <c r="D23" s="227">
        <f>WDM!D80</f>
        <v>0</v>
      </c>
      <c r="E23" s="227">
        <f>WDM!E80</f>
        <v>0</v>
      </c>
      <c r="F23" s="227">
        <f>WDM!F80</f>
        <v>0</v>
      </c>
      <c r="G23" s="227">
        <f>WDM!G80</f>
        <v>0</v>
      </c>
      <c r="H23" s="227">
        <f>WDM!H80</f>
        <v>0</v>
      </c>
      <c r="I23" s="227">
        <f>WDM!I80</f>
        <v>0</v>
      </c>
      <c r="J23" s="227">
        <f>WDM!J80</f>
        <v>0</v>
      </c>
      <c r="K23" s="227">
        <f>WDM!K80</f>
        <v>0</v>
      </c>
      <c r="L23" s="227">
        <f>WDM!L80</f>
        <v>0</v>
      </c>
      <c r="M23" s="227">
        <f>WDM!M80</f>
        <v>0</v>
      </c>
      <c r="N23" s="227">
        <f>WDM!N80</f>
        <v>0</v>
      </c>
      <c r="P23" s="124" t="str">
        <f t="shared" si="0"/>
        <v>DWDM TR 200 Gbps All On board</v>
      </c>
      <c r="Q23" s="227">
        <f>WDM!C108</f>
        <v>0</v>
      </c>
      <c r="R23" s="227">
        <f>WDM!D108</f>
        <v>1469.1500000000012</v>
      </c>
      <c r="S23" s="227">
        <f>WDM!E108</f>
        <v>0</v>
      </c>
      <c r="T23" s="227">
        <f>WDM!F108</f>
        <v>0</v>
      </c>
      <c r="U23" s="227">
        <f>WDM!G108</f>
        <v>0</v>
      </c>
      <c r="V23" s="227">
        <f>WDM!H108</f>
        <v>0</v>
      </c>
      <c r="W23" s="227">
        <f>WDM!I108</f>
        <v>0</v>
      </c>
      <c r="X23" s="227">
        <f>WDM!J108</f>
        <v>0</v>
      </c>
      <c r="Y23" s="227">
        <f>WDM!K108</f>
        <v>0</v>
      </c>
      <c r="Z23" s="227">
        <f>WDM!L108</f>
        <v>0</v>
      </c>
      <c r="AA23" s="227">
        <f>WDM!M108</f>
        <v>0</v>
      </c>
      <c r="AB23" s="227">
        <f>WDM!N108</f>
        <v>0</v>
      </c>
      <c r="AD23" s="228" t="s">
        <v>124</v>
      </c>
      <c r="AF23" s="124" t="str">
        <f t="shared" si="1"/>
        <v>DWDM TR 200 Gbps All On board</v>
      </c>
      <c r="AG23" s="227">
        <f t="shared" si="2"/>
        <v>0</v>
      </c>
      <c r="AH23" s="227">
        <f t="shared" si="3"/>
        <v>0</v>
      </c>
      <c r="AI23" s="227">
        <f t="shared" si="4"/>
        <v>0</v>
      </c>
      <c r="AJ23" s="227">
        <f t="shared" si="5"/>
        <v>0</v>
      </c>
      <c r="AK23" s="227">
        <f t="shared" si="6"/>
        <v>0</v>
      </c>
      <c r="AL23" s="227">
        <f t="shared" si="7"/>
        <v>0</v>
      </c>
      <c r="AM23" s="227">
        <f t="shared" si="8"/>
        <v>0</v>
      </c>
      <c r="AN23" s="227">
        <f t="shared" si="9"/>
        <v>0</v>
      </c>
      <c r="AO23" s="227">
        <f t="shared" si="10"/>
        <v>0</v>
      </c>
      <c r="AP23" s="227">
        <f t="shared" si="11"/>
        <v>0</v>
      </c>
      <c r="AQ23" s="227">
        <f t="shared" si="12"/>
        <v>0</v>
      </c>
      <c r="AR23" s="227">
        <f t="shared" si="13"/>
        <v>0</v>
      </c>
      <c r="AT23" s="124" t="str">
        <f t="shared" si="14"/>
        <v>DWDM TR 200 Gbps All On board</v>
      </c>
      <c r="AU23" s="227">
        <f t="shared" si="15"/>
        <v>0</v>
      </c>
      <c r="AV23" s="227">
        <f t="shared" si="16"/>
        <v>0</v>
      </c>
      <c r="AW23" s="227">
        <f t="shared" si="17"/>
        <v>0</v>
      </c>
      <c r="AX23" s="227">
        <f t="shared" si="18"/>
        <v>0</v>
      </c>
      <c r="AY23" s="227">
        <f t="shared" si="19"/>
        <v>0</v>
      </c>
      <c r="AZ23" s="227">
        <f t="shared" si="20"/>
        <v>0</v>
      </c>
      <c r="BA23" s="227">
        <f t="shared" si="21"/>
        <v>0</v>
      </c>
      <c r="BB23" s="227">
        <f t="shared" si="22"/>
        <v>0</v>
      </c>
      <c r="BC23" s="227">
        <f t="shared" si="23"/>
        <v>0</v>
      </c>
      <c r="BD23" s="227">
        <f t="shared" si="24"/>
        <v>0</v>
      </c>
      <c r="BE23" s="227">
        <f t="shared" si="25"/>
        <v>0</v>
      </c>
      <c r="BF23" s="227">
        <f t="shared" si="26"/>
        <v>0</v>
      </c>
      <c r="BH23" s="124" t="str">
        <f t="shared" si="27"/>
        <v>DWDM TR 200 Gbps All On board</v>
      </c>
      <c r="BI23" s="258">
        <f>IF(AG23=0,,10^-6*AG23*$BO$5*WDM!R248)</f>
        <v>0</v>
      </c>
      <c r="BJ23" s="258">
        <f>IF(AH23=0,,10^-6*AH23*$BO$5*WDM!S248)</f>
        <v>0</v>
      </c>
      <c r="BK23" s="258">
        <f>IF(AI23=0,,10^-6*AI23*$BO$5*WDM!T248)</f>
        <v>0</v>
      </c>
      <c r="BL23" s="258">
        <f>IF(AJ23=0,,10^-6*AJ23*$BO$5*WDM!U248)</f>
        <v>0</v>
      </c>
      <c r="BM23" s="258">
        <f>IF(AK23=0,,10^-6*AK23*$BO$5*WDM!V248)</f>
        <v>0</v>
      </c>
      <c r="BN23" s="258">
        <f>IF(AL23=0,,10^-6*AL23*$BO$5*WDM!W248)</f>
        <v>0</v>
      </c>
      <c r="BO23" s="258">
        <f>IF(AM23=0,,10^-6*AM23*$BO$5*WDM!X248)</f>
        <v>0</v>
      </c>
      <c r="BP23" s="258">
        <f>IF(AN23=0,,10^-6*AN23*$BO$5*WDM!Y248)</f>
        <v>0</v>
      </c>
      <c r="BQ23" s="258">
        <f>IF(AO23=0,,10^-6*AO23*$BO$5*WDM!Z248)</f>
        <v>0</v>
      </c>
      <c r="BR23" s="258">
        <f>IF(AP23=0,,10^-6*AP23*$BO$5*WDM!AA248)</f>
        <v>0</v>
      </c>
      <c r="BS23" s="258">
        <f>IF(AQ23=0,,10^-6*AQ23*$BO$5*WDM!AB248)</f>
        <v>0</v>
      </c>
      <c r="BT23" s="258">
        <f>IF(AR23=0,,10^-6*AR23*$BO$5*WDM!AC248)</f>
        <v>0</v>
      </c>
      <c r="BV23" s="124" t="str">
        <f t="shared" si="28"/>
        <v>DWDM TR 200 Gbps All On board</v>
      </c>
      <c r="BW23" s="258">
        <f>IF(AU23=0,,10^-6*AU23*$CC$5*WDM!R248)</f>
        <v>0</v>
      </c>
      <c r="BX23" s="258">
        <f>IF(AV23=0,,10^-6*AV23*$CC$5*WDM!S248)</f>
        <v>0</v>
      </c>
      <c r="BY23" s="258">
        <f>IF(AW23=0,,10^-6*AW23*$CC$5*WDM!T248)</f>
        <v>0</v>
      </c>
      <c r="BZ23" s="258">
        <f>IF(AX23=0,,10^-6*AX23*$CC$5*WDM!U248)</f>
        <v>0</v>
      </c>
      <c r="CA23" s="258">
        <f>IF(AY23=0,,10^-6*AY23*$CC$5*WDM!V248)</f>
        <v>0</v>
      </c>
      <c r="CB23" s="258">
        <f>IF(AZ23=0,,10^-6*AZ23*$CC$5*WDM!W248)</f>
        <v>0</v>
      </c>
      <c r="CC23" s="258">
        <f>IF(BA23=0,,10^-6*BA23*$CC$5*WDM!X248)</f>
        <v>0</v>
      </c>
      <c r="CD23" s="258">
        <f>IF(BB23=0,,10^-6*BB23*$CC$5*WDM!Y248)</f>
        <v>0</v>
      </c>
      <c r="CE23" s="258">
        <f>IF(BC23=0,,10^-6*BC23*$CC$5*WDM!Z248)</f>
        <v>0</v>
      </c>
      <c r="CF23" s="258">
        <f>IF(BD23=0,,10^-6*BD23*$CC$5*WDM!AA248)</f>
        <v>0</v>
      </c>
      <c r="CG23" s="258">
        <f>IF(BE23=0,,10^-6*BE23*$CC$5*WDM!AB248)</f>
        <v>0</v>
      </c>
      <c r="CH23" s="258">
        <f>IF(BF23=0,,10^-6*BF23*$CC$5*WDM!AC248)</f>
        <v>0</v>
      </c>
    </row>
    <row r="24" spans="1:86">
      <c r="A24" s="100" t="s">
        <v>65</v>
      </c>
      <c r="B24" s="124" t="str">
        <f>WDM!B81</f>
        <v>DWDM TR 200 Gbps All CFP2-DCO</v>
      </c>
      <c r="C24" s="227">
        <f>WDM!C81</f>
        <v>0</v>
      </c>
      <c r="D24" s="227">
        <f>WDM!D81</f>
        <v>0</v>
      </c>
      <c r="E24" s="227">
        <f>WDM!E81</f>
        <v>0</v>
      </c>
      <c r="F24" s="227">
        <f>WDM!F81</f>
        <v>0</v>
      </c>
      <c r="G24" s="227">
        <f>WDM!G81</f>
        <v>0</v>
      </c>
      <c r="H24" s="227">
        <f>WDM!H81</f>
        <v>0</v>
      </c>
      <c r="I24" s="227">
        <f>WDM!I81</f>
        <v>0</v>
      </c>
      <c r="J24" s="227">
        <f>WDM!J81</f>
        <v>0</v>
      </c>
      <c r="K24" s="227">
        <f>WDM!K81</f>
        <v>0</v>
      </c>
      <c r="L24" s="227">
        <f>WDM!L81</f>
        <v>0</v>
      </c>
      <c r="M24" s="227">
        <f>WDM!M81</f>
        <v>0</v>
      </c>
      <c r="N24" s="227">
        <f>WDM!N81</f>
        <v>0</v>
      </c>
      <c r="P24" s="124" t="str">
        <f t="shared" si="0"/>
        <v>DWDM TR 200 Gbps All CFP2-DCO</v>
      </c>
      <c r="Q24" s="227">
        <f>WDM!C109</f>
        <v>0</v>
      </c>
      <c r="R24" s="227">
        <f>WDM!D109</f>
        <v>0</v>
      </c>
      <c r="S24" s="227">
        <f>WDM!E109</f>
        <v>0</v>
      </c>
      <c r="T24" s="227">
        <f>WDM!F109</f>
        <v>0</v>
      </c>
      <c r="U24" s="227">
        <f>WDM!G109</f>
        <v>0</v>
      </c>
      <c r="V24" s="227">
        <f>WDM!H109</f>
        <v>0</v>
      </c>
      <c r="W24" s="227">
        <f>WDM!I109</f>
        <v>0</v>
      </c>
      <c r="X24" s="227">
        <f>WDM!J109</f>
        <v>0</v>
      </c>
      <c r="Y24" s="227">
        <f>WDM!K109</f>
        <v>0</v>
      </c>
      <c r="Z24" s="227">
        <f>WDM!L109</f>
        <v>0</v>
      </c>
      <c r="AA24" s="227">
        <f>WDM!M109</f>
        <v>0</v>
      </c>
      <c r="AB24" s="227">
        <f>WDM!N109</f>
        <v>0</v>
      </c>
      <c r="AD24" s="228" t="s">
        <v>124</v>
      </c>
      <c r="AF24" s="124" t="str">
        <f t="shared" si="1"/>
        <v>DWDM TR 200 Gbps All CFP2-DCO</v>
      </c>
      <c r="AG24" s="227">
        <f t="shared" si="2"/>
        <v>0</v>
      </c>
      <c r="AH24" s="227">
        <f t="shared" si="3"/>
        <v>0</v>
      </c>
      <c r="AI24" s="227">
        <f t="shared" si="4"/>
        <v>0</v>
      </c>
      <c r="AJ24" s="227">
        <f t="shared" si="5"/>
        <v>0</v>
      </c>
      <c r="AK24" s="227">
        <f t="shared" si="6"/>
        <v>0</v>
      </c>
      <c r="AL24" s="227">
        <f t="shared" si="7"/>
        <v>0</v>
      </c>
      <c r="AM24" s="227">
        <f t="shared" si="8"/>
        <v>0</v>
      </c>
      <c r="AN24" s="227">
        <f t="shared" si="9"/>
        <v>0</v>
      </c>
      <c r="AO24" s="227">
        <f t="shared" si="10"/>
        <v>0</v>
      </c>
      <c r="AP24" s="227">
        <f t="shared" si="11"/>
        <v>0</v>
      </c>
      <c r="AQ24" s="227">
        <f t="shared" si="12"/>
        <v>0</v>
      </c>
      <c r="AR24" s="227">
        <f t="shared" si="13"/>
        <v>0</v>
      </c>
      <c r="AT24" s="124" t="str">
        <f t="shared" si="14"/>
        <v>DWDM TR 200 Gbps All CFP2-DCO</v>
      </c>
      <c r="AU24" s="227">
        <f t="shared" si="15"/>
        <v>0</v>
      </c>
      <c r="AV24" s="227">
        <f t="shared" si="16"/>
        <v>0</v>
      </c>
      <c r="AW24" s="227">
        <f t="shared" si="17"/>
        <v>0</v>
      </c>
      <c r="AX24" s="227">
        <f t="shared" si="18"/>
        <v>0</v>
      </c>
      <c r="AY24" s="227">
        <f t="shared" si="19"/>
        <v>0</v>
      </c>
      <c r="AZ24" s="227">
        <f t="shared" si="20"/>
        <v>0</v>
      </c>
      <c r="BA24" s="227">
        <f t="shared" si="21"/>
        <v>0</v>
      </c>
      <c r="BB24" s="227">
        <f t="shared" si="22"/>
        <v>0</v>
      </c>
      <c r="BC24" s="227">
        <f t="shared" si="23"/>
        <v>0</v>
      </c>
      <c r="BD24" s="227">
        <f t="shared" si="24"/>
        <v>0</v>
      </c>
      <c r="BE24" s="227">
        <f t="shared" si="25"/>
        <v>0</v>
      </c>
      <c r="BF24" s="227">
        <f t="shared" si="26"/>
        <v>0</v>
      </c>
      <c r="BH24" s="124" t="str">
        <f t="shared" si="27"/>
        <v>DWDM TR 200 Gbps All CFP2-DCO</v>
      </c>
      <c r="BI24" s="258">
        <f>IF(AG24=0,,10^-6*AG24*$BO$5*WDM!R249)</f>
        <v>0</v>
      </c>
      <c r="BJ24" s="258">
        <f>IF(AH24=0,,10^-6*AH24*$BO$5*WDM!S249)</f>
        <v>0</v>
      </c>
      <c r="BK24" s="258">
        <f>IF(AI24=0,,10^-6*AI24*$BO$5*WDM!T249)</f>
        <v>0</v>
      </c>
      <c r="BL24" s="258">
        <f>IF(AJ24=0,,10^-6*AJ24*$BO$5*WDM!U249)</f>
        <v>0</v>
      </c>
      <c r="BM24" s="258">
        <f>IF(AK24=0,,10^-6*AK24*$BO$5*WDM!V249)</f>
        <v>0</v>
      </c>
      <c r="BN24" s="258">
        <f>IF(AL24=0,,10^-6*AL24*$BO$5*WDM!W249)</f>
        <v>0</v>
      </c>
      <c r="BO24" s="258">
        <f>IF(AM24=0,,10^-6*AM24*$BO$5*WDM!X249)</f>
        <v>0</v>
      </c>
      <c r="BP24" s="258">
        <f>IF(AN24=0,,10^-6*AN24*$BO$5*WDM!Y249)</f>
        <v>0</v>
      </c>
      <c r="BQ24" s="258">
        <f>IF(AO24=0,,10^-6*AO24*$BO$5*WDM!Z249)</f>
        <v>0</v>
      </c>
      <c r="BR24" s="258">
        <f>IF(AP24=0,,10^-6*AP24*$BO$5*WDM!AA249)</f>
        <v>0</v>
      </c>
      <c r="BS24" s="258">
        <f>IF(AQ24=0,,10^-6*AQ24*$BO$5*WDM!AB249)</f>
        <v>0</v>
      </c>
      <c r="BT24" s="258">
        <f>IF(AR24=0,,10^-6*AR24*$BO$5*WDM!AC249)</f>
        <v>0</v>
      </c>
      <c r="BV24" s="124" t="str">
        <f t="shared" si="28"/>
        <v>DWDM TR 200 Gbps All CFP2-DCO</v>
      </c>
      <c r="BW24" s="258">
        <f>IF(AU24=0,,10^-6*AU24*$CC$5*WDM!R249)</f>
        <v>0</v>
      </c>
      <c r="BX24" s="258">
        <f>IF(AV24=0,,10^-6*AV24*$CC$5*WDM!S249)</f>
        <v>0</v>
      </c>
      <c r="BY24" s="258">
        <f>IF(AW24=0,,10^-6*AW24*$CC$5*WDM!T249)</f>
        <v>0</v>
      </c>
      <c r="BZ24" s="258">
        <f>IF(AX24=0,,10^-6*AX24*$CC$5*WDM!U249)</f>
        <v>0</v>
      </c>
      <c r="CA24" s="258">
        <f>IF(AY24=0,,10^-6*AY24*$CC$5*WDM!V249)</f>
        <v>0</v>
      </c>
      <c r="CB24" s="258">
        <f>IF(AZ24=0,,10^-6*AZ24*$CC$5*WDM!W249)</f>
        <v>0</v>
      </c>
      <c r="CC24" s="258">
        <f>IF(BA24=0,,10^-6*BA24*$CC$5*WDM!X249)</f>
        <v>0</v>
      </c>
      <c r="CD24" s="258">
        <f>IF(BB24=0,,10^-6*BB24*$CC$5*WDM!Y249)</f>
        <v>0</v>
      </c>
      <c r="CE24" s="258">
        <f>IF(BC24=0,,10^-6*BC24*$CC$5*WDM!Z249)</f>
        <v>0</v>
      </c>
      <c r="CF24" s="258">
        <f>IF(BD24=0,,10^-6*BD24*$CC$5*WDM!AA249)</f>
        <v>0</v>
      </c>
      <c r="CG24" s="258">
        <f>IF(BE24=0,,10^-6*BE24*$CC$5*WDM!AB249)</f>
        <v>0</v>
      </c>
      <c r="CH24" s="258">
        <f>IF(BF24=0,,10^-6*BF24*$CC$5*WDM!AC249)</f>
        <v>0</v>
      </c>
    </row>
    <row r="25" spans="1:86">
      <c r="A25" s="100" t="s">
        <v>65</v>
      </c>
      <c r="B25" s="124" t="str">
        <f>WDM!B82</f>
        <v>DWDM TR 200 Gbps All CFP2-ACO</v>
      </c>
      <c r="C25" s="227">
        <f>WDM!C82</f>
        <v>0</v>
      </c>
      <c r="D25" s="227">
        <f>WDM!D82</f>
        <v>-6.1711746823789326E-13</v>
      </c>
      <c r="E25" s="227">
        <f>WDM!E82</f>
        <v>0</v>
      </c>
      <c r="F25" s="227">
        <f>WDM!F82</f>
        <v>0</v>
      </c>
      <c r="G25" s="227">
        <f>WDM!G82</f>
        <v>0</v>
      </c>
      <c r="H25" s="227">
        <f>WDM!H82</f>
        <v>0</v>
      </c>
      <c r="I25" s="227">
        <f>WDM!I82</f>
        <v>0</v>
      </c>
      <c r="J25" s="227">
        <f>WDM!J82</f>
        <v>0</v>
      </c>
      <c r="K25" s="227">
        <f>WDM!K82</f>
        <v>0</v>
      </c>
      <c r="L25" s="227">
        <f>WDM!L82</f>
        <v>0</v>
      </c>
      <c r="M25" s="227">
        <f>WDM!M82</f>
        <v>0</v>
      </c>
      <c r="N25" s="227">
        <f>WDM!N82</f>
        <v>0</v>
      </c>
      <c r="P25" s="124" t="str">
        <f t="shared" si="0"/>
        <v>DWDM TR 200 Gbps All CFP2-ACO</v>
      </c>
      <c r="Q25" s="227">
        <f>WDM!C110</f>
        <v>0</v>
      </c>
      <c r="R25" s="227">
        <f>WDM!D110</f>
        <v>10449.98</v>
      </c>
      <c r="S25" s="227">
        <f>WDM!E110</f>
        <v>0</v>
      </c>
      <c r="T25" s="227">
        <f>WDM!F110</f>
        <v>0</v>
      </c>
      <c r="U25" s="227">
        <f>WDM!G110</f>
        <v>0</v>
      </c>
      <c r="V25" s="227">
        <f>WDM!H110</f>
        <v>0</v>
      </c>
      <c r="W25" s="227">
        <f>WDM!I110</f>
        <v>0</v>
      </c>
      <c r="X25" s="227">
        <f>WDM!J110</f>
        <v>0</v>
      </c>
      <c r="Y25" s="227">
        <f>WDM!K110</f>
        <v>0</v>
      </c>
      <c r="Z25" s="227">
        <f>WDM!L110</f>
        <v>0</v>
      </c>
      <c r="AA25" s="227">
        <f>WDM!M110</f>
        <v>0</v>
      </c>
      <c r="AB25" s="227">
        <f>WDM!N110</f>
        <v>0</v>
      </c>
      <c r="AD25" s="228" t="s">
        <v>124</v>
      </c>
      <c r="AF25" s="124" t="str">
        <f t="shared" si="1"/>
        <v>DWDM TR 200 Gbps All CFP2-ACO</v>
      </c>
      <c r="AG25" s="227">
        <f t="shared" si="2"/>
        <v>0</v>
      </c>
      <c r="AH25" s="227">
        <f t="shared" si="3"/>
        <v>-6.1711746823789326E-13</v>
      </c>
      <c r="AI25" s="227">
        <f t="shared" si="4"/>
        <v>0</v>
      </c>
      <c r="AJ25" s="227">
        <f t="shared" si="5"/>
        <v>0</v>
      </c>
      <c r="AK25" s="227">
        <f t="shared" si="6"/>
        <v>0</v>
      </c>
      <c r="AL25" s="227">
        <f t="shared" si="7"/>
        <v>0</v>
      </c>
      <c r="AM25" s="227">
        <f t="shared" si="8"/>
        <v>0</v>
      </c>
      <c r="AN25" s="227">
        <f t="shared" si="9"/>
        <v>0</v>
      </c>
      <c r="AO25" s="227">
        <f t="shared" si="10"/>
        <v>0</v>
      </c>
      <c r="AP25" s="227">
        <f t="shared" si="11"/>
        <v>0</v>
      </c>
      <c r="AQ25" s="227">
        <f t="shared" si="12"/>
        <v>0</v>
      </c>
      <c r="AR25" s="227">
        <f t="shared" si="13"/>
        <v>0</v>
      </c>
      <c r="AT25" s="124" t="str">
        <f t="shared" si="14"/>
        <v>DWDM TR 200 Gbps All CFP2-ACO</v>
      </c>
      <c r="AU25" s="227">
        <f t="shared" si="15"/>
        <v>0</v>
      </c>
      <c r="AV25" s="227">
        <f t="shared" si="16"/>
        <v>0</v>
      </c>
      <c r="AW25" s="227">
        <f t="shared" si="17"/>
        <v>0</v>
      </c>
      <c r="AX25" s="227">
        <f t="shared" si="18"/>
        <v>0</v>
      </c>
      <c r="AY25" s="227">
        <f t="shared" si="19"/>
        <v>0</v>
      </c>
      <c r="AZ25" s="227">
        <f t="shared" si="20"/>
        <v>0</v>
      </c>
      <c r="BA25" s="227">
        <f t="shared" si="21"/>
        <v>0</v>
      </c>
      <c r="BB25" s="227">
        <f t="shared" si="22"/>
        <v>0</v>
      </c>
      <c r="BC25" s="227">
        <f t="shared" si="23"/>
        <v>0</v>
      </c>
      <c r="BD25" s="227">
        <f t="shared" si="24"/>
        <v>0</v>
      </c>
      <c r="BE25" s="227">
        <f t="shared" si="25"/>
        <v>0</v>
      </c>
      <c r="BF25" s="227">
        <f t="shared" si="26"/>
        <v>0</v>
      </c>
      <c r="BH25" s="124" t="str">
        <f t="shared" si="27"/>
        <v>DWDM TR 200 Gbps All CFP2-ACO</v>
      </c>
      <c r="BI25" s="258">
        <f>IF(AG25=0,,10^-6*AG25*$BO$5*WDM!R250)</f>
        <v>0</v>
      </c>
      <c r="BJ25" s="258">
        <f>IF(AH25=0,,10^-6*AH25*$BO$5*WDM!S250)</f>
        <v>-8.639644555330505E-16</v>
      </c>
      <c r="BK25" s="258">
        <f>IF(AI25=0,,10^-6*AI25*$BO$5*WDM!T250)</f>
        <v>0</v>
      </c>
      <c r="BL25" s="258">
        <f>IF(AJ25=0,,10^-6*AJ25*$BO$5*WDM!U250)</f>
        <v>0</v>
      </c>
      <c r="BM25" s="258">
        <f>IF(AK25=0,,10^-6*AK25*$BO$5*WDM!V250)</f>
        <v>0</v>
      </c>
      <c r="BN25" s="258">
        <f>IF(AL25=0,,10^-6*AL25*$BO$5*WDM!W250)</f>
        <v>0</v>
      </c>
      <c r="BO25" s="258">
        <f>IF(AM25=0,,10^-6*AM25*$BO$5*WDM!X250)</f>
        <v>0</v>
      </c>
      <c r="BP25" s="258">
        <f>IF(AN25=0,,10^-6*AN25*$BO$5*WDM!Y250)</f>
        <v>0</v>
      </c>
      <c r="BQ25" s="258">
        <f>IF(AO25=0,,10^-6*AO25*$BO$5*WDM!Z250)</f>
        <v>0</v>
      </c>
      <c r="BR25" s="258">
        <f>IF(AP25=0,,10^-6*AP25*$BO$5*WDM!AA250)</f>
        <v>0</v>
      </c>
      <c r="BS25" s="258">
        <f>IF(AQ25=0,,10^-6*AQ25*$BO$5*WDM!AB250)</f>
        <v>0</v>
      </c>
      <c r="BT25" s="258">
        <f>IF(AR25=0,,10^-6*AR25*$BO$5*WDM!AC250)</f>
        <v>0</v>
      </c>
      <c r="BV25" s="124" t="str">
        <f t="shared" si="28"/>
        <v>DWDM TR 200 Gbps All CFP2-ACO</v>
      </c>
      <c r="BW25" s="258">
        <f>IF(AU25=0,,10^-6*AU25*$CC$5*WDM!R250)</f>
        <v>0</v>
      </c>
      <c r="BX25" s="258">
        <f>IF(AV25=0,,10^-6*AV25*$CC$5*WDM!S250)</f>
        <v>0</v>
      </c>
      <c r="BY25" s="258">
        <f>IF(AW25=0,,10^-6*AW25*$CC$5*WDM!T250)</f>
        <v>0</v>
      </c>
      <c r="BZ25" s="258">
        <f>IF(AX25=0,,10^-6*AX25*$CC$5*WDM!U250)</f>
        <v>0</v>
      </c>
      <c r="CA25" s="258">
        <f>IF(AY25=0,,10^-6*AY25*$CC$5*WDM!V250)</f>
        <v>0</v>
      </c>
      <c r="CB25" s="258">
        <f>IF(AZ25=0,,10^-6*AZ25*$CC$5*WDM!W250)</f>
        <v>0</v>
      </c>
      <c r="CC25" s="258">
        <f>IF(BA25=0,,10^-6*BA25*$CC$5*WDM!X250)</f>
        <v>0</v>
      </c>
      <c r="CD25" s="258">
        <f>IF(BB25=0,,10^-6*BB25*$CC$5*WDM!Y250)</f>
        <v>0</v>
      </c>
      <c r="CE25" s="258">
        <f>IF(BC25=0,,10^-6*BC25*$CC$5*WDM!Z250)</f>
        <v>0</v>
      </c>
      <c r="CF25" s="258">
        <f>IF(BD25=0,,10^-6*BD25*$CC$5*WDM!AA250)</f>
        <v>0</v>
      </c>
      <c r="CG25" s="258">
        <f>IF(BE25=0,,10^-6*BE25*$CC$5*WDM!AB250)</f>
        <v>0</v>
      </c>
      <c r="CH25" s="258">
        <f>IF(BF25=0,,10^-6*BF25*$CC$5*WDM!AC250)</f>
        <v>0</v>
      </c>
    </row>
    <row r="26" spans="1:86">
      <c r="A26" s="100" t="s">
        <v>65</v>
      </c>
      <c r="B26" s="124" t="str">
        <f>WDM!B83</f>
        <v>DWDM TR 400 Gbps On board</v>
      </c>
      <c r="C26" s="227">
        <f>WDM!C83</f>
        <v>0</v>
      </c>
      <c r="D26" s="227">
        <f>WDM!D83</f>
        <v>0</v>
      </c>
      <c r="E26" s="227">
        <f>WDM!E83</f>
        <v>0</v>
      </c>
      <c r="F26" s="227">
        <f>WDM!F83</f>
        <v>0</v>
      </c>
      <c r="G26" s="227">
        <f>WDM!G83</f>
        <v>0</v>
      </c>
      <c r="H26" s="227">
        <f>WDM!H83</f>
        <v>0</v>
      </c>
      <c r="I26" s="227">
        <f>WDM!I83</f>
        <v>0</v>
      </c>
      <c r="J26" s="227">
        <f>WDM!J83</f>
        <v>0</v>
      </c>
      <c r="K26" s="227">
        <f>WDM!K83</f>
        <v>0</v>
      </c>
      <c r="L26" s="227">
        <f>WDM!L83</f>
        <v>0</v>
      </c>
      <c r="M26" s="227">
        <f>WDM!M83</f>
        <v>0</v>
      </c>
      <c r="N26" s="227">
        <f>WDM!N83</f>
        <v>0</v>
      </c>
      <c r="P26" s="124" t="str">
        <f t="shared" si="0"/>
        <v>DWDM TR 400 Gbps On board</v>
      </c>
      <c r="Q26" s="227">
        <f>WDM!C111</f>
        <v>0</v>
      </c>
      <c r="R26" s="227">
        <f>WDM!D111</f>
        <v>400</v>
      </c>
      <c r="S26" s="227">
        <f>WDM!E111</f>
        <v>0</v>
      </c>
      <c r="T26" s="227">
        <f>WDM!F111</f>
        <v>0</v>
      </c>
      <c r="U26" s="227">
        <f>WDM!G111</f>
        <v>0</v>
      </c>
      <c r="V26" s="227">
        <f>WDM!H111</f>
        <v>0</v>
      </c>
      <c r="W26" s="227">
        <f>WDM!I111</f>
        <v>0</v>
      </c>
      <c r="X26" s="227">
        <f>WDM!J111</f>
        <v>0</v>
      </c>
      <c r="Y26" s="227">
        <f>WDM!K111</f>
        <v>0</v>
      </c>
      <c r="Z26" s="227">
        <f>WDM!L111</f>
        <v>0</v>
      </c>
      <c r="AA26" s="227">
        <f>WDM!M111</f>
        <v>0</v>
      </c>
      <c r="AB26" s="227">
        <f>WDM!N111</f>
        <v>0</v>
      </c>
      <c r="AD26" s="228" t="s">
        <v>124</v>
      </c>
      <c r="AF26" s="124" t="str">
        <f t="shared" si="1"/>
        <v>DWDM TR 400 Gbps On board</v>
      </c>
      <c r="AG26" s="227">
        <f t="shared" si="2"/>
        <v>0</v>
      </c>
      <c r="AH26" s="227">
        <f t="shared" si="3"/>
        <v>0</v>
      </c>
      <c r="AI26" s="227">
        <f t="shared" si="4"/>
        <v>0</v>
      </c>
      <c r="AJ26" s="227">
        <f t="shared" si="5"/>
        <v>0</v>
      </c>
      <c r="AK26" s="227">
        <f t="shared" si="6"/>
        <v>0</v>
      </c>
      <c r="AL26" s="227">
        <f t="shared" si="7"/>
        <v>0</v>
      </c>
      <c r="AM26" s="227">
        <f t="shared" si="8"/>
        <v>0</v>
      </c>
      <c r="AN26" s="227">
        <f t="shared" si="9"/>
        <v>0</v>
      </c>
      <c r="AO26" s="227">
        <f t="shared" si="10"/>
        <v>0</v>
      </c>
      <c r="AP26" s="227">
        <f t="shared" si="11"/>
        <v>0</v>
      </c>
      <c r="AQ26" s="227">
        <f t="shared" si="12"/>
        <v>0</v>
      </c>
      <c r="AR26" s="227">
        <f t="shared" si="13"/>
        <v>0</v>
      </c>
      <c r="AT26" s="124" t="str">
        <f t="shared" si="14"/>
        <v>DWDM TR 400 Gbps On board</v>
      </c>
      <c r="AU26" s="227">
        <f t="shared" si="15"/>
        <v>0</v>
      </c>
      <c r="AV26" s="227">
        <f t="shared" si="16"/>
        <v>0</v>
      </c>
      <c r="AW26" s="227">
        <f t="shared" si="17"/>
        <v>0</v>
      </c>
      <c r="AX26" s="227">
        <f t="shared" si="18"/>
        <v>0</v>
      </c>
      <c r="AY26" s="227">
        <f t="shared" si="19"/>
        <v>0</v>
      </c>
      <c r="AZ26" s="227">
        <f t="shared" si="20"/>
        <v>0</v>
      </c>
      <c r="BA26" s="227">
        <f t="shared" si="21"/>
        <v>0</v>
      </c>
      <c r="BB26" s="227">
        <f t="shared" si="22"/>
        <v>0</v>
      </c>
      <c r="BC26" s="227">
        <f t="shared" si="23"/>
        <v>0</v>
      </c>
      <c r="BD26" s="227">
        <f t="shared" si="24"/>
        <v>0</v>
      </c>
      <c r="BE26" s="227">
        <f t="shared" si="25"/>
        <v>0</v>
      </c>
      <c r="BF26" s="227">
        <f t="shared" si="26"/>
        <v>0</v>
      </c>
      <c r="BH26" s="124" t="str">
        <f t="shared" si="27"/>
        <v>DWDM TR 400 Gbps On board</v>
      </c>
      <c r="BI26" s="258">
        <f>IF(AG26=0,,10^-6*AG26*$BO$5*WDM!R251)</f>
        <v>0</v>
      </c>
      <c r="BJ26" s="258">
        <f>IF(AH26=0,,10^-6*AH26*$BO$5*WDM!S251)</f>
        <v>0</v>
      </c>
      <c r="BK26" s="258">
        <f>IF(AI26=0,,10^-6*AI26*$BO$5*WDM!T251)</f>
        <v>0</v>
      </c>
      <c r="BL26" s="258">
        <f>IF(AJ26=0,,10^-6*AJ26*$BO$5*WDM!U251)</f>
        <v>0</v>
      </c>
      <c r="BM26" s="258">
        <f>IF(AK26=0,,10^-6*AK26*$BO$5*WDM!V251)</f>
        <v>0</v>
      </c>
      <c r="BN26" s="258">
        <f>IF(AL26=0,,10^-6*AL26*$BO$5*WDM!W251)</f>
        <v>0</v>
      </c>
      <c r="BO26" s="258">
        <f>IF(AM26=0,,10^-6*AM26*$BO$5*WDM!X251)</f>
        <v>0</v>
      </c>
      <c r="BP26" s="258">
        <f>IF(AN26=0,,10^-6*AN26*$BO$5*WDM!Y251)</f>
        <v>0</v>
      </c>
      <c r="BQ26" s="258">
        <f>IF(AO26=0,,10^-6*AO26*$BO$5*WDM!Z251)</f>
        <v>0</v>
      </c>
      <c r="BR26" s="258">
        <f>IF(AP26=0,,10^-6*AP26*$BO$5*WDM!AA251)</f>
        <v>0</v>
      </c>
      <c r="BS26" s="258">
        <f>IF(AQ26=0,,10^-6*AQ26*$BO$5*WDM!AB251)</f>
        <v>0</v>
      </c>
      <c r="BT26" s="258">
        <f>IF(AR26=0,,10^-6*AR26*$BO$5*WDM!AC251)</f>
        <v>0</v>
      </c>
      <c r="BV26" s="124" t="str">
        <f t="shared" si="28"/>
        <v>DWDM TR 400 Gbps On board</v>
      </c>
      <c r="BW26" s="258">
        <f>IF(AU26=0,,10^-6*AU26*$CC$5*WDM!R251)</f>
        <v>0</v>
      </c>
      <c r="BX26" s="258">
        <f>IF(AV26=0,,10^-6*AV26*$CC$5*WDM!S251)</f>
        <v>0</v>
      </c>
      <c r="BY26" s="258">
        <f>IF(AW26=0,,10^-6*AW26*$CC$5*WDM!T251)</f>
        <v>0</v>
      </c>
      <c r="BZ26" s="258">
        <f>IF(AX26=0,,10^-6*AX26*$CC$5*WDM!U251)</f>
        <v>0</v>
      </c>
      <c r="CA26" s="258">
        <f>IF(AY26=0,,10^-6*AY26*$CC$5*WDM!V251)</f>
        <v>0</v>
      </c>
      <c r="CB26" s="258">
        <f>IF(AZ26=0,,10^-6*AZ26*$CC$5*WDM!W251)</f>
        <v>0</v>
      </c>
      <c r="CC26" s="258">
        <f>IF(BA26=0,,10^-6*BA26*$CC$5*WDM!X251)</f>
        <v>0</v>
      </c>
      <c r="CD26" s="258">
        <f>IF(BB26=0,,10^-6*BB26*$CC$5*WDM!Y251)</f>
        <v>0</v>
      </c>
      <c r="CE26" s="258">
        <f>IF(BC26=0,,10^-6*BC26*$CC$5*WDM!Z251)</f>
        <v>0</v>
      </c>
      <c r="CF26" s="258">
        <f>IF(BD26=0,,10^-6*BD26*$CC$5*WDM!AA251)</f>
        <v>0</v>
      </c>
      <c r="CG26" s="258">
        <f>IF(BE26=0,,10^-6*BE26*$CC$5*WDM!AB251)</f>
        <v>0</v>
      </c>
      <c r="CH26" s="258">
        <f>IF(BF26=0,,10^-6*BF26*$CC$5*WDM!AC251)</f>
        <v>0</v>
      </c>
    </row>
    <row r="27" spans="1:86">
      <c r="A27" s="100" t="s">
        <v>65</v>
      </c>
      <c r="B27" s="124" t="str">
        <f>WDM!B84</f>
        <v>DWDM TR 400 Gbps 120 km 400ZR</v>
      </c>
      <c r="C27" s="227">
        <f>WDM!C84</f>
        <v>0</v>
      </c>
      <c r="D27" s="227">
        <f>WDM!D84</f>
        <v>0</v>
      </c>
      <c r="E27" s="227">
        <f>WDM!E84</f>
        <v>0</v>
      </c>
      <c r="F27" s="227">
        <f>WDM!F84</f>
        <v>0</v>
      </c>
      <c r="G27" s="227">
        <f>WDM!G84</f>
        <v>0</v>
      </c>
      <c r="H27" s="227">
        <f>WDM!H84</f>
        <v>0</v>
      </c>
      <c r="I27" s="227">
        <f>WDM!I84</f>
        <v>0</v>
      </c>
      <c r="J27" s="227">
        <f>WDM!J84</f>
        <v>0</v>
      </c>
      <c r="K27" s="227">
        <f>WDM!K84</f>
        <v>0</v>
      </c>
      <c r="L27" s="227">
        <f>WDM!L84</f>
        <v>0</v>
      </c>
      <c r="M27" s="227">
        <f>WDM!M84</f>
        <v>0</v>
      </c>
      <c r="N27" s="227">
        <f>WDM!N84</f>
        <v>0</v>
      </c>
      <c r="P27" s="124" t="str">
        <f t="shared" si="0"/>
        <v>DWDM TR 400 Gbps 120 km 400ZR</v>
      </c>
      <c r="Q27" s="227">
        <f>WDM!C112</f>
        <v>0</v>
      </c>
      <c r="R27" s="227">
        <f>WDM!D112</f>
        <v>0</v>
      </c>
      <c r="S27" s="227">
        <f>WDM!E112</f>
        <v>0</v>
      </c>
      <c r="T27" s="227">
        <f>WDM!F112</f>
        <v>0</v>
      </c>
      <c r="U27" s="227">
        <f>WDM!G112</f>
        <v>0</v>
      </c>
      <c r="V27" s="227">
        <f>WDM!H112</f>
        <v>0</v>
      </c>
      <c r="W27" s="227">
        <f>WDM!I112</f>
        <v>0</v>
      </c>
      <c r="X27" s="227">
        <f>WDM!J112</f>
        <v>0</v>
      </c>
      <c r="Y27" s="227">
        <f>WDM!K112</f>
        <v>0</v>
      </c>
      <c r="Z27" s="227">
        <f>WDM!L112</f>
        <v>0</v>
      </c>
      <c r="AA27" s="227">
        <f>WDM!M112</f>
        <v>0</v>
      </c>
      <c r="AB27" s="227">
        <f>WDM!N112</f>
        <v>0</v>
      </c>
      <c r="AD27" s="228" t="s">
        <v>124</v>
      </c>
      <c r="AF27" s="124" t="str">
        <f t="shared" si="1"/>
        <v>DWDM TR 400 Gbps 120 km 400ZR</v>
      </c>
      <c r="AG27" s="227">
        <f t="shared" si="2"/>
        <v>0</v>
      </c>
      <c r="AH27" s="227">
        <f t="shared" si="3"/>
        <v>0</v>
      </c>
      <c r="AI27" s="227">
        <f t="shared" si="4"/>
        <v>0</v>
      </c>
      <c r="AJ27" s="227">
        <f t="shared" si="5"/>
        <v>0</v>
      </c>
      <c r="AK27" s="227">
        <f t="shared" si="6"/>
        <v>0</v>
      </c>
      <c r="AL27" s="227">
        <f t="shared" si="7"/>
        <v>0</v>
      </c>
      <c r="AM27" s="227">
        <f t="shared" si="8"/>
        <v>0</v>
      </c>
      <c r="AN27" s="227">
        <f t="shared" si="9"/>
        <v>0</v>
      </c>
      <c r="AO27" s="227">
        <f t="shared" si="10"/>
        <v>0</v>
      </c>
      <c r="AP27" s="227">
        <f t="shared" si="11"/>
        <v>0</v>
      </c>
      <c r="AQ27" s="227">
        <f t="shared" si="12"/>
        <v>0</v>
      </c>
      <c r="AR27" s="227">
        <f t="shared" si="13"/>
        <v>0</v>
      </c>
      <c r="AT27" s="124" t="str">
        <f t="shared" si="14"/>
        <v>DWDM TR 400 Gbps 120 km 400ZR</v>
      </c>
      <c r="AU27" s="227">
        <f t="shared" si="15"/>
        <v>0</v>
      </c>
      <c r="AV27" s="227">
        <f t="shared" si="16"/>
        <v>0</v>
      </c>
      <c r="AW27" s="227">
        <f t="shared" si="17"/>
        <v>0</v>
      </c>
      <c r="AX27" s="227">
        <f t="shared" si="18"/>
        <v>0</v>
      </c>
      <c r="AY27" s="227">
        <f t="shared" si="19"/>
        <v>0</v>
      </c>
      <c r="AZ27" s="227">
        <f t="shared" si="20"/>
        <v>0</v>
      </c>
      <c r="BA27" s="227">
        <f t="shared" si="21"/>
        <v>0</v>
      </c>
      <c r="BB27" s="227">
        <f t="shared" si="22"/>
        <v>0</v>
      </c>
      <c r="BC27" s="227">
        <f t="shared" si="23"/>
        <v>0</v>
      </c>
      <c r="BD27" s="227">
        <f t="shared" si="24"/>
        <v>0</v>
      </c>
      <c r="BE27" s="227">
        <f t="shared" si="25"/>
        <v>0</v>
      </c>
      <c r="BF27" s="227">
        <f t="shared" si="26"/>
        <v>0</v>
      </c>
      <c r="BH27" s="124" t="str">
        <f t="shared" si="27"/>
        <v>DWDM TR 400 Gbps 120 km 400ZR</v>
      </c>
      <c r="BI27" s="258">
        <f>IF(AG27=0,,10^-6*AG27*$BO$5*WDM!R252)</f>
        <v>0</v>
      </c>
      <c r="BJ27" s="258">
        <f>IF(AH27=0,,10^-6*AH27*$BO$5*WDM!S252)</f>
        <v>0</v>
      </c>
      <c r="BK27" s="258">
        <f>IF(AI27=0,,10^-6*AI27*$BO$5*WDM!T252)</f>
        <v>0</v>
      </c>
      <c r="BL27" s="258">
        <f>IF(AJ27=0,,10^-6*AJ27*$BO$5*WDM!U252)</f>
        <v>0</v>
      </c>
      <c r="BM27" s="258">
        <f>IF(AK27=0,,10^-6*AK27*$BO$5*WDM!V252)</f>
        <v>0</v>
      </c>
      <c r="BN27" s="258">
        <f>IF(AL27=0,,10^-6*AL27*$BO$5*WDM!W252)</f>
        <v>0</v>
      </c>
      <c r="BO27" s="258">
        <f>IF(AM27=0,,10^-6*AM27*$BO$5*WDM!X252)</f>
        <v>0</v>
      </c>
      <c r="BP27" s="258">
        <f>IF(AN27=0,,10^-6*AN27*$BO$5*WDM!Y252)</f>
        <v>0</v>
      </c>
      <c r="BQ27" s="258">
        <f>IF(AO27=0,,10^-6*AO27*$BO$5*WDM!Z252)</f>
        <v>0</v>
      </c>
      <c r="BR27" s="258">
        <f>IF(AP27=0,,10^-6*AP27*$BO$5*WDM!AA252)</f>
        <v>0</v>
      </c>
      <c r="BS27" s="258">
        <f>IF(AQ27=0,,10^-6*AQ27*$BO$5*WDM!AB252)</f>
        <v>0</v>
      </c>
      <c r="BT27" s="258">
        <f>IF(AR27=0,,10^-6*AR27*$BO$5*WDM!AC252)</f>
        <v>0</v>
      </c>
      <c r="BV27" s="124" t="str">
        <f t="shared" si="28"/>
        <v>DWDM TR 400 Gbps 120 km 400ZR</v>
      </c>
      <c r="BW27" s="258">
        <f>IF(AU27=0,,10^-6*AU27*$CC$5*WDM!R252)</f>
        <v>0</v>
      </c>
      <c r="BX27" s="258">
        <f>IF(AV27=0,,10^-6*AV27*$CC$5*WDM!S252)</f>
        <v>0</v>
      </c>
      <c r="BY27" s="258">
        <f>IF(AW27=0,,10^-6*AW27*$CC$5*WDM!T252)</f>
        <v>0</v>
      </c>
      <c r="BZ27" s="258">
        <f>IF(AX27=0,,10^-6*AX27*$CC$5*WDM!U252)</f>
        <v>0</v>
      </c>
      <c r="CA27" s="258">
        <f>IF(AY27=0,,10^-6*AY27*$CC$5*WDM!V252)</f>
        <v>0</v>
      </c>
      <c r="CB27" s="258">
        <f>IF(AZ27=0,,10^-6*AZ27*$CC$5*WDM!W252)</f>
        <v>0</v>
      </c>
      <c r="CC27" s="258">
        <f>IF(BA27=0,,10^-6*BA27*$CC$5*WDM!X252)</f>
        <v>0</v>
      </c>
      <c r="CD27" s="258">
        <f>IF(BB27=0,,10^-6*BB27*$CC$5*WDM!Y252)</f>
        <v>0</v>
      </c>
      <c r="CE27" s="258">
        <f>IF(BC27=0,,10^-6*BC27*$CC$5*WDM!Z252)</f>
        <v>0</v>
      </c>
      <c r="CF27" s="258">
        <f>IF(BD27=0,,10^-6*BD27*$CC$5*WDM!AA252)</f>
        <v>0</v>
      </c>
      <c r="CG27" s="258">
        <f>IF(BE27=0,,10^-6*BE27*$CC$5*WDM!AB252)</f>
        <v>0</v>
      </c>
      <c r="CH27" s="258">
        <f>IF(BF27=0,,10^-6*BF27*$CC$5*WDM!AC252)</f>
        <v>0</v>
      </c>
    </row>
    <row r="28" spans="1:86">
      <c r="A28" s="100" t="s">
        <v>65</v>
      </c>
      <c r="B28" s="124" t="str">
        <f>WDM!B85</f>
        <v>DWDM TR 400 Gbps &gt;120 km 400ZR+   OSPF/QSFP-DD</v>
      </c>
      <c r="C28" s="227">
        <f>WDM!C85</f>
        <v>0</v>
      </c>
      <c r="D28" s="227">
        <f>WDM!D85</f>
        <v>0</v>
      </c>
      <c r="E28" s="227">
        <f>WDM!E85</f>
        <v>0</v>
      </c>
      <c r="F28" s="227">
        <f>WDM!F85</f>
        <v>0</v>
      </c>
      <c r="G28" s="227">
        <f>WDM!G85</f>
        <v>0</v>
      </c>
      <c r="H28" s="227">
        <f>WDM!H85</f>
        <v>0</v>
      </c>
      <c r="I28" s="227">
        <f>WDM!I85</f>
        <v>0</v>
      </c>
      <c r="J28" s="227">
        <f>WDM!J85</f>
        <v>0</v>
      </c>
      <c r="K28" s="227">
        <f>WDM!K85</f>
        <v>0</v>
      </c>
      <c r="L28" s="227">
        <f>WDM!L85</f>
        <v>0</v>
      </c>
      <c r="M28" s="227">
        <f>WDM!M85</f>
        <v>0</v>
      </c>
      <c r="N28" s="227">
        <f>WDM!N85</f>
        <v>0</v>
      </c>
      <c r="P28" s="124" t="str">
        <f t="shared" si="0"/>
        <v>DWDM TR 400 Gbps &gt;120 km 400ZR+   OSPF/QSFP-DD</v>
      </c>
      <c r="Q28" s="227">
        <f>WDM!C113</f>
        <v>0</v>
      </c>
      <c r="R28" s="227">
        <f>WDM!D113</f>
        <v>0</v>
      </c>
      <c r="S28" s="227">
        <f>WDM!E113</f>
        <v>0</v>
      </c>
      <c r="T28" s="227">
        <f>WDM!F113</f>
        <v>0</v>
      </c>
      <c r="U28" s="227">
        <f>WDM!G113</f>
        <v>0</v>
      </c>
      <c r="V28" s="227">
        <f>WDM!H113</f>
        <v>0</v>
      </c>
      <c r="W28" s="227">
        <f>WDM!I113</f>
        <v>0</v>
      </c>
      <c r="X28" s="227">
        <f>WDM!J113</f>
        <v>0</v>
      </c>
      <c r="Y28" s="227">
        <f>WDM!K113</f>
        <v>0</v>
      </c>
      <c r="Z28" s="227">
        <f>WDM!L113</f>
        <v>0</v>
      </c>
      <c r="AA28" s="227">
        <f>WDM!M113</f>
        <v>0</v>
      </c>
      <c r="AB28" s="227">
        <f>WDM!N113</f>
        <v>0</v>
      </c>
      <c r="AD28" s="228" t="s">
        <v>124</v>
      </c>
      <c r="AF28" s="124" t="str">
        <f t="shared" si="1"/>
        <v>DWDM TR 400 Gbps &gt;120 km 400ZR+   OSPF/QSFP-DD</v>
      </c>
      <c r="AG28" s="227">
        <f t="shared" si="2"/>
        <v>0</v>
      </c>
      <c r="AH28" s="227">
        <f t="shared" si="3"/>
        <v>0</v>
      </c>
      <c r="AI28" s="227">
        <f t="shared" si="4"/>
        <v>0</v>
      </c>
      <c r="AJ28" s="227">
        <f t="shared" si="5"/>
        <v>0</v>
      </c>
      <c r="AK28" s="227">
        <f t="shared" si="6"/>
        <v>0</v>
      </c>
      <c r="AL28" s="227">
        <f t="shared" si="7"/>
        <v>0</v>
      </c>
      <c r="AM28" s="227">
        <f t="shared" si="8"/>
        <v>0</v>
      </c>
      <c r="AN28" s="227">
        <f t="shared" si="9"/>
        <v>0</v>
      </c>
      <c r="AO28" s="227">
        <f t="shared" si="10"/>
        <v>0</v>
      </c>
      <c r="AP28" s="227">
        <f t="shared" si="11"/>
        <v>0</v>
      </c>
      <c r="AQ28" s="227">
        <f t="shared" si="12"/>
        <v>0</v>
      </c>
      <c r="AR28" s="227">
        <f t="shared" si="13"/>
        <v>0</v>
      </c>
      <c r="AT28" s="124" t="str">
        <f t="shared" si="14"/>
        <v>DWDM TR 400 Gbps &gt;120 km 400ZR+   OSPF/QSFP-DD</v>
      </c>
      <c r="AU28" s="227">
        <f t="shared" si="15"/>
        <v>0</v>
      </c>
      <c r="AV28" s="227">
        <f t="shared" si="16"/>
        <v>0</v>
      </c>
      <c r="AW28" s="227">
        <f t="shared" si="17"/>
        <v>0</v>
      </c>
      <c r="AX28" s="227">
        <f t="shared" si="18"/>
        <v>0</v>
      </c>
      <c r="AY28" s="227">
        <f t="shared" si="19"/>
        <v>0</v>
      </c>
      <c r="AZ28" s="227">
        <f t="shared" si="20"/>
        <v>0</v>
      </c>
      <c r="BA28" s="227">
        <f t="shared" si="21"/>
        <v>0</v>
      </c>
      <c r="BB28" s="227">
        <f t="shared" si="22"/>
        <v>0</v>
      </c>
      <c r="BC28" s="227">
        <f t="shared" si="23"/>
        <v>0</v>
      </c>
      <c r="BD28" s="227">
        <f t="shared" si="24"/>
        <v>0</v>
      </c>
      <c r="BE28" s="227">
        <f t="shared" si="25"/>
        <v>0</v>
      </c>
      <c r="BF28" s="227">
        <f t="shared" si="26"/>
        <v>0</v>
      </c>
      <c r="BH28" s="124" t="str">
        <f t="shared" si="27"/>
        <v>DWDM TR 400 Gbps &gt;120 km 400ZR+   OSPF/QSFP-DD</v>
      </c>
      <c r="BI28" s="258">
        <f>IF(AG28=0,,10^-6*AG28*$BO$5*WDM!R253)</f>
        <v>0</v>
      </c>
      <c r="BJ28" s="258">
        <f>IF(AH28=0,,10^-6*AH28*$BO$5*WDM!S253)</f>
        <v>0</v>
      </c>
      <c r="BK28" s="258">
        <f>IF(AI28=0,,10^-6*AI28*$BO$5*WDM!T253)</f>
        <v>0</v>
      </c>
      <c r="BL28" s="258">
        <f>IF(AJ28=0,,10^-6*AJ28*$BO$5*WDM!U253)</f>
        <v>0</v>
      </c>
      <c r="BM28" s="258">
        <f>IF(AK28=0,,10^-6*AK28*$BO$5*WDM!V253)</f>
        <v>0</v>
      </c>
      <c r="BN28" s="258">
        <f>IF(AL28=0,,10^-6*AL28*$BO$5*WDM!W253)</f>
        <v>0</v>
      </c>
      <c r="BO28" s="258">
        <f>IF(AM28=0,,10^-6*AM28*$BO$5*WDM!X253)</f>
        <v>0</v>
      </c>
      <c r="BP28" s="258">
        <f>IF(AN28=0,,10^-6*AN28*$BO$5*WDM!Y253)</f>
        <v>0</v>
      </c>
      <c r="BQ28" s="258">
        <f>IF(AO28=0,,10^-6*AO28*$BO$5*WDM!Z253)</f>
        <v>0</v>
      </c>
      <c r="BR28" s="258">
        <f>IF(AP28=0,,10^-6*AP28*$BO$5*WDM!AA253)</f>
        <v>0</v>
      </c>
      <c r="BS28" s="258">
        <f>IF(AQ28=0,,10^-6*AQ28*$BO$5*WDM!AB253)</f>
        <v>0</v>
      </c>
      <c r="BT28" s="258">
        <f>IF(AR28=0,,10^-6*AR28*$BO$5*WDM!AC253)</f>
        <v>0</v>
      </c>
      <c r="BV28" s="124" t="str">
        <f t="shared" si="28"/>
        <v>DWDM TR 400 Gbps &gt;120 km 400ZR+   OSPF/QSFP-DD</v>
      </c>
      <c r="BW28" s="258">
        <f>IF(AU28=0,,10^-6*AU28*$CC$5*WDM!R253)</f>
        <v>0</v>
      </c>
      <c r="BX28" s="258">
        <f>IF(AV28=0,,10^-6*AV28*$CC$5*WDM!S253)</f>
        <v>0</v>
      </c>
      <c r="BY28" s="258">
        <f>IF(AW28=0,,10^-6*AW28*$CC$5*WDM!T253)</f>
        <v>0</v>
      </c>
      <c r="BZ28" s="258">
        <f>IF(AX28=0,,10^-6*AX28*$CC$5*WDM!U253)</f>
        <v>0</v>
      </c>
      <c r="CA28" s="258">
        <f>IF(AY28=0,,10^-6*AY28*$CC$5*WDM!V253)</f>
        <v>0</v>
      </c>
      <c r="CB28" s="258">
        <f>IF(AZ28=0,,10^-6*AZ28*$CC$5*WDM!W253)</f>
        <v>0</v>
      </c>
      <c r="CC28" s="258">
        <f>IF(BA28=0,,10^-6*BA28*$CC$5*WDM!X253)</f>
        <v>0</v>
      </c>
      <c r="CD28" s="258">
        <f>IF(BB28=0,,10^-6*BB28*$CC$5*WDM!Y253)</f>
        <v>0</v>
      </c>
      <c r="CE28" s="258">
        <f>IF(BC28=0,,10^-6*BC28*$CC$5*WDM!Z253)</f>
        <v>0</v>
      </c>
      <c r="CF28" s="258">
        <f>IF(BD28=0,,10^-6*BD28*$CC$5*WDM!AA253)</f>
        <v>0</v>
      </c>
      <c r="CG28" s="258">
        <f>IF(BE28=0,,10^-6*BE28*$CC$5*WDM!AB253)</f>
        <v>0</v>
      </c>
      <c r="CH28" s="258">
        <f>IF(BF28=0,,10^-6*BF28*$CC$5*WDM!AC253)</f>
        <v>0</v>
      </c>
    </row>
    <row r="29" spans="1:86">
      <c r="A29" s="100" t="s">
        <v>65</v>
      </c>
      <c r="B29" s="124" t="str">
        <f>WDM!B86</f>
        <v>DWDM TR 400 Gbps &gt;120 km 400ZR+ CFP2</v>
      </c>
      <c r="C29" s="227">
        <f>WDM!C86</f>
        <v>0</v>
      </c>
      <c r="D29" s="227">
        <f>WDM!D86</f>
        <v>0</v>
      </c>
      <c r="E29" s="227">
        <f>WDM!E86</f>
        <v>0</v>
      </c>
      <c r="F29" s="227">
        <f>WDM!F86</f>
        <v>0</v>
      </c>
      <c r="G29" s="227">
        <f>WDM!G86</f>
        <v>0</v>
      </c>
      <c r="H29" s="227">
        <f>WDM!H86</f>
        <v>0</v>
      </c>
      <c r="I29" s="227">
        <f>WDM!I86</f>
        <v>0</v>
      </c>
      <c r="J29" s="227">
        <f>WDM!J86</f>
        <v>0</v>
      </c>
      <c r="K29" s="227">
        <f>WDM!K86</f>
        <v>0</v>
      </c>
      <c r="L29" s="227">
        <f>WDM!L86</f>
        <v>0</v>
      </c>
      <c r="M29" s="227">
        <f>WDM!M86</f>
        <v>0</v>
      </c>
      <c r="N29" s="227">
        <f>WDM!N86</f>
        <v>0</v>
      </c>
      <c r="P29" s="124" t="str">
        <f t="shared" si="0"/>
        <v>DWDM TR 400 Gbps &gt;120 km 400ZR+ CFP2</v>
      </c>
      <c r="Q29" s="227">
        <f>WDM!C114</f>
        <v>0</v>
      </c>
      <c r="R29" s="227">
        <f>WDM!D114</f>
        <v>0</v>
      </c>
      <c r="S29" s="227">
        <f>WDM!E114</f>
        <v>0</v>
      </c>
      <c r="T29" s="227">
        <f>WDM!F114</f>
        <v>0</v>
      </c>
      <c r="U29" s="227">
        <f>WDM!G114</f>
        <v>0</v>
      </c>
      <c r="V29" s="227">
        <f>WDM!H114</f>
        <v>0</v>
      </c>
      <c r="W29" s="227">
        <f>WDM!I114</f>
        <v>0</v>
      </c>
      <c r="X29" s="227">
        <f>WDM!J114</f>
        <v>0</v>
      </c>
      <c r="Y29" s="227">
        <f>WDM!K114</f>
        <v>0</v>
      </c>
      <c r="Z29" s="227">
        <f>WDM!L114</f>
        <v>0</v>
      </c>
      <c r="AA29" s="227">
        <f>WDM!M114</f>
        <v>0</v>
      </c>
      <c r="AB29" s="227">
        <f>WDM!N114</f>
        <v>0</v>
      </c>
      <c r="AD29" s="228" t="s">
        <v>124</v>
      </c>
      <c r="AF29" s="124" t="str">
        <f t="shared" si="1"/>
        <v>DWDM TR 400 Gbps &gt;120 km 400ZR+ CFP2</v>
      </c>
      <c r="AG29" s="227">
        <f t="shared" si="2"/>
        <v>0</v>
      </c>
      <c r="AH29" s="227">
        <f t="shared" si="3"/>
        <v>0</v>
      </c>
      <c r="AI29" s="227">
        <f t="shared" si="4"/>
        <v>0</v>
      </c>
      <c r="AJ29" s="227">
        <f t="shared" si="5"/>
        <v>0</v>
      </c>
      <c r="AK29" s="227">
        <f t="shared" si="6"/>
        <v>0</v>
      </c>
      <c r="AL29" s="227">
        <f t="shared" si="7"/>
        <v>0</v>
      </c>
      <c r="AM29" s="227">
        <f t="shared" si="8"/>
        <v>0</v>
      </c>
      <c r="AN29" s="227">
        <f t="shared" si="9"/>
        <v>0</v>
      </c>
      <c r="AO29" s="227">
        <f t="shared" si="10"/>
        <v>0</v>
      </c>
      <c r="AP29" s="227">
        <f t="shared" si="11"/>
        <v>0</v>
      </c>
      <c r="AQ29" s="227">
        <f t="shared" si="12"/>
        <v>0</v>
      </c>
      <c r="AR29" s="227">
        <f t="shared" si="13"/>
        <v>0</v>
      </c>
      <c r="AT29" s="124" t="str">
        <f t="shared" si="14"/>
        <v>DWDM TR 400 Gbps &gt;120 km 400ZR+ CFP2</v>
      </c>
      <c r="AU29" s="227">
        <f t="shared" si="15"/>
        <v>0</v>
      </c>
      <c r="AV29" s="227">
        <f t="shared" si="16"/>
        <v>0</v>
      </c>
      <c r="AW29" s="227">
        <f t="shared" si="17"/>
        <v>0</v>
      </c>
      <c r="AX29" s="227">
        <f t="shared" si="18"/>
        <v>0</v>
      </c>
      <c r="AY29" s="227">
        <f t="shared" si="19"/>
        <v>0</v>
      </c>
      <c r="AZ29" s="227">
        <f t="shared" si="20"/>
        <v>0</v>
      </c>
      <c r="BA29" s="227">
        <f t="shared" si="21"/>
        <v>0</v>
      </c>
      <c r="BB29" s="227">
        <f t="shared" si="22"/>
        <v>0</v>
      </c>
      <c r="BC29" s="227">
        <f t="shared" si="23"/>
        <v>0</v>
      </c>
      <c r="BD29" s="227">
        <f t="shared" si="24"/>
        <v>0</v>
      </c>
      <c r="BE29" s="227">
        <f t="shared" si="25"/>
        <v>0</v>
      </c>
      <c r="BF29" s="227">
        <f t="shared" si="26"/>
        <v>0</v>
      </c>
      <c r="BH29" s="124" t="str">
        <f t="shared" si="27"/>
        <v>DWDM TR 400 Gbps &gt;120 km 400ZR+ CFP2</v>
      </c>
      <c r="BI29" s="258">
        <f>IF(AG29=0,,10^-6*AG29*$BO$5*WDM!R254)</f>
        <v>0</v>
      </c>
      <c r="BJ29" s="258">
        <f>IF(AH29=0,,10^-6*AH29*$BO$5*WDM!S254)</f>
        <v>0</v>
      </c>
      <c r="BK29" s="258">
        <f>IF(AI29=0,,10^-6*AI29*$BO$5*WDM!T254)</f>
        <v>0</v>
      </c>
      <c r="BL29" s="258">
        <f>IF(AJ29=0,,10^-6*AJ29*$BO$5*WDM!U254)</f>
        <v>0</v>
      </c>
      <c r="BM29" s="258">
        <f>IF(AK29=0,,10^-6*AK29*$BO$5*WDM!V254)</f>
        <v>0</v>
      </c>
      <c r="BN29" s="258">
        <f>IF(AL29=0,,10^-6*AL29*$BO$5*WDM!W254)</f>
        <v>0</v>
      </c>
      <c r="BO29" s="258">
        <f>IF(AM29=0,,10^-6*AM29*$BO$5*WDM!X254)</f>
        <v>0</v>
      </c>
      <c r="BP29" s="258">
        <f>IF(AN29=0,,10^-6*AN29*$BO$5*WDM!Y254)</f>
        <v>0</v>
      </c>
      <c r="BQ29" s="258">
        <f>IF(AO29=0,,10^-6*AO29*$BO$5*WDM!Z254)</f>
        <v>0</v>
      </c>
      <c r="BR29" s="258">
        <f>IF(AP29=0,,10^-6*AP29*$BO$5*WDM!AA254)</f>
        <v>0</v>
      </c>
      <c r="BS29" s="258">
        <f>IF(AQ29=0,,10^-6*AQ29*$BO$5*WDM!AB254)</f>
        <v>0</v>
      </c>
      <c r="BT29" s="258">
        <f>IF(AR29=0,,10^-6*AR29*$BO$5*WDM!AC254)</f>
        <v>0</v>
      </c>
      <c r="BV29" s="124" t="str">
        <f t="shared" si="28"/>
        <v>DWDM TR 400 Gbps &gt;120 km 400ZR+ CFP2</v>
      </c>
      <c r="BW29" s="258">
        <f>IF(AU29=0,,10^-6*AU29*$CC$5*WDM!R254)</f>
        <v>0</v>
      </c>
      <c r="BX29" s="258">
        <f>IF(AV29=0,,10^-6*AV29*$CC$5*WDM!S254)</f>
        <v>0</v>
      </c>
      <c r="BY29" s="258">
        <f>IF(AW29=0,,10^-6*AW29*$CC$5*WDM!T254)</f>
        <v>0</v>
      </c>
      <c r="BZ29" s="258">
        <f>IF(AX29=0,,10^-6*AX29*$CC$5*WDM!U254)</f>
        <v>0</v>
      </c>
      <c r="CA29" s="258">
        <f>IF(AY29=0,,10^-6*AY29*$CC$5*WDM!V254)</f>
        <v>0</v>
      </c>
      <c r="CB29" s="258">
        <f>IF(AZ29=0,,10^-6*AZ29*$CC$5*WDM!W254)</f>
        <v>0</v>
      </c>
      <c r="CC29" s="258">
        <f>IF(BA29=0,,10^-6*BA29*$CC$5*WDM!X254)</f>
        <v>0</v>
      </c>
      <c r="CD29" s="258">
        <f>IF(BB29=0,,10^-6*BB29*$CC$5*WDM!Y254)</f>
        <v>0</v>
      </c>
      <c r="CE29" s="258">
        <f>IF(BC29=0,,10^-6*BC29*$CC$5*WDM!Z254)</f>
        <v>0</v>
      </c>
      <c r="CF29" s="258">
        <f>IF(BD29=0,,10^-6*BD29*$CC$5*WDM!AA254)</f>
        <v>0</v>
      </c>
      <c r="CG29" s="258">
        <f>IF(BE29=0,,10^-6*BE29*$CC$5*WDM!AB254)</f>
        <v>0</v>
      </c>
      <c r="CH29" s="258">
        <f>IF(BF29=0,,10^-6*BF29*$CC$5*WDM!AC254)</f>
        <v>0</v>
      </c>
    </row>
    <row r="30" spans="1:86">
      <c r="A30" s="100" t="s">
        <v>65</v>
      </c>
      <c r="B30" s="124" t="str">
        <f>WDM!B88</f>
        <v>≥600G All</v>
      </c>
      <c r="C30" s="227">
        <f>WDM!C88</f>
        <v>0</v>
      </c>
      <c r="D30" s="227">
        <f>WDM!D88</f>
        <v>0</v>
      </c>
      <c r="E30" s="227">
        <f>WDM!E88</f>
        <v>0</v>
      </c>
      <c r="F30" s="227">
        <f>WDM!F88</f>
        <v>0</v>
      </c>
      <c r="G30" s="227">
        <f>WDM!G88</f>
        <v>0</v>
      </c>
      <c r="H30" s="227">
        <f>WDM!H88</f>
        <v>0</v>
      </c>
      <c r="I30" s="227">
        <f>WDM!I88</f>
        <v>0</v>
      </c>
      <c r="J30" s="227">
        <f>WDM!J88</f>
        <v>0</v>
      </c>
      <c r="K30" s="227">
        <f>WDM!K88</f>
        <v>0</v>
      </c>
      <c r="L30" s="227">
        <f>WDM!L88</f>
        <v>0</v>
      </c>
      <c r="M30" s="227">
        <f>WDM!M88</f>
        <v>0</v>
      </c>
      <c r="N30" s="227">
        <f>WDM!N88</f>
        <v>0</v>
      </c>
      <c r="P30" s="124" t="str">
        <f t="shared" si="0"/>
        <v>≥600G All</v>
      </c>
      <c r="Q30" s="227">
        <f>WDM!C116</f>
        <v>0</v>
      </c>
      <c r="R30" s="227">
        <f>WDM!D116</f>
        <v>0</v>
      </c>
      <c r="S30" s="227">
        <f>WDM!E116</f>
        <v>0</v>
      </c>
      <c r="T30" s="227">
        <f>WDM!F116</f>
        <v>0</v>
      </c>
      <c r="U30" s="227">
        <f>WDM!G116</f>
        <v>0</v>
      </c>
      <c r="V30" s="227">
        <f>WDM!H116</f>
        <v>0</v>
      </c>
      <c r="W30" s="227">
        <f>WDM!I116</f>
        <v>0</v>
      </c>
      <c r="X30" s="227">
        <f>WDM!J116</f>
        <v>0</v>
      </c>
      <c r="Y30" s="227">
        <f>WDM!K116</f>
        <v>0</v>
      </c>
      <c r="Z30" s="227">
        <f>WDM!L116</f>
        <v>0</v>
      </c>
      <c r="AA30" s="227">
        <f>WDM!M116</f>
        <v>0</v>
      </c>
      <c r="AB30" s="227">
        <f>WDM!N116</f>
        <v>0</v>
      </c>
      <c r="AD30" s="228" t="s">
        <v>124</v>
      </c>
      <c r="AF30" s="124" t="str">
        <f t="shared" si="1"/>
        <v>≥600G All</v>
      </c>
      <c r="AG30" s="227">
        <f t="shared" si="2"/>
        <v>0</v>
      </c>
      <c r="AH30" s="227">
        <f t="shared" si="3"/>
        <v>0</v>
      </c>
      <c r="AI30" s="227">
        <f t="shared" si="4"/>
        <v>0</v>
      </c>
      <c r="AJ30" s="227">
        <f t="shared" si="5"/>
        <v>0</v>
      </c>
      <c r="AK30" s="227">
        <f t="shared" si="6"/>
        <v>0</v>
      </c>
      <c r="AL30" s="227">
        <f t="shared" si="7"/>
        <v>0</v>
      </c>
      <c r="AM30" s="227">
        <f t="shared" si="8"/>
        <v>0</v>
      </c>
      <c r="AN30" s="227">
        <f t="shared" si="9"/>
        <v>0</v>
      </c>
      <c r="AO30" s="227">
        <f t="shared" si="10"/>
        <v>0</v>
      </c>
      <c r="AP30" s="227">
        <f t="shared" si="11"/>
        <v>0</v>
      </c>
      <c r="AQ30" s="227">
        <f t="shared" si="12"/>
        <v>0</v>
      </c>
      <c r="AR30" s="227">
        <f t="shared" si="13"/>
        <v>0</v>
      </c>
      <c r="AT30" s="124" t="str">
        <f t="shared" si="14"/>
        <v>≥600G All</v>
      </c>
      <c r="AU30" s="227">
        <f t="shared" si="15"/>
        <v>0</v>
      </c>
      <c r="AV30" s="227">
        <f t="shared" si="16"/>
        <v>0</v>
      </c>
      <c r="AW30" s="227">
        <f t="shared" si="17"/>
        <v>0</v>
      </c>
      <c r="AX30" s="227">
        <f t="shared" si="18"/>
        <v>0</v>
      </c>
      <c r="AY30" s="227">
        <f t="shared" si="19"/>
        <v>0</v>
      </c>
      <c r="AZ30" s="227">
        <f t="shared" si="20"/>
        <v>0</v>
      </c>
      <c r="BA30" s="227">
        <f t="shared" si="21"/>
        <v>0</v>
      </c>
      <c r="BB30" s="227">
        <f t="shared" si="22"/>
        <v>0</v>
      </c>
      <c r="BC30" s="227">
        <f t="shared" si="23"/>
        <v>0</v>
      </c>
      <c r="BD30" s="227">
        <f t="shared" si="24"/>
        <v>0</v>
      </c>
      <c r="BE30" s="227">
        <f t="shared" si="25"/>
        <v>0</v>
      </c>
      <c r="BF30" s="227">
        <f t="shared" si="26"/>
        <v>0</v>
      </c>
      <c r="BH30" s="124" t="str">
        <f t="shared" si="27"/>
        <v>≥600G All</v>
      </c>
      <c r="BI30" s="258">
        <f>IF(AG30=0,,10^-6*AG30*$BO$5*WDM!R256)</f>
        <v>0</v>
      </c>
      <c r="BJ30" s="258">
        <f>IF(AH30=0,,10^-6*AH30*$BO$5*WDM!S256)</f>
        <v>0</v>
      </c>
      <c r="BK30" s="258">
        <f>IF(AI30=0,,10^-6*AI30*$BO$5*WDM!T256)</f>
        <v>0</v>
      </c>
      <c r="BL30" s="258">
        <f>IF(AJ30=0,,10^-6*AJ30*$BO$5*WDM!U256)</f>
        <v>0</v>
      </c>
      <c r="BM30" s="258">
        <f>IF(AK30=0,,10^-6*AK30*$BO$5*WDM!V256)</f>
        <v>0</v>
      </c>
      <c r="BN30" s="258">
        <f>IF(AL30=0,,10^-6*AL30*$BO$5*WDM!W256)</f>
        <v>0</v>
      </c>
      <c r="BO30" s="258">
        <f>IF(AM30=0,,10^-6*AM30*$BO$5*WDM!X256)</f>
        <v>0</v>
      </c>
      <c r="BP30" s="258">
        <f>IF(AN30=0,,10^-6*AN30*$BO$5*WDM!Y256)</f>
        <v>0</v>
      </c>
      <c r="BQ30" s="258">
        <f>IF(AO30=0,,10^-6*AO30*$BO$5*WDM!Z256)</f>
        <v>0</v>
      </c>
      <c r="BR30" s="258">
        <f>IF(AP30=0,,10^-6*AP30*$BO$5*WDM!AA256)</f>
        <v>0</v>
      </c>
      <c r="BS30" s="258">
        <f>IF(AQ30=0,,10^-6*AQ30*$BO$5*WDM!AB256)</f>
        <v>0</v>
      </c>
      <c r="BT30" s="258">
        <f>IF(AR30=0,,10^-6*AR30*$BO$5*WDM!AC256)</f>
        <v>0</v>
      </c>
      <c r="BV30" s="124" t="str">
        <f t="shared" si="28"/>
        <v>≥600G All</v>
      </c>
      <c r="BW30" s="258">
        <f>IF(AU30=0,,10^-6*AU30*$CC$5*WDM!R256)</f>
        <v>0</v>
      </c>
      <c r="BX30" s="258">
        <f>IF(AV30=0,,10^-6*AV30*$CC$5*WDM!S256)</f>
        <v>0</v>
      </c>
      <c r="BY30" s="258">
        <f>IF(AW30=0,,10^-6*AW30*$CC$5*WDM!T256)</f>
        <v>0</v>
      </c>
      <c r="BZ30" s="258">
        <f>IF(AX30=0,,10^-6*AX30*$CC$5*WDM!U256)</f>
        <v>0</v>
      </c>
      <c r="CA30" s="258">
        <f>IF(AY30=0,,10^-6*AY30*$CC$5*WDM!V256)</f>
        <v>0</v>
      </c>
      <c r="CB30" s="258">
        <f>IF(AZ30=0,,10^-6*AZ30*$CC$5*WDM!W256)</f>
        <v>0</v>
      </c>
      <c r="CC30" s="258">
        <f>IF(BA30=0,,10^-6*BA30*$CC$5*WDM!X256)</f>
        <v>0</v>
      </c>
      <c r="CD30" s="258">
        <f>IF(BB30=0,,10^-6*BB30*$CC$5*WDM!Y256)</f>
        <v>0</v>
      </c>
      <c r="CE30" s="258">
        <f>IF(BC30=0,,10^-6*BC30*$CC$5*WDM!Z256)</f>
        <v>0</v>
      </c>
      <c r="CF30" s="258">
        <f>IF(BD30=0,,10^-6*BD30*$CC$5*WDM!AA256)</f>
        <v>0</v>
      </c>
      <c r="CG30" s="258">
        <f>IF(BE30=0,,10^-6*BE30*$CC$5*WDM!AB256)</f>
        <v>0</v>
      </c>
      <c r="CH30" s="258">
        <f>IF(BF30=0,,10^-6*BF30*$CC$5*WDM!AC256)</f>
        <v>0</v>
      </c>
    </row>
    <row r="31" spans="1:86">
      <c r="A31" s="100" t="s">
        <v>65</v>
      </c>
      <c r="B31" s="124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P31" s="124">
        <f t="shared" si="0"/>
        <v>0</v>
      </c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F31" s="124">
        <f t="shared" si="1"/>
        <v>0</v>
      </c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T31" s="124">
        <f t="shared" si="14"/>
        <v>0</v>
      </c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H31" s="124">
        <f t="shared" si="27"/>
        <v>0</v>
      </c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V31" s="124">
        <f t="shared" si="28"/>
        <v>0</v>
      </c>
      <c r="BW31" s="258">
        <f>IF(AU31=0,,10^-6*AU31*$CC$5*WDM!R257)</f>
        <v>0</v>
      </c>
      <c r="BX31" s="258">
        <f>IF(AV31=0,,10^-6*AV31*$CC$5*WDM!S257)</f>
        <v>0</v>
      </c>
      <c r="BY31" s="258">
        <f>IF(AW31=0,,10^-6*AW31*$CC$5*WDM!T257)</f>
        <v>0</v>
      </c>
      <c r="BZ31" s="258">
        <f>IF(AX31=0,,10^-6*AX31*$CC$5*WDM!U257)</f>
        <v>0</v>
      </c>
      <c r="CA31" s="258">
        <f>IF(AY31=0,,10^-6*AY31*$CC$5*WDM!V257)</f>
        <v>0</v>
      </c>
      <c r="CB31" s="258">
        <f>IF(AZ31=0,,10^-6*AZ31*$CC$5*WDM!W257)</f>
        <v>0</v>
      </c>
      <c r="CC31" s="258">
        <f>IF(BA31=0,,10^-6*BA31*$CC$5*WDM!X257)</f>
        <v>0</v>
      </c>
      <c r="CD31" s="258">
        <f>IF(BB31=0,,10^-6*BB31*$CC$5*WDM!Y257)</f>
        <v>0</v>
      </c>
      <c r="CE31" s="258">
        <f>IF(BC31=0,,10^-6*BC31*$CC$5*WDM!Z257)</f>
        <v>0</v>
      </c>
      <c r="CF31" s="258">
        <f>IF(BD31=0,,10^-6*BD31*$CC$5*WDM!AA257)</f>
        <v>0</v>
      </c>
      <c r="CG31" s="258">
        <f>IF(BE31=0,,10^-6*BE31*$CC$5*WDM!AB257)</f>
        <v>0</v>
      </c>
      <c r="CH31" s="258">
        <f>IF(BF31=0,,10^-6*BF31*$CC$5*WDM!AC257)</f>
        <v>0</v>
      </c>
    </row>
    <row r="32" spans="1:86">
      <c r="A32" s="235" t="s">
        <v>65</v>
      </c>
      <c r="B32" s="19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P32" s="194">
        <f t="shared" si="0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D32" s="251"/>
      <c r="AF32" s="194">
        <f t="shared" si="1"/>
        <v>0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T32" s="194">
        <f t="shared" si="14"/>
        <v>0</v>
      </c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H32" s="194">
        <f t="shared" si="27"/>
        <v>0</v>
      </c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V32" s="194">
        <f t="shared" si="28"/>
        <v>0</v>
      </c>
      <c r="BW32" s="269">
        <f>IF(AU32=0,,10^-6*AU32*$CC$5*WDM!R258)</f>
        <v>0</v>
      </c>
      <c r="BX32" s="261">
        <f>IF(AV32=0,,10^-6*AV32*$CC$5*WDM!S258)</f>
        <v>0</v>
      </c>
      <c r="BY32" s="261">
        <f>IF(AW32=0,,10^-6*AW32*$CC$5*WDM!T258)</f>
        <v>0</v>
      </c>
      <c r="BZ32" s="261">
        <f>IF(AX32=0,,10^-6*AX32*$CC$5*WDM!U258)</f>
        <v>0</v>
      </c>
      <c r="CA32" s="261">
        <f>IF(AY32=0,,10^-6*AY32*$CC$5*WDM!V258)</f>
        <v>0</v>
      </c>
      <c r="CB32" s="261">
        <f>IF(AZ32=0,,10^-6*AZ32*$CC$5*WDM!W258)</f>
        <v>0</v>
      </c>
      <c r="CC32" s="261">
        <f>IF(BA32=0,,10^-6*BA32*$CC$5*WDM!X258)</f>
        <v>0</v>
      </c>
      <c r="CD32" s="261">
        <f>IF(BB32=0,,10^-6*BB32*$CC$5*WDM!Y258)</f>
        <v>0</v>
      </c>
      <c r="CE32" s="261">
        <f>IF(BC32=0,,10^-6*BC32*$CC$5*WDM!Z258)</f>
        <v>0</v>
      </c>
      <c r="CF32" s="261">
        <f>IF(BD32=0,,10^-6*BD32*$CC$5*WDM!AA258)</f>
        <v>0</v>
      </c>
      <c r="CG32" s="261">
        <f>IF(BE32=0,,10^-6*BE32*$CC$5*WDM!AB258)</f>
        <v>0</v>
      </c>
      <c r="CH32" s="261">
        <f>IF(BF32=0,,10^-6*BF32*$CC$5*WDM!AC258)</f>
        <v>0</v>
      </c>
    </row>
    <row r="33" spans="1:86">
      <c r="A33" s="240" t="s">
        <v>34</v>
      </c>
      <c r="B33" s="124" t="str">
        <f>Ethernet!B181</f>
        <v>1G 500 m SFP</v>
      </c>
      <c r="C33" s="227">
        <f>Ethernet!C181</f>
        <v>0</v>
      </c>
      <c r="D33" s="227">
        <f>Ethernet!D181</f>
        <v>0</v>
      </c>
      <c r="E33" s="227">
        <f>Ethernet!E181</f>
        <v>0</v>
      </c>
      <c r="F33" s="227">
        <f>Ethernet!F181</f>
        <v>0</v>
      </c>
      <c r="G33" s="227">
        <f>Ethernet!G181</f>
        <v>0</v>
      </c>
      <c r="H33" s="227">
        <f>Ethernet!H181</f>
        <v>0</v>
      </c>
      <c r="I33" s="227">
        <f>Ethernet!I181</f>
        <v>0</v>
      </c>
      <c r="J33" s="227">
        <f>Ethernet!J181</f>
        <v>0</v>
      </c>
      <c r="K33" s="227">
        <f>Ethernet!K181</f>
        <v>0</v>
      </c>
      <c r="L33" s="227">
        <f>Ethernet!L181</f>
        <v>0</v>
      </c>
      <c r="M33" s="227">
        <f>Ethernet!M181</f>
        <v>0</v>
      </c>
      <c r="N33" s="227">
        <f>Ethernet!N181</f>
        <v>0</v>
      </c>
      <c r="P33" s="124" t="str">
        <f t="shared" si="0"/>
        <v>1G 500 m SFP</v>
      </c>
      <c r="Q33" s="227">
        <f>Ethernet!C267</f>
        <v>0</v>
      </c>
      <c r="R33" s="227">
        <f>Ethernet!D267</f>
        <v>0</v>
      </c>
      <c r="S33" s="227">
        <f>Ethernet!E267</f>
        <v>0</v>
      </c>
      <c r="T33" s="227">
        <f>Ethernet!F267</f>
        <v>0</v>
      </c>
      <c r="U33" s="227">
        <f>Ethernet!G267</f>
        <v>0</v>
      </c>
      <c r="V33" s="227">
        <f>Ethernet!H267</f>
        <v>0</v>
      </c>
      <c r="W33" s="227">
        <f>Ethernet!I267</f>
        <v>0</v>
      </c>
      <c r="X33" s="227">
        <f>Ethernet!J267</f>
        <v>0</v>
      </c>
      <c r="Y33" s="227">
        <f>Ethernet!K267</f>
        <v>0</v>
      </c>
      <c r="Z33" s="227">
        <f>Ethernet!L267</f>
        <v>0</v>
      </c>
      <c r="AA33" s="227">
        <f>Ethernet!M267</f>
        <v>0</v>
      </c>
      <c r="AB33" s="227">
        <f>Ethernet!N267</f>
        <v>0</v>
      </c>
      <c r="AD33" s="228" t="s">
        <v>125</v>
      </c>
      <c r="AF33" s="124" t="str">
        <f t="shared" ref="AF33:AF64" si="29">P33</f>
        <v>1G 500 m SFP</v>
      </c>
      <c r="AG33" s="227">
        <f t="shared" ref="AG33:AG64" si="30">C33+IF($AD33="DML",Q33)</f>
        <v>0</v>
      </c>
      <c r="AH33" s="227">
        <f t="shared" ref="AH33:AH64" si="31">D33+IF($AD33="DML",R33)</f>
        <v>0</v>
      </c>
      <c r="AI33" s="227">
        <f t="shared" ref="AI33:AI64" si="32">E33+IF($AD33="DML",S33)</f>
        <v>0</v>
      </c>
      <c r="AJ33" s="227">
        <f t="shared" ref="AJ33:AJ64" si="33">F33+IF($AD33="DML",T33)</f>
        <v>0</v>
      </c>
      <c r="AK33" s="227">
        <f t="shared" ref="AK33:AK64" si="34">G33+IF($AD33="DML",U33)</f>
        <v>0</v>
      </c>
      <c r="AL33" s="227">
        <f t="shared" ref="AL33:AL64" si="35">H33+IF($AD33="DML",V33)</f>
        <v>0</v>
      </c>
      <c r="AM33" s="227">
        <f t="shared" ref="AM33:AM64" si="36">I33+IF($AD33="DML",W33)</f>
        <v>0</v>
      </c>
      <c r="AN33" s="227">
        <f t="shared" ref="AN33:AN64" si="37">J33+IF($AD33="DML",X33)</f>
        <v>0</v>
      </c>
      <c r="AO33" s="227">
        <f t="shared" ref="AO33:AO64" si="38">K33+IF($AD33="DML",Y33)</f>
        <v>0</v>
      </c>
      <c r="AP33" s="227">
        <f t="shared" ref="AP33:AP64" si="39">L33+IF($AD33="DML",Z33)</f>
        <v>0</v>
      </c>
      <c r="AQ33" s="227">
        <f t="shared" ref="AQ33:AQ64" si="40">M33+IF($AD33="DML",AA33)</f>
        <v>0</v>
      </c>
      <c r="AR33" s="227">
        <f t="shared" ref="AR33:AR64" si="41">N33+IF($AD33="DML",AB33)</f>
        <v>0</v>
      </c>
      <c r="AT33" s="124" t="str">
        <f t="shared" ref="AT33:AT64" si="42">P33</f>
        <v>1G 500 m SFP</v>
      </c>
      <c r="AU33" s="227">
        <f t="shared" ref="AU33:AU64" si="43">IF($AD33="EML",Q33,)</f>
        <v>0</v>
      </c>
      <c r="AV33" s="227">
        <f t="shared" ref="AV33:AV64" si="44">IF($AD33="EML",R33,)</f>
        <v>0</v>
      </c>
      <c r="AW33" s="227">
        <f t="shared" ref="AW33:AW64" si="45">IF($AD33="EML",S33,)</f>
        <v>0</v>
      </c>
      <c r="AX33" s="227">
        <f t="shared" ref="AX33:AX64" si="46">IF($AD33="EML",T33,)</f>
        <v>0</v>
      </c>
      <c r="AY33" s="227">
        <f t="shared" ref="AY33:AY64" si="47">IF($AD33="EML",U33,)</f>
        <v>0</v>
      </c>
      <c r="AZ33" s="227">
        <f t="shared" ref="AZ33:AZ64" si="48">IF($AD33="EML",V33,)</f>
        <v>0</v>
      </c>
      <c r="BA33" s="227">
        <f t="shared" ref="BA33:BA64" si="49">IF($AD33="EML",W33,)</f>
        <v>0</v>
      </c>
      <c r="BB33" s="227">
        <f t="shared" ref="BB33:BB64" si="50">IF($AD33="EML",X33,)</f>
        <v>0</v>
      </c>
      <c r="BC33" s="227">
        <f t="shared" ref="BC33:BC64" si="51">IF($AD33="EML",Y33,)</f>
        <v>0</v>
      </c>
      <c r="BD33" s="227">
        <f t="shared" ref="BD33:BD64" si="52">IF($AD33="EML",Z33,)</f>
        <v>0</v>
      </c>
      <c r="BE33" s="227">
        <f t="shared" ref="BE33:BE64" si="53">IF($AD33="EML",AA33,)</f>
        <v>0</v>
      </c>
      <c r="BF33" s="227">
        <f t="shared" ref="BF33:BF64" si="54">IF($AD33="EML",AB33,)</f>
        <v>0</v>
      </c>
      <c r="BH33" s="124" t="str">
        <f t="shared" si="27"/>
        <v>1G 500 m SFP</v>
      </c>
      <c r="BI33" s="258">
        <f>IF(AG33=0,,10^-6*AG33*$BO$5*Ethernet!Q615)</f>
        <v>0</v>
      </c>
      <c r="BJ33" s="258">
        <f>IF(AH33=0,,10^-6*AH33*$BO$5*Ethernet!R615)</f>
        <v>0</v>
      </c>
      <c r="BK33" s="258">
        <f>IF(AI33=0,,10^-6*AI33*$BO$5*Ethernet!S615)</f>
        <v>0</v>
      </c>
      <c r="BL33" s="258">
        <f>IF(AJ33=0,,10^-6*AJ33*$BO$5*Ethernet!T615)</f>
        <v>0</v>
      </c>
      <c r="BM33" s="258">
        <f>IF(AK33=0,,10^-6*AK33*$BO$5*Ethernet!U615)</f>
        <v>0</v>
      </c>
      <c r="BN33" s="258">
        <f>IF(AL33=0,,10^-6*AL33*$BO$5*Ethernet!V615)</f>
        <v>0</v>
      </c>
      <c r="BO33" s="258">
        <f>IF(AM33=0,,10^-6*AM33*$BO$5*Ethernet!W615)</f>
        <v>0</v>
      </c>
      <c r="BP33" s="258">
        <f>IF(AN33=0,,10^-6*AN33*$BO$5*Ethernet!X615)</f>
        <v>0</v>
      </c>
      <c r="BQ33" s="258">
        <f>IF(AO33=0,,10^-6*AO33*$BO$5*Ethernet!Y615)</f>
        <v>0</v>
      </c>
      <c r="BR33" s="258">
        <f>IF(AP33=0,,10^-6*AP33*$BO$5*Ethernet!Z615)</f>
        <v>0</v>
      </c>
      <c r="BS33" s="258">
        <f>IF(AQ33=0,,10^-6*AQ33*$BO$5*Ethernet!AA615)</f>
        <v>0</v>
      </c>
      <c r="BT33" s="258">
        <f>IF(AR33=0,,10^-6*AR33*$BO$5*Ethernet!AB615)</f>
        <v>0</v>
      </c>
      <c r="BV33" s="124" t="str">
        <f t="shared" si="28"/>
        <v>1G 500 m SFP</v>
      </c>
      <c r="BW33" s="258">
        <f>IF(AU33=0,,10^-6*AU33*$CC$5*Ethernet!Q615)</f>
        <v>0</v>
      </c>
      <c r="BX33" s="258">
        <f>IF(AV33=0,,10^-6*AV33*$CC$5*Ethernet!R615)</f>
        <v>0</v>
      </c>
      <c r="BY33" s="258">
        <f>IF(AW33=0,,10^-6*AW33*$CC$5*Ethernet!S615)</f>
        <v>0</v>
      </c>
      <c r="BZ33" s="258">
        <f>IF(AX33=0,,10^-6*AX33*$CC$5*Ethernet!T615)</f>
        <v>0</v>
      </c>
      <c r="CA33" s="258">
        <f>IF(AY33=0,,10^-6*AY33*$CC$5*Ethernet!U615)</f>
        <v>0</v>
      </c>
      <c r="CB33" s="258">
        <f>IF(AZ33=0,,10^-6*AZ33*$CC$5*Ethernet!V615)</f>
        <v>0</v>
      </c>
      <c r="CC33" s="258">
        <f>IF(BA33=0,,10^-6*BA33*$CC$5*Ethernet!W615)</f>
        <v>0</v>
      </c>
      <c r="CD33" s="258">
        <f>IF(BB33=0,,10^-6*BB33*$CC$5*Ethernet!X615)</f>
        <v>0</v>
      </c>
      <c r="CE33" s="258">
        <f>IF(BC33=0,,10^-6*BC33*$CC$5*Ethernet!Y615)</f>
        <v>0</v>
      </c>
      <c r="CF33" s="258">
        <f>IF(BD33=0,,10^-6*BD33*$CC$5*Ethernet!Z615)</f>
        <v>0</v>
      </c>
      <c r="CG33" s="258">
        <f>IF(BE33=0,,10^-6*BE33*$CC$5*Ethernet!AA615)</f>
        <v>0</v>
      </c>
      <c r="CH33" s="258">
        <f>IF(BF33=0,,10^-6*BF33*$CC$5*Ethernet!AB615)</f>
        <v>0</v>
      </c>
    </row>
    <row r="34" spans="1:86">
      <c r="A34" s="240" t="s">
        <v>34</v>
      </c>
      <c r="B34" s="124" t="str">
        <f>Ethernet!B182</f>
        <v>1G 10 km SFP</v>
      </c>
      <c r="C34" s="227">
        <f>Ethernet!C182</f>
        <v>8393495.8800000008</v>
      </c>
      <c r="D34" s="227">
        <f>Ethernet!D182</f>
        <v>6412151</v>
      </c>
      <c r="E34" s="227">
        <f>Ethernet!E182</f>
        <v>0</v>
      </c>
      <c r="F34" s="227">
        <f>Ethernet!F182</f>
        <v>0</v>
      </c>
      <c r="G34" s="227">
        <f>Ethernet!G182</f>
        <v>0</v>
      </c>
      <c r="H34" s="227">
        <f>Ethernet!H182</f>
        <v>0</v>
      </c>
      <c r="I34" s="227">
        <f>Ethernet!I182</f>
        <v>0</v>
      </c>
      <c r="J34" s="227">
        <f>Ethernet!J182</f>
        <v>0</v>
      </c>
      <c r="K34" s="227">
        <f>Ethernet!K182</f>
        <v>0</v>
      </c>
      <c r="L34" s="227">
        <f>Ethernet!L182</f>
        <v>0</v>
      </c>
      <c r="M34" s="227">
        <f>Ethernet!M182</f>
        <v>0</v>
      </c>
      <c r="N34" s="227">
        <f>Ethernet!N182</f>
        <v>0</v>
      </c>
      <c r="P34" s="124" t="str">
        <f t="shared" si="0"/>
        <v>1G 10 km SFP</v>
      </c>
      <c r="Q34" s="227">
        <f>Ethernet!C268</f>
        <v>0</v>
      </c>
      <c r="R34" s="227">
        <f>Ethernet!D268</f>
        <v>0</v>
      </c>
      <c r="S34" s="227">
        <f>Ethernet!E268</f>
        <v>0</v>
      </c>
      <c r="T34" s="227">
        <f>Ethernet!F268</f>
        <v>0</v>
      </c>
      <c r="U34" s="227">
        <f>Ethernet!G268</f>
        <v>0</v>
      </c>
      <c r="V34" s="227">
        <f>Ethernet!H268</f>
        <v>0</v>
      </c>
      <c r="W34" s="227">
        <f>Ethernet!I268</f>
        <v>0</v>
      </c>
      <c r="X34" s="227">
        <f>Ethernet!J268</f>
        <v>0</v>
      </c>
      <c r="Y34" s="227">
        <f>Ethernet!K268</f>
        <v>0</v>
      </c>
      <c r="Z34" s="227">
        <f>Ethernet!L268</f>
        <v>0</v>
      </c>
      <c r="AA34" s="227">
        <f>Ethernet!M268</f>
        <v>0</v>
      </c>
      <c r="AB34" s="227">
        <f>Ethernet!N268</f>
        <v>0</v>
      </c>
      <c r="AD34" s="228" t="s">
        <v>123</v>
      </c>
      <c r="AF34" s="124" t="str">
        <f t="shared" si="29"/>
        <v>1G 10 km SFP</v>
      </c>
      <c r="AG34" s="227">
        <f t="shared" si="30"/>
        <v>8393495.8800000008</v>
      </c>
      <c r="AH34" s="227">
        <f t="shared" si="31"/>
        <v>6412151</v>
      </c>
      <c r="AI34" s="227">
        <f t="shared" si="32"/>
        <v>0</v>
      </c>
      <c r="AJ34" s="227">
        <f t="shared" si="33"/>
        <v>0</v>
      </c>
      <c r="AK34" s="227">
        <f t="shared" si="34"/>
        <v>0</v>
      </c>
      <c r="AL34" s="227">
        <f t="shared" si="35"/>
        <v>0</v>
      </c>
      <c r="AM34" s="227">
        <f t="shared" si="36"/>
        <v>0</v>
      </c>
      <c r="AN34" s="227">
        <f t="shared" si="37"/>
        <v>0</v>
      </c>
      <c r="AO34" s="227">
        <f t="shared" si="38"/>
        <v>0</v>
      </c>
      <c r="AP34" s="227">
        <f t="shared" si="39"/>
        <v>0</v>
      </c>
      <c r="AQ34" s="227">
        <f t="shared" si="40"/>
        <v>0</v>
      </c>
      <c r="AR34" s="227">
        <f t="shared" si="41"/>
        <v>0</v>
      </c>
      <c r="AT34" s="124" t="str">
        <f t="shared" si="42"/>
        <v>1G 10 km SFP</v>
      </c>
      <c r="AU34" s="227">
        <f t="shared" si="43"/>
        <v>0</v>
      </c>
      <c r="AV34" s="227">
        <f t="shared" si="44"/>
        <v>0</v>
      </c>
      <c r="AW34" s="227">
        <f t="shared" si="45"/>
        <v>0</v>
      </c>
      <c r="AX34" s="227">
        <f t="shared" si="46"/>
        <v>0</v>
      </c>
      <c r="AY34" s="227">
        <f t="shared" si="47"/>
        <v>0</v>
      </c>
      <c r="AZ34" s="227">
        <f t="shared" si="48"/>
        <v>0</v>
      </c>
      <c r="BA34" s="227">
        <f t="shared" si="49"/>
        <v>0</v>
      </c>
      <c r="BB34" s="227">
        <f t="shared" si="50"/>
        <v>0</v>
      </c>
      <c r="BC34" s="227">
        <f t="shared" si="51"/>
        <v>0</v>
      </c>
      <c r="BD34" s="227">
        <f t="shared" si="52"/>
        <v>0</v>
      </c>
      <c r="BE34" s="227">
        <f t="shared" si="53"/>
        <v>0</v>
      </c>
      <c r="BF34" s="227">
        <f t="shared" si="54"/>
        <v>0</v>
      </c>
      <c r="BH34" s="124" t="str">
        <f t="shared" si="27"/>
        <v>1G 10 km SFP</v>
      </c>
      <c r="BI34" s="258">
        <f>IF(AG34=0,,10^-6*AG34*$BO$5*Ethernet!Q616)</f>
        <v>18.991375691199998</v>
      </c>
      <c r="BJ34" s="258">
        <f>IF(AH34=0,,10^-6*AH34*$BO$5*Ethernet!R616)</f>
        <v>12.475432040046782</v>
      </c>
      <c r="BK34" s="258">
        <f>IF(AI34=0,,10^-6*AI34*$BO$5*Ethernet!S616)</f>
        <v>0</v>
      </c>
      <c r="BL34" s="258">
        <f>IF(AJ34=0,,10^-6*AJ34*$BO$5*Ethernet!T616)</f>
        <v>0</v>
      </c>
      <c r="BM34" s="258">
        <f>IF(AK34=0,,10^-6*AK34*$BO$5*Ethernet!U616)</f>
        <v>0</v>
      </c>
      <c r="BN34" s="258">
        <f>IF(AL34=0,,10^-6*AL34*$BO$5*Ethernet!V616)</f>
        <v>0</v>
      </c>
      <c r="BO34" s="258">
        <f>IF(AM34=0,,10^-6*AM34*$BO$5*Ethernet!W616)</f>
        <v>0</v>
      </c>
      <c r="BP34" s="258">
        <f>IF(AN34=0,,10^-6*AN34*$BO$5*Ethernet!X616)</f>
        <v>0</v>
      </c>
      <c r="BQ34" s="258">
        <f>IF(AO34=0,,10^-6*AO34*$BO$5*Ethernet!Y616)</f>
        <v>0</v>
      </c>
      <c r="BR34" s="258">
        <f>IF(AP34=0,,10^-6*AP34*$BO$5*Ethernet!Z616)</f>
        <v>0</v>
      </c>
      <c r="BS34" s="258">
        <f>IF(AQ34=0,,10^-6*AQ34*$BO$5*Ethernet!AA616)</f>
        <v>0</v>
      </c>
      <c r="BT34" s="258">
        <f>IF(AR34=0,,10^-6*AR34*$BO$5*Ethernet!AB616)</f>
        <v>0</v>
      </c>
      <c r="BV34" s="124" t="str">
        <f t="shared" si="28"/>
        <v>1G 10 km SFP</v>
      </c>
      <c r="BW34" s="258">
        <f>IF(AU34=0,,10^-6*AU34*$CC$5*Ethernet!Q616)</f>
        <v>0</v>
      </c>
      <c r="BX34" s="258">
        <f>IF(AV34=0,,10^-6*AV34*$CC$5*Ethernet!R616)</f>
        <v>0</v>
      </c>
      <c r="BY34" s="258">
        <f>IF(AW34=0,,10^-6*AW34*$CC$5*Ethernet!S616)</f>
        <v>0</v>
      </c>
      <c r="BZ34" s="258">
        <f>IF(AX34=0,,10^-6*AX34*$CC$5*Ethernet!T616)</f>
        <v>0</v>
      </c>
      <c r="CA34" s="258">
        <f>IF(AY34=0,,10^-6*AY34*$CC$5*Ethernet!U616)</f>
        <v>0</v>
      </c>
      <c r="CB34" s="258">
        <f>IF(AZ34=0,,10^-6*AZ34*$CC$5*Ethernet!V616)</f>
        <v>0</v>
      </c>
      <c r="CC34" s="258">
        <f>IF(BA34=0,,10^-6*BA34*$CC$5*Ethernet!W616)</f>
        <v>0</v>
      </c>
      <c r="CD34" s="258">
        <f>IF(BB34=0,,10^-6*BB34*$CC$5*Ethernet!X616)</f>
        <v>0</v>
      </c>
      <c r="CE34" s="258">
        <f>IF(BC34=0,,10^-6*BC34*$CC$5*Ethernet!Y616)</f>
        <v>0</v>
      </c>
      <c r="CF34" s="258">
        <f>IF(BD34=0,,10^-6*BD34*$CC$5*Ethernet!Z616)</f>
        <v>0</v>
      </c>
      <c r="CG34" s="258">
        <f>IF(BE34=0,,10^-6*BE34*$CC$5*Ethernet!AA616)</f>
        <v>0</v>
      </c>
      <c r="CH34" s="258">
        <f>IF(BF34=0,,10^-6*BF34*$CC$5*Ethernet!AB616)</f>
        <v>0</v>
      </c>
    </row>
    <row r="35" spans="1:86">
      <c r="A35" s="240" t="s">
        <v>34</v>
      </c>
      <c r="B35" s="124" t="str">
        <f>Ethernet!B183</f>
        <v>1G 40 km SFP</v>
      </c>
      <c r="C35" s="227">
        <f>Ethernet!C183</f>
        <v>562563.625</v>
      </c>
      <c r="D35" s="227">
        <f>Ethernet!D183</f>
        <v>477500.4</v>
      </c>
      <c r="E35" s="227">
        <f>Ethernet!E183</f>
        <v>0</v>
      </c>
      <c r="F35" s="227">
        <f>Ethernet!F183</f>
        <v>0</v>
      </c>
      <c r="G35" s="227">
        <f>Ethernet!G183</f>
        <v>0</v>
      </c>
      <c r="H35" s="227">
        <f>Ethernet!H183</f>
        <v>0</v>
      </c>
      <c r="I35" s="227">
        <f>Ethernet!I183</f>
        <v>0</v>
      </c>
      <c r="J35" s="227">
        <f>Ethernet!J183</f>
        <v>0</v>
      </c>
      <c r="K35" s="227">
        <f>Ethernet!K183</f>
        <v>0</v>
      </c>
      <c r="L35" s="227">
        <f>Ethernet!L183</f>
        <v>0</v>
      </c>
      <c r="M35" s="227">
        <f>Ethernet!M183</f>
        <v>0</v>
      </c>
      <c r="N35" s="227">
        <f>Ethernet!N183</f>
        <v>0</v>
      </c>
      <c r="P35" s="124" t="str">
        <f t="shared" si="0"/>
        <v>1G 40 km SFP</v>
      </c>
      <c r="Q35" s="227">
        <f>Ethernet!C269</f>
        <v>0</v>
      </c>
      <c r="R35" s="227">
        <f>Ethernet!D269</f>
        <v>0</v>
      </c>
      <c r="S35" s="227">
        <f>Ethernet!E269</f>
        <v>0</v>
      </c>
      <c r="T35" s="227">
        <f>Ethernet!F269</f>
        <v>0</v>
      </c>
      <c r="U35" s="227">
        <f>Ethernet!G269</f>
        <v>0</v>
      </c>
      <c r="V35" s="227">
        <f>Ethernet!H269</f>
        <v>0</v>
      </c>
      <c r="W35" s="227">
        <f>Ethernet!I269</f>
        <v>0</v>
      </c>
      <c r="X35" s="227">
        <f>Ethernet!J269</f>
        <v>0</v>
      </c>
      <c r="Y35" s="227">
        <f>Ethernet!K269</f>
        <v>0</v>
      </c>
      <c r="Z35" s="227">
        <f>Ethernet!L269</f>
        <v>0</v>
      </c>
      <c r="AA35" s="227">
        <f>Ethernet!M269</f>
        <v>0</v>
      </c>
      <c r="AB35" s="227">
        <f>Ethernet!N269</f>
        <v>0</v>
      </c>
      <c r="AD35" s="228" t="s">
        <v>123</v>
      </c>
      <c r="AF35" s="124" t="str">
        <f t="shared" si="29"/>
        <v>1G 40 km SFP</v>
      </c>
      <c r="AG35" s="227">
        <f t="shared" si="30"/>
        <v>562563.625</v>
      </c>
      <c r="AH35" s="227">
        <f t="shared" si="31"/>
        <v>477500.4</v>
      </c>
      <c r="AI35" s="227">
        <f t="shared" si="32"/>
        <v>0</v>
      </c>
      <c r="AJ35" s="227">
        <f t="shared" si="33"/>
        <v>0</v>
      </c>
      <c r="AK35" s="227">
        <f t="shared" si="34"/>
        <v>0</v>
      </c>
      <c r="AL35" s="227">
        <f t="shared" si="35"/>
        <v>0</v>
      </c>
      <c r="AM35" s="227">
        <f t="shared" si="36"/>
        <v>0</v>
      </c>
      <c r="AN35" s="227">
        <f t="shared" si="37"/>
        <v>0</v>
      </c>
      <c r="AO35" s="227">
        <f t="shared" si="38"/>
        <v>0</v>
      </c>
      <c r="AP35" s="227">
        <f t="shared" si="39"/>
        <v>0</v>
      </c>
      <c r="AQ35" s="227">
        <f t="shared" si="40"/>
        <v>0</v>
      </c>
      <c r="AR35" s="227">
        <f t="shared" si="41"/>
        <v>0</v>
      </c>
      <c r="AT35" s="124" t="str">
        <f t="shared" si="42"/>
        <v>1G 40 km SFP</v>
      </c>
      <c r="AU35" s="227">
        <f t="shared" si="43"/>
        <v>0</v>
      </c>
      <c r="AV35" s="227">
        <f t="shared" si="44"/>
        <v>0</v>
      </c>
      <c r="AW35" s="227">
        <f t="shared" si="45"/>
        <v>0</v>
      </c>
      <c r="AX35" s="227">
        <f t="shared" si="46"/>
        <v>0</v>
      </c>
      <c r="AY35" s="227">
        <f t="shared" si="47"/>
        <v>0</v>
      </c>
      <c r="AZ35" s="227">
        <f t="shared" si="48"/>
        <v>0</v>
      </c>
      <c r="BA35" s="227">
        <f t="shared" si="49"/>
        <v>0</v>
      </c>
      <c r="BB35" s="227">
        <f t="shared" si="50"/>
        <v>0</v>
      </c>
      <c r="BC35" s="227">
        <f t="shared" si="51"/>
        <v>0</v>
      </c>
      <c r="BD35" s="227">
        <f t="shared" si="52"/>
        <v>0</v>
      </c>
      <c r="BE35" s="227">
        <f t="shared" si="53"/>
        <v>0</v>
      </c>
      <c r="BF35" s="227">
        <f t="shared" si="54"/>
        <v>0</v>
      </c>
      <c r="BH35" s="124" t="str">
        <f t="shared" si="27"/>
        <v>1G 40 km SFP</v>
      </c>
      <c r="BI35" s="258">
        <f>IF(AG35=0,,10^-6*AG35*$BO$5*Ethernet!Q617)</f>
        <v>1.6002966165439501</v>
      </c>
      <c r="BJ35" s="258">
        <f>IF(AH35=0,,10^-6*AH35*$BO$5*Ethernet!R617)</f>
        <v>1.0763390671253426</v>
      </c>
      <c r="BK35" s="258">
        <f>IF(AI35=0,,10^-6*AI35*$BO$5*Ethernet!S617)</f>
        <v>0</v>
      </c>
      <c r="BL35" s="258">
        <f>IF(AJ35=0,,10^-6*AJ35*$BO$5*Ethernet!T617)</f>
        <v>0</v>
      </c>
      <c r="BM35" s="258">
        <f>IF(AK35=0,,10^-6*AK35*$BO$5*Ethernet!U617)</f>
        <v>0</v>
      </c>
      <c r="BN35" s="258">
        <f>IF(AL35=0,,10^-6*AL35*$BO$5*Ethernet!V617)</f>
        <v>0</v>
      </c>
      <c r="BO35" s="258">
        <f>IF(AM35=0,,10^-6*AM35*$BO$5*Ethernet!W617)</f>
        <v>0</v>
      </c>
      <c r="BP35" s="258">
        <f>IF(AN35=0,,10^-6*AN35*$BO$5*Ethernet!X617)</f>
        <v>0</v>
      </c>
      <c r="BQ35" s="258">
        <f>IF(AO35=0,,10^-6*AO35*$BO$5*Ethernet!Y617)</f>
        <v>0</v>
      </c>
      <c r="BR35" s="258">
        <f>IF(AP35=0,,10^-6*AP35*$BO$5*Ethernet!Z617)</f>
        <v>0</v>
      </c>
      <c r="BS35" s="258">
        <f>IF(AQ35=0,,10^-6*AQ35*$BO$5*Ethernet!AA617)</f>
        <v>0</v>
      </c>
      <c r="BT35" s="258">
        <f>IF(AR35=0,,10^-6*AR35*$BO$5*Ethernet!AB617)</f>
        <v>0</v>
      </c>
      <c r="BV35" s="124" t="str">
        <f t="shared" si="28"/>
        <v>1G 40 km SFP</v>
      </c>
      <c r="BW35" s="258">
        <f>IF(AU35=0,,10^-6*AU35*$CC$5*Ethernet!Q617)</f>
        <v>0</v>
      </c>
      <c r="BX35" s="258">
        <f>IF(AV35=0,,10^-6*AV35*$CC$5*Ethernet!R617)</f>
        <v>0</v>
      </c>
      <c r="BY35" s="258">
        <f>IF(AW35=0,,10^-6*AW35*$CC$5*Ethernet!S617)</f>
        <v>0</v>
      </c>
      <c r="BZ35" s="258">
        <f>IF(AX35=0,,10^-6*AX35*$CC$5*Ethernet!T617)</f>
        <v>0</v>
      </c>
      <c r="CA35" s="258">
        <f>IF(AY35=0,,10^-6*AY35*$CC$5*Ethernet!U617)</f>
        <v>0</v>
      </c>
      <c r="CB35" s="258">
        <f>IF(AZ35=0,,10^-6*AZ35*$CC$5*Ethernet!V617)</f>
        <v>0</v>
      </c>
      <c r="CC35" s="258">
        <f>IF(BA35=0,,10^-6*BA35*$CC$5*Ethernet!W617)</f>
        <v>0</v>
      </c>
      <c r="CD35" s="258">
        <f>IF(BB35=0,,10^-6*BB35*$CC$5*Ethernet!X617)</f>
        <v>0</v>
      </c>
      <c r="CE35" s="258">
        <f>IF(BC35=0,,10^-6*BC35*$CC$5*Ethernet!Y617)</f>
        <v>0</v>
      </c>
      <c r="CF35" s="258">
        <f>IF(BD35=0,,10^-6*BD35*$CC$5*Ethernet!Z617)</f>
        <v>0</v>
      </c>
      <c r="CG35" s="258">
        <f>IF(BE35=0,,10^-6*BE35*$CC$5*Ethernet!AA617)</f>
        <v>0</v>
      </c>
      <c r="CH35" s="258">
        <f>IF(BF35=0,,10^-6*BF35*$CC$5*Ethernet!AB617)</f>
        <v>0</v>
      </c>
    </row>
    <row r="36" spans="1:86">
      <c r="A36" s="240" t="s">
        <v>34</v>
      </c>
      <c r="B36" s="124" t="str">
        <f>Ethernet!B184</f>
        <v>1G 80 km SFP</v>
      </c>
      <c r="C36" s="227">
        <f>Ethernet!C184</f>
        <v>115175.5</v>
      </c>
      <c r="D36" s="227">
        <f>Ethernet!D184</f>
        <v>105559.64999999997</v>
      </c>
      <c r="E36" s="227">
        <f>Ethernet!E184</f>
        <v>0</v>
      </c>
      <c r="F36" s="227">
        <f>Ethernet!F184</f>
        <v>0</v>
      </c>
      <c r="G36" s="227">
        <f>Ethernet!G184</f>
        <v>0</v>
      </c>
      <c r="H36" s="227">
        <f>Ethernet!H184</f>
        <v>0</v>
      </c>
      <c r="I36" s="227">
        <f>Ethernet!I184</f>
        <v>0</v>
      </c>
      <c r="J36" s="227">
        <f>Ethernet!J184</f>
        <v>0</v>
      </c>
      <c r="K36" s="227">
        <f>Ethernet!K184</f>
        <v>0</v>
      </c>
      <c r="L36" s="227">
        <f>Ethernet!L184</f>
        <v>0</v>
      </c>
      <c r="M36" s="227">
        <f>Ethernet!M184</f>
        <v>0</v>
      </c>
      <c r="N36" s="227">
        <f>Ethernet!N184</f>
        <v>0</v>
      </c>
      <c r="P36" s="124" t="str">
        <f t="shared" si="0"/>
        <v>1G 80 km SFP</v>
      </c>
      <c r="Q36" s="227">
        <f>Ethernet!C270</f>
        <v>0</v>
      </c>
      <c r="R36" s="227">
        <f>Ethernet!D270</f>
        <v>0</v>
      </c>
      <c r="S36" s="227">
        <f>Ethernet!E270</f>
        <v>0</v>
      </c>
      <c r="T36" s="227">
        <f>Ethernet!F270</f>
        <v>0</v>
      </c>
      <c r="U36" s="227">
        <f>Ethernet!G270</f>
        <v>0</v>
      </c>
      <c r="V36" s="227">
        <f>Ethernet!H270</f>
        <v>0</v>
      </c>
      <c r="W36" s="227">
        <f>Ethernet!I270</f>
        <v>0</v>
      </c>
      <c r="X36" s="227">
        <f>Ethernet!J270</f>
        <v>0</v>
      </c>
      <c r="Y36" s="227">
        <f>Ethernet!K270</f>
        <v>0</v>
      </c>
      <c r="Z36" s="227">
        <f>Ethernet!L270</f>
        <v>0</v>
      </c>
      <c r="AA36" s="227">
        <f>Ethernet!M270</f>
        <v>0</v>
      </c>
      <c r="AB36" s="227">
        <f>Ethernet!N270</f>
        <v>0</v>
      </c>
      <c r="AD36" s="228" t="s">
        <v>123</v>
      </c>
      <c r="AF36" s="124" t="str">
        <f t="shared" si="29"/>
        <v>1G 80 km SFP</v>
      </c>
      <c r="AG36" s="227">
        <f t="shared" si="30"/>
        <v>115175.5</v>
      </c>
      <c r="AH36" s="227">
        <f t="shared" si="31"/>
        <v>105559.64999999997</v>
      </c>
      <c r="AI36" s="227">
        <f t="shared" si="32"/>
        <v>0</v>
      </c>
      <c r="AJ36" s="227">
        <f t="shared" si="33"/>
        <v>0</v>
      </c>
      <c r="AK36" s="227">
        <f t="shared" si="34"/>
        <v>0</v>
      </c>
      <c r="AL36" s="227">
        <f t="shared" si="35"/>
        <v>0</v>
      </c>
      <c r="AM36" s="227">
        <f t="shared" si="36"/>
        <v>0</v>
      </c>
      <c r="AN36" s="227">
        <f t="shared" si="37"/>
        <v>0</v>
      </c>
      <c r="AO36" s="227">
        <f t="shared" si="38"/>
        <v>0</v>
      </c>
      <c r="AP36" s="227">
        <f t="shared" si="39"/>
        <v>0</v>
      </c>
      <c r="AQ36" s="227">
        <f t="shared" si="40"/>
        <v>0</v>
      </c>
      <c r="AR36" s="227">
        <f t="shared" si="41"/>
        <v>0</v>
      </c>
      <c r="AT36" s="124" t="str">
        <f t="shared" si="42"/>
        <v>1G 80 km SFP</v>
      </c>
      <c r="AU36" s="227">
        <f t="shared" si="43"/>
        <v>0</v>
      </c>
      <c r="AV36" s="227">
        <f t="shared" si="44"/>
        <v>0</v>
      </c>
      <c r="AW36" s="227">
        <f t="shared" si="45"/>
        <v>0</v>
      </c>
      <c r="AX36" s="227">
        <f t="shared" si="46"/>
        <v>0</v>
      </c>
      <c r="AY36" s="227">
        <f t="shared" si="47"/>
        <v>0</v>
      </c>
      <c r="AZ36" s="227">
        <f t="shared" si="48"/>
        <v>0</v>
      </c>
      <c r="BA36" s="227">
        <f t="shared" si="49"/>
        <v>0</v>
      </c>
      <c r="BB36" s="227">
        <f t="shared" si="50"/>
        <v>0</v>
      </c>
      <c r="BC36" s="227">
        <f t="shared" si="51"/>
        <v>0</v>
      </c>
      <c r="BD36" s="227">
        <f t="shared" si="52"/>
        <v>0</v>
      </c>
      <c r="BE36" s="227">
        <f t="shared" si="53"/>
        <v>0</v>
      </c>
      <c r="BF36" s="227">
        <f t="shared" si="54"/>
        <v>0</v>
      </c>
      <c r="BH36" s="124" t="str">
        <f t="shared" si="27"/>
        <v>1G 80 km SFP</v>
      </c>
      <c r="BI36" s="258">
        <f>IF(AG36=0,,10^-6*AG36*$BO$5*Ethernet!Q618)</f>
        <v>1.0887297052068401</v>
      </c>
      <c r="BJ36" s="258">
        <f>IF(AH36=0,,10^-6*AH36*$BO$5*Ethernet!R618)</f>
        <v>0.89408901908235883</v>
      </c>
      <c r="BK36" s="258">
        <f>IF(AI36=0,,10^-6*AI36*$BO$5*Ethernet!S618)</f>
        <v>0</v>
      </c>
      <c r="BL36" s="258">
        <f>IF(AJ36=0,,10^-6*AJ36*$BO$5*Ethernet!T618)</f>
        <v>0</v>
      </c>
      <c r="BM36" s="258">
        <f>IF(AK36=0,,10^-6*AK36*$BO$5*Ethernet!U618)</f>
        <v>0</v>
      </c>
      <c r="BN36" s="258">
        <f>IF(AL36=0,,10^-6*AL36*$BO$5*Ethernet!V618)</f>
        <v>0</v>
      </c>
      <c r="BO36" s="258">
        <f>IF(AM36=0,,10^-6*AM36*$BO$5*Ethernet!W618)</f>
        <v>0</v>
      </c>
      <c r="BP36" s="258">
        <f>IF(AN36=0,,10^-6*AN36*$BO$5*Ethernet!X618)</f>
        <v>0</v>
      </c>
      <c r="BQ36" s="258">
        <f>IF(AO36=0,,10^-6*AO36*$BO$5*Ethernet!Y618)</f>
        <v>0</v>
      </c>
      <c r="BR36" s="258">
        <f>IF(AP36=0,,10^-6*AP36*$BO$5*Ethernet!Z618)</f>
        <v>0</v>
      </c>
      <c r="BS36" s="258">
        <f>IF(AQ36=0,,10^-6*AQ36*$BO$5*Ethernet!AA618)</f>
        <v>0</v>
      </c>
      <c r="BT36" s="258">
        <f>IF(AR36=0,,10^-6*AR36*$BO$5*Ethernet!AB618)</f>
        <v>0</v>
      </c>
      <c r="BV36" s="124" t="str">
        <f t="shared" si="28"/>
        <v>1G 80 km SFP</v>
      </c>
      <c r="BW36" s="258">
        <f>IF(AU36=0,,10^-6*AU36*$CC$5*Ethernet!Q618)</f>
        <v>0</v>
      </c>
      <c r="BX36" s="258">
        <f>IF(AV36=0,,10^-6*AV36*$CC$5*Ethernet!R618)</f>
        <v>0</v>
      </c>
      <c r="BY36" s="258">
        <f>IF(AW36=0,,10^-6*AW36*$CC$5*Ethernet!S618)</f>
        <v>0</v>
      </c>
      <c r="BZ36" s="258">
        <f>IF(AX36=0,,10^-6*AX36*$CC$5*Ethernet!T618)</f>
        <v>0</v>
      </c>
      <c r="CA36" s="258">
        <f>IF(AY36=0,,10^-6*AY36*$CC$5*Ethernet!U618)</f>
        <v>0</v>
      </c>
      <c r="CB36" s="258">
        <f>IF(AZ36=0,,10^-6*AZ36*$CC$5*Ethernet!V618)</f>
        <v>0</v>
      </c>
      <c r="CC36" s="258">
        <f>IF(BA36=0,,10^-6*BA36*$CC$5*Ethernet!W618)</f>
        <v>0</v>
      </c>
      <c r="CD36" s="258">
        <f>IF(BB36=0,,10^-6*BB36*$CC$5*Ethernet!X618)</f>
        <v>0</v>
      </c>
      <c r="CE36" s="258">
        <f>IF(BC36=0,,10^-6*BC36*$CC$5*Ethernet!Y618)</f>
        <v>0</v>
      </c>
      <c r="CF36" s="258">
        <f>IF(BD36=0,,10^-6*BD36*$CC$5*Ethernet!Z618)</f>
        <v>0</v>
      </c>
      <c r="CG36" s="258">
        <f>IF(BE36=0,,10^-6*BE36*$CC$5*Ethernet!AA618)</f>
        <v>0</v>
      </c>
      <c r="CH36" s="258">
        <f>IF(BF36=0,,10^-6*BF36*$CC$5*Ethernet!AB618)</f>
        <v>0</v>
      </c>
    </row>
    <row r="37" spans="1:86">
      <c r="A37" s="240" t="s">
        <v>34</v>
      </c>
      <c r="B37" s="124" t="str">
        <f>Ethernet!B185</f>
        <v>G &amp; Fast Ethernet Various Legacy/discontinued</v>
      </c>
      <c r="C37" s="227">
        <f>Ethernet!C185</f>
        <v>200000</v>
      </c>
      <c r="D37" s="227">
        <f>Ethernet!D185</f>
        <v>0</v>
      </c>
      <c r="E37" s="227">
        <f>Ethernet!E185</f>
        <v>0</v>
      </c>
      <c r="F37" s="227">
        <f>Ethernet!F185</f>
        <v>0</v>
      </c>
      <c r="G37" s="227">
        <f>Ethernet!G185</f>
        <v>0</v>
      </c>
      <c r="H37" s="227">
        <f>Ethernet!H185</f>
        <v>0</v>
      </c>
      <c r="I37" s="227">
        <f>Ethernet!I185</f>
        <v>0</v>
      </c>
      <c r="J37" s="227">
        <f>Ethernet!J185</f>
        <v>0</v>
      </c>
      <c r="K37" s="227">
        <f>Ethernet!K185</f>
        <v>0</v>
      </c>
      <c r="L37" s="227">
        <f>Ethernet!L185</f>
        <v>0</v>
      </c>
      <c r="M37" s="227">
        <f>Ethernet!M185</f>
        <v>0</v>
      </c>
      <c r="N37" s="227">
        <f>Ethernet!N185</f>
        <v>0</v>
      </c>
      <c r="P37" s="124" t="str">
        <f t="shared" si="0"/>
        <v>G &amp; Fast Ethernet Various Legacy/discontinued</v>
      </c>
      <c r="Q37" s="227">
        <f>Ethernet!C271</f>
        <v>0</v>
      </c>
      <c r="R37" s="227">
        <f>Ethernet!D271</f>
        <v>0</v>
      </c>
      <c r="S37" s="227">
        <f>Ethernet!E271</f>
        <v>0</v>
      </c>
      <c r="T37" s="227">
        <f>Ethernet!F271</f>
        <v>0</v>
      </c>
      <c r="U37" s="227">
        <f>Ethernet!G271</f>
        <v>0</v>
      </c>
      <c r="V37" s="227">
        <f>Ethernet!H271</f>
        <v>0</v>
      </c>
      <c r="W37" s="227">
        <f>Ethernet!I271</f>
        <v>0</v>
      </c>
      <c r="X37" s="227">
        <f>Ethernet!J271</f>
        <v>0</v>
      </c>
      <c r="Y37" s="227">
        <f>Ethernet!K271</f>
        <v>0</v>
      </c>
      <c r="Z37" s="227">
        <f>Ethernet!L271</f>
        <v>0</v>
      </c>
      <c r="AA37" s="227">
        <f>Ethernet!M271</f>
        <v>0</v>
      </c>
      <c r="AB37" s="227">
        <f>Ethernet!N271</f>
        <v>0</v>
      </c>
      <c r="AD37" s="228" t="s">
        <v>123</v>
      </c>
      <c r="AF37" s="124" t="str">
        <f t="shared" si="29"/>
        <v>G &amp; Fast Ethernet Various Legacy/discontinued</v>
      </c>
      <c r="AG37" s="227">
        <f t="shared" si="30"/>
        <v>200000</v>
      </c>
      <c r="AH37" s="227">
        <f t="shared" si="31"/>
        <v>0</v>
      </c>
      <c r="AI37" s="227">
        <f t="shared" si="32"/>
        <v>0</v>
      </c>
      <c r="AJ37" s="227">
        <f t="shared" si="33"/>
        <v>0</v>
      </c>
      <c r="AK37" s="227">
        <f t="shared" si="34"/>
        <v>0</v>
      </c>
      <c r="AL37" s="227">
        <f t="shared" si="35"/>
        <v>0</v>
      </c>
      <c r="AM37" s="227">
        <f t="shared" si="36"/>
        <v>0</v>
      </c>
      <c r="AN37" s="227">
        <f t="shared" si="37"/>
        <v>0</v>
      </c>
      <c r="AO37" s="227">
        <f t="shared" si="38"/>
        <v>0</v>
      </c>
      <c r="AP37" s="227">
        <f t="shared" si="39"/>
        <v>0</v>
      </c>
      <c r="AQ37" s="227">
        <f t="shared" si="40"/>
        <v>0</v>
      </c>
      <c r="AR37" s="227">
        <f t="shared" si="41"/>
        <v>0</v>
      </c>
      <c r="AT37" s="124" t="str">
        <f t="shared" si="42"/>
        <v>G &amp; Fast Ethernet Various Legacy/discontinued</v>
      </c>
      <c r="AU37" s="227">
        <f t="shared" si="43"/>
        <v>0</v>
      </c>
      <c r="AV37" s="227">
        <f t="shared" si="44"/>
        <v>0</v>
      </c>
      <c r="AW37" s="227">
        <f t="shared" si="45"/>
        <v>0</v>
      </c>
      <c r="AX37" s="227">
        <f t="shared" si="46"/>
        <v>0</v>
      </c>
      <c r="AY37" s="227">
        <f t="shared" si="47"/>
        <v>0</v>
      </c>
      <c r="AZ37" s="227">
        <f t="shared" si="48"/>
        <v>0</v>
      </c>
      <c r="BA37" s="227">
        <f t="shared" si="49"/>
        <v>0</v>
      </c>
      <c r="BB37" s="227">
        <f t="shared" si="50"/>
        <v>0</v>
      </c>
      <c r="BC37" s="227">
        <f t="shared" si="51"/>
        <v>0</v>
      </c>
      <c r="BD37" s="227">
        <f t="shared" si="52"/>
        <v>0</v>
      </c>
      <c r="BE37" s="227">
        <f t="shared" si="53"/>
        <v>0</v>
      </c>
      <c r="BF37" s="227">
        <f t="shared" si="54"/>
        <v>0</v>
      </c>
      <c r="BH37" s="124" t="str">
        <f t="shared" si="27"/>
        <v>G &amp; Fast Ethernet Various Legacy/discontinued</v>
      </c>
      <c r="BI37" s="258">
        <f>IF(AG37=0,,10^-6*AG37*$BO$5*Ethernet!Q619)</f>
        <v>0.72</v>
      </c>
      <c r="BJ37" s="258">
        <f>IF(AH37=0,,10^-6*AH37*$BO$5*Ethernet!R619)</f>
        <v>0</v>
      </c>
      <c r="BK37" s="258">
        <f>IF(AI37=0,,10^-6*AI37*$BO$5*Ethernet!S619)</f>
        <v>0</v>
      </c>
      <c r="BL37" s="258">
        <f>IF(AJ37=0,,10^-6*AJ37*$BO$5*Ethernet!T619)</f>
        <v>0</v>
      </c>
      <c r="BM37" s="258">
        <f>IF(AK37=0,,10^-6*AK37*$BO$5*Ethernet!U619)</f>
        <v>0</v>
      </c>
      <c r="BN37" s="258">
        <f>IF(AL37=0,,10^-6*AL37*$BO$5*Ethernet!V619)</f>
        <v>0</v>
      </c>
      <c r="BO37" s="258">
        <f>IF(AM37=0,,10^-6*AM37*$BO$5*Ethernet!W619)</f>
        <v>0</v>
      </c>
      <c r="BP37" s="258">
        <f>IF(AN37=0,,10^-6*AN37*$BO$5*Ethernet!X619)</f>
        <v>0</v>
      </c>
      <c r="BQ37" s="258">
        <f>IF(AO37=0,,10^-6*AO37*$BO$5*Ethernet!Y619)</f>
        <v>0</v>
      </c>
      <c r="BR37" s="258">
        <f>IF(AP37=0,,10^-6*AP37*$BO$5*Ethernet!Z619)</f>
        <v>0</v>
      </c>
      <c r="BS37" s="258">
        <f>IF(AQ37=0,,10^-6*AQ37*$BO$5*Ethernet!AA619)</f>
        <v>0</v>
      </c>
      <c r="BT37" s="258">
        <f>IF(AR37=0,,10^-6*AR37*$BO$5*Ethernet!AB619)</f>
        <v>0</v>
      </c>
      <c r="BV37" s="124" t="str">
        <f t="shared" si="28"/>
        <v>G &amp; Fast Ethernet Various Legacy/discontinued</v>
      </c>
      <c r="BW37" s="258">
        <f>IF(AU37=0,,10^-6*AU37*$CC$5*Ethernet!Q619)</f>
        <v>0</v>
      </c>
      <c r="BX37" s="258">
        <f>IF(AV37=0,,10^-6*AV37*$CC$5*Ethernet!R619)</f>
        <v>0</v>
      </c>
      <c r="BY37" s="258">
        <f>IF(AW37=0,,10^-6*AW37*$CC$5*Ethernet!S619)</f>
        <v>0</v>
      </c>
      <c r="BZ37" s="258">
        <f>IF(AX37=0,,10^-6*AX37*$CC$5*Ethernet!T619)</f>
        <v>0</v>
      </c>
      <c r="CA37" s="258">
        <f>IF(AY37=0,,10^-6*AY37*$CC$5*Ethernet!U619)</f>
        <v>0</v>
      </c>
      <c r="CB37" s="258">
        <f>IF(AZ37=0,,10^-6*AZ37*$CC$5*Ethernet!V619)</f>
        <v>0</v>
      </c>
      <c r="CC37" s="258">
        <f>IF(BA37=0,,10^-6*BA37*$CC$5*Ethernet!W619)</f>
        <v>0</v>
      </c>
      <c r="CD37" s="258">
        <f>IF(BB37=0,,10^-6*BB37*$CC$5*Ethernet!X619)</f>
        <v>0</v>
      </c>
      <c r="CE37" s="258">
        <f>IF(BC37=0,,10^-6*BC37*$CC$5*Ethernet!Y619)</f>
        <v>0</v>
      </c>
      <c r="CF37" s="258">
        <f>IF(BD37=0,,10^-6*BD37*$CC$5*Ethernet!Z619)</f>
        <v>0</v>
      </c>
      <c r="CG37" s="258">
        <f>IF(BE37=0,,10^-6*BE37*$CC$5*Ethernet!AA619)</f>
        <v>0</v>
      </c>
      <c r="CH37" s="258">
        <f>IF(BF37=0,,10^-6*BF37*$CC$5*Ethernet!AB619)</f>
        <v>0</v>
      </c>
    </row>
    <row r="38" spans="1:86">
      <c r="A38" s="240" t="s">
        <v>34</v>
      </c>
      <c r="B38" s="124" t="str">
        <f>Ethernet!B186</f>
        <v>10G 300 m XFP</v>
      </c>
      <c r="C38" s="227">
        <f>Ethernet!C186</f>
        <v>0</v>
      </c>
      <c r="D38" s="227">
        <f>Ethernet!D186</f>
        <v>0</v>
      </c>
      <c r="E38" s="227">
        <f>Ethernet!E186</f>
        <v>0</v>
      </c>
      <c r="F38" s="227">
        <f>Ethernet!F186</f>
        <v>0</v>
      </c>
      <c r="G38" s="227">
        <f>Ethernet!G186</f>
        <v>0</v>
      </c>
      <c r="H38" s="227">
        <f>Ethernet!H186</f>
        <v>0</v>
      </c>
      <c r="I38" s="227">
        <f>Ethernet!I186</f>
        <v>0</v>
      </c>
      <c r="J38" s="227">
        <f>Ethernet!J186</f>
        <v>0</v>
      </c>
      <c r="K38" s="227">
        <f>Ethernet!K186</f>
        <v>0</v>
      </c>
      <c r="L38" s="227">
        <f>Ethernet!L186</f>
        <v>0</v>
      </c>
      <c r="M38" s="227">
        <f>Ethernet!M186</f>
        <v>0</v>
      </c>
      <c r="N38" s="227">
        <f>Ethernet!N186</f>
        <v>0</v>
      </c>
      <c r="P38" s="124" t="str">
        <f t="shared" si="0"/>
        <v>10G 300 m XFP</v>
      </c>
      <c r="Q38" s="227">
        <f>Ethernet!C272</f>
        <v>0</v>
      </c>
      <c r="R38" s="227">
        <f>Ethernet!D272</f>
        <v>0</v>
      </c>
      <c r="S38" s="227">
        <f>Ethernet!E272</f>
        <v>0</v>
      </c>
      <c r="T38" s="227">
        <f>Ethernet!F272</f>
        <v>0</v>
      </c>
      <c r="U38" s="227">
        <f>Ethernet!G272</f>
        <v>0</v>
      </c>
      <c r="V38" s="227">
        <f>Ethernet!H272</f>
        <v>0</v>
      </c>
      <c r="W38" s="227">
        <f>Ethernet!I272</f>
        <v>0</v>
      </c>
      <c r="X38" s="227">
        <f>Ethernet!J272</f>
        <v>0</v>
      </c>
      <c r="Y38" s="227">
        <f>Ethernet!K272</f>
        <v>0</v>
      </c>
      <c r="Z38" s="227">
        <f>Ethernet!L272</f>
        <v>0</v>
      </c>
      <c r="AA38" s="227">
        <f>Ethernet!M272</f>
        <v>0</v>
      </c>
      <c r="AB38" s="227">
        <f>Ethernet!N272</f>
        <v>0</v>
      </c>
      <c r="AD38" s="228" t="s">
        <v>125</v>
      </c>
      <c r="AF38" s="124" t="str">
        <f t="shared" si="29"/>
        <v>10G 300 m XFP</v>
      </c>
      <c r="AG38" s="227">
        <f t="shared" si="30"/>
        <v>0</v>
      </c>
      <c r="AH38" s="227">
        <f t="shared" si="31"/>
        <v>0</v>
      </c>
      <c r="AI38" s="227">
        <f t="shared" si="32"/>
        <v>0</v>
      </c>
      <c r="AJ38" s="227">
        <f t="shared" si="33"/>
        <v>0</v>
      </c>
      <c r="AK38" s="227">
        <f t="shared" si="34"/>
        <v>0</v>
      </c>
      <c r="AL38" s="227">
        <f t="shared" si="35"/>
        <v>0</v>
      </c>
      <c r="AM38" s="227">
        <f t="shared" si="36"/>
        <v>0</v>
      </c>
      <c r="AN38" s="227">
        <f t="shared" si="37"/>
        <v>0</v>
      </c>
      <c r="AO38" s="227">
        <f t="shared" si="38"/>
        <v>0</v>
      </c>
      <c r="AP38" s="227">
        <f t="shared" si="39"/>
        <v>0</v>
      </c>
      <c r="AQ38" s="227">
        <f t="shared" si="40"/>
        <v>0</v>
      </c>
      <c r="AR38" s="227">
        <f t="shared" si="41"/>
        <v>0</v>
      </c>
      <c r="AT38" s="124" t="str">
        <f t="shared" si="42"/>
        <v>10G 300 m XFP</v>
      </c>
      <c r="AU38" s="227">
        <f t="shared" si="43"/>
        <v>0</v>
      </c>
      <c r="AV38" s="227">
        <f t="shared" si="44"/>
        <v>0</v>
      </c>
      <c r="AW38" s="227">
        <f t="shared" si="45"/>
        <v>0</v>
      </c>
      <c r="AX38" s="227">
        <f t="shared" si="46"/>
        <v>0</v>
      </c>
      <c r="AY38" s="227">
        <f t="shared" si="47"/>
        <v>0</v>
      </c>
      <c r="AZ38" s="227">
        <f t="shared" si="48"/>
        <v>0</v>
      </c>
      <c r="BA38" s="227">
        <f t="shared" si="49"/>
        <v>0</v>
      </c>
      <c r="BB38" s="227">
        <f t="shared" si="50"/>
        <v>0</v>
      </c>
      <c r="BC38" s="227">
        <f t="shared" si="51"/>
        <v>0</v>
      </c>
      <c r="BD38" s="227">
        <f t="shared" si="52"/>
        <v>0</v>
      </c>
      <c r="BE38" s="227">
        <f t="shared" si="53"/>
        <v>0</v>
      </c>
      <c r="BF38" s="227">
        <f t="shared" si="54"/>
        <v>0</v>
      </c>
      <c r="BH38" s="124" t="str">
        <f t="shared" si="27"/>
        <v>10G 300 m XFP</v>
      </c>
      <c r="BI38" s="258">
        <f>IF(AG38=0,,10^-6*AG38*$BO$5*Ethernet!Q620)</f>
        <v>0</v>
      </c>
      <c r="BJ38" s="258">
        <f>IF(AH38=0,,10^-6*AH38*$BO$5*Ethernet!R620)</f>
        <v>0</v>
      </c>
      <c r="BK38" s="258">
        <f>IF(AI38=0,,10^-6*AI38*$BO$5*Ethernet!S620)</f>
        <v>0</v>
      </c>
      <c r="BL38" s="258">
        <f>IF(AJ38=0,,10^-6*AJ38*$BO$5*Ethernet!T620)</f>
        <v>0</v>
      </c>
      <c r="BM38" s="258">
        <f>IF(AK38=0,,10^-6*AK38*$BO$5*Ethernet!U620)</f>
        <v>0</v>
      </c>
      <c r="BN38" s="258">
        <f>IF(AL38=0,,10^-6*AL38*$BO$5*Ethernet!V620)</f>
        <v>0</v>
      </c>
      <c r="BO38" s="258">
        <f>IF(AM38=0,,10^-6*AM38*$BO$5*Ethernet!W620)</f>
        <v>0</v>
      </c>
      <c r="BP38" s="258">
        <f>IF(AN38=0,,10^-6*AN38*$BO$5*Ethernet!X620)</f>
        <v>0</v>
      </c>
      <c r="BQ38" s="258">
        <f>IF(AO38=0,,10^-6*AO38*$BO$5*Ethernet!Y620)</f>
        <v>0</v>
      </c>
      <c r="BR38" s="258">
        <f>IF(AP38=0,,10^-6*AP38*$BO$5*Ethernet!Z620)</f>
        <v>0</v>
      </c>
      <c r="BS38" s="258">
        <f>IF(AQ38=0,,10^-6*AQ38*$BO$5*Ethernet!AA620)</f>
        <v>0</v>
      </c>
      <c r="BT38" s="258">
        <f>IF(AR38=0,,10^-6*AR38*$BO$5*Ethernet!AB620)</f>
        <v>0</v>
      </c>
      <c r="BV38" s="124" t="str">
        <f t="shared" si="28"/>
        <v>10G 300 m XFP</v>
      </c>
      <c r="BW38" s="258">
        <f>IF(AU38=0,,10^-6*AU38*$CC$5*Ethernet!Q620)</f>
        <v>0</v>
      </c>
      <c r="BX38" s="258">
        <f>IF(AV38=0,,10^-6*AV38*$CC$5*Ethernet!R620)</f>
        <v>0</v>
      </c>
      <c r="BY38" s="258">
        <f>IF(AW38=0,,10^-6*AW38*$CC$5*Ethernet!S620)</f>
        <v>0</v>
      </c>
      <c r="BZ38" s="258">
        <f>IF(AX38=0,,10^-6*AX38*$CC$5*Ethernet!T620)</f>
        <v>0</v>
      </c>
      <c r="CA38" s="258">
        <f>IF(AY38=0,,10^-6*AY38*$CC$5*Ethernet!U620)</f>
        <v>0</v>
      </c>
      <c r="CB38" s="258">
        <f>IF(AZ38=0,,10^-6*AZ38*$CC$5*Ethernet!V620)</f>
        <v>0</v>
      </c>
      <c r="CC38" s="258">
        <f>IF(BA38=0,,10^-6*BA38*$CC$5*Ethernet!W620)</f>
        <v>0</v>
      </c>
      <c r="CD38" s="258">
        <f>IF(BB38=0,,10^-6*BB38*$CC$5*Ethernet!X620)</f>
        <v>0</v>
      </c>
      <c r="CE38" s="258">
        <f>IF(BC38=0,,10^-6*BC38*$CC$5*Ethernet!Y620)</f>
        <v>0</v>
      </c>
      <c r="CF38" s="258">
        <f>IF(BD38=0,,10^-6*BD38*$CC$5*Ethernet!Z620)</f>
        <v>0</v>
      </c>
      <c r="CG38" s="258">
        <f>IF(BE38=0,,10^-6*BE38*$CC$5*Ethernet!AA620)</f>
        <v>0</v>
      </c>
      <c r="CH38" s="258">
        <f>IF(BF38=0,,10^-6*BF38*$CC$5*Ethernet!AB620)</f>
        <v>0</v>
      </c>
    </row>
    <row r="39" spans="1:86">
      <c r="A39" s="240" t="s">
        <v>34</v>
      </c>
      <c r="B39" s="124" t="str">
        <f>Ethernet!B187</f>
        <v>10G 300 m SFP+</v>
      </c>
      <c r="C39" s="227">
        <f>Ethernet!C187</f>
        <v>0</v>
      </c>
      <c r="D39" s="227">
        <f>Ethernet!D187</f>
        <v>0</v>
      </c>
      <c r="E39" s="227">
        <f>Ethernet!E187</f>
        <v>0</v>
      </c>
      <c r="F39" s="227">
        <f>Ethernet!F187</f>
        <v>0</v>
      </c>
      <c r="G39" s="227">
        <f>Ethernet!G187</f>
        <v>0</v>
      </c>
      <c r="H39" s="227">
        <f>Ethernet!H187</f>
        <v>0</v>
      </c>
      <c r="I39" s="227">
        <f>Ethernet!I187</f>
        <v>0</v>
      </c>
      <c r="J39" s="227">
        <f>Ethernet!J187</f>
        <v>0</v>
      </c>
      <c r="K39" s="227">
        <f>Ethernet!K187</f>
        <v>0</v>
      </c>
      <c r="L39" s="227">
        <f>Ethernet!L187</f>
        <v>0</v>
      </c>
      <c r="M39" s="227">
        <f>Ethernet!M187</f>
        <v>0</v>
      </c>
      <c r="N39" s="227">
        <f>Ethernet!N187</f>
        <v>0</v>
      </c>
      <c r="P39" s="124" t="str">
        <f t="shared" si="0"/>
        <v>10G 300 m SFP+</v>
      </c>
      <c r="Q39" s="227">
        <f>Ethernet!C273</f>
        <v>0</v>
      </c>
      <c r="R39" s="227">
        <f>Ethernet!D273</f>
        <v>0</v>
      </c>
      <c r="S39" s="227">
        <f>Ethernet!E273</f>
        <v>0</v>
      </c>
      <c r="T39" s="227">
        <f>Ethernet!F273</f>
        <v>0</v>
      </c>
      <c r="U39" s="227">
        <f>Ethernet!G273</f>
        <v>0</v>
      </c>
      <c r="V39" s="227">
        <f>Ethernet!H273</f>
        <v>0</v>
      </c>
      <c r="W39" s="227">
        <f>Ethernet!I273</f>
        <v>0</v>
      </c>
      <c r="X39" s="227">
        <f>Ethernet!J273</f>
        <v>0</v>
      </c>
      <c r="Y39" s="227">
        <f>Ethernet!K273</f>
        <v>0</v>
      </c>
      <c r="Z39" s="227">
        <f>Ethernet!L273</f>
        <v>0</v>
      </c>
      <c r="AA39" s="227">
        <f>Ethernet!M273</f>
        <v>0</v>
      </c>
      <c r="AB39" s="227">
        <f>Ethernet!N273</f>
        <v>0</v>
      </c>
      <c r="AD39" s="228" t="s">
        <v>125</v>
      </c>
      <c r="AF39" s="124" t="str">
        <f t="shared" si="29"/>
        <v>10G 300 m SFP+</v>
      </c>
      <c r="AG39" s="227">
        <f t="shared" si="30"/>
        <v>0</v>
      </c>
      <c r="AH39" s="227">
        <f t="shared" si="31"/>
        <v>0</v>
      </c>
      <c r="AI39" s="227">
        <f t="shared" si="32"/>
        <v>0</v>
      </c>
      <c r="AJ39" s="227">
        <f t="shared" si="33"/>
        <v>0</v>
      </c>
      <c r="AK39" s="227">
        <f t="shared" si="34"/>
        <v>0</v>
      </c>
      <c r="AL39" s="227">
        <f t="shared" si="35"/>
        <v>0</v>
      </c>
      <c r="AM39" s="227">
        <f t="shared" si="36"/>
        <v>0</v>
      </c>
      <c r="AN39" s="227">
        <f t="shared" si="37"/>
        <v>0</v>
      </c>
      <c r="AO39" s="227">
        <f t="shared" si="38"/>
        <v>0</v>
      </c>
      <c r="AP39" s="227">
        <f t="shared" si="39"/>
        <v>0</v>
      </c>
      <c r="AQ39" s="227">
        <f t="shared" si="40"/>
        <v>0</v>
      </c>
      <c r="AR39" s="227">
        <f t="shared" si="41"/>
        <v>0</v>
      </c>
      <c r="AT39" s="124" t="str">
        <f t="shared" si="42"/>
        <v>10G 300 m SFP+</v>
      </c>
      <c r="AU39" s="227">
        <f t="shared" si="43"/>
        <v>0</v>
      </c>
      <c r="AV39" s="227">
        <f t="shared" si="44"/>
        <v>0</v>
      </c>
      <c r="AW39" s="227">
        <f t="shared" si="45"/>
        <v>0</v>
      </c>
      <c r="AX39" s="227">
        <f t="shared" si="46"/>
        <v>0</v>
      </c>
      <c r="AY39" s="227">
        <f t="shared" si="47"/>
        <v>0</v>
      </c>
      <c r="AZ39" s="227">
        <f t="shared" si="48"/>
        <v>0</v>
      </c>
      <c r="BA39" s="227">
        <f t="shared" si="49"/>
        <v>0</v>
      </c>
      <c r="BB39" s="227">
        <f t="shared" si="50"/>
        <v>0</v>
      </c>
      <c r="BC39" s="227">
        <f t="shared" si="51"/>
        <v>0</v>
      </c>
      <c r="BD39" s="227">
        <f t="shared" si="52"/>
        <v>0</v>
      </c>
      <c r="BE39" s="227">
        <f t="shared" si="53"/>
        <v>0</v>
      </c>
      <c r="BF39" s="227">
        <f t="shared" si="54"/>
        <v>0</v>
      </c>
      <c r="BH39" s="124" t="str">
        <f t="shared" si="27"/>
        <v>10G 300 m SFP+</v>
      </c>
      <c r="BI39" s="258">
        <f>IF(AG39=0,,10^-6*AG39*$BO$5*Ethernet!Q621)</f>
        <v>0</v>
      </c>
      <c r="BJ39" s="258">
        <f>IF(AH39=0,,10^-6*AH39*$BO$5*Ethernet!R621)</f>
        <v>0</v>
      </c>
      <c r="BK39" s="258">
        <f>IF(AI39=0,,10^-6*AI39*$BO$5*Ethernet!S621)</f>
        <v>0</v>
      </c>
      <c r="BL39" s="258">
        <f>IF(AJ39=0,,10^-6*AJ39*$BO$5*Ethernet!T621)</f>
        <v>0</v>
      </c>
      <c r="BM39" s="258">
        <f>IF(AK39=0,,10^-6*AK39*$BO$5*Ethernet!U621)</f>
        <v>0</v>
      </c>
      <c r="BN39" s="258">
        <f>IF(AL39=0,,10^-6*AL39*$BO$5*Ethernet!V621)</f>
        <v>0</v>
      </c>
      <c r="BO39" s="258">
        <f>IF(AM39=0,,10^-6*AM39*$BO$5*Ethernet!W621)</f>
        <v>0</v>
      </c>
      <c r="BP39" s="258">
        <f>IF(AN39=0,,10^-6*AN39*$BO$5*Ethernet!X621)</f>
        <v>0</v>
      </c>
      <c r="BQ39" s="258">
        <f>IF(AO39=0,,10^-6*AO39*$BO$5*Ethernet!Y621)</f>
        <v>0</v>
      </c>
      <c r="BR39" s="258">
        <f>IF(AP39=0,,10^-6*AP39*$BO$5*Ethernet!Z621)</f>
        <v>0</v>
      </c>
      <c r="BS39" s="258">
        <f>IF(AQ39=0,,10^-6*AQ39*$BO$5*Ethernet!AA621)</f>
        <v>0</v>
      </c>
      <c r="BT39" s="258">
        <f>IF(AR39=0,,10^-6*AR39*$BO$5*Ethernet!AB621)</f>
        <v>0</v>
      </c>
      <c r="BV39" s="124" t="str">
        <f t="shared" si="28"/>
        <v>10G 300 m SFP+</v>
      </c>
      <c r="BW39" s="258">
        <f>IF(AU39=0,,10^-6*AU39*$CC$5*Ethernet!Q621)</f>
        <v>0</v>
      </c>
      <c r="BX39" s="258">
        <f>IF(AV39=0,,10^-6*AV39*$CC$5*Ethernet!R621)</f>
        <v>0</v>
      </c>
      <c r="BY39" s="258">
        <f>IF(AW39=0,,10^-6*AW39*$CC$5*Ethernet!S621)</f>
        <v>0</v>
      </c>
      <c r="BZ39" s="258">
        <f>IF(AX39=0,,10^-6*AX39*$CC$5*Ethernet!T621)</f>
        <v>0</v>
      </c>
      <c r="CA39" s="258">
        <f>IF(AY39=0,,10^-6*AY39*$CC$5*Ethernet!U621)</f>
        <v>0</v>
      </c>
      <c r="CB39" s="258">
        <f>IF(AZ39=0,,10^-6*AZ39*$CC$5*Ethernet!V621)</f>
        <v>0</v>
      </c>
      <c r="CC39" s="258">
        <f>IF(BA39=0,,10^-6*BA39*$CC$5*Ethernet!W621)</f>
        <v>0</v>
      </c>
      <c r="CD39" s="258">
        <f>IF(BB39=0,,10^-6*BB39*$CC$5*Ethernet!X621)</f>
        <v>0</v>
      </c>
      <c r="CE39" s="258">
        <f>IF(BC39=0,,10^-6*BC39*$CC$5*Ethernet!Y621)</f>
        <v>0</v>
      </c>
      <c r="CF39" s="258">
        <f>IF(BD39=0,,10^-6*BD39*$CC$5*Ethernet!Z621)</f>
        <v>0</v>
      </c>
      <c r="CG39" s="258">
        <f>IF(BE39=0,,10^-6*BE39*$CC$5*Ethernet!AA621)</f>
        <v>0</v>
      </c>
      <c r="CH39" s="258">
        <f>IF(BF39=0,,10^-6*BF39*$CC$5*Ethernet!AB621)</f>
        <v>0</v>
      </c>
    </row>
    <row r="40" spans="1:86">
      <c r="A40" s="240" t="s">
        <v>34</v>
      </c>
      <c r="B40" s="124" t="str">
        <f>Ethernet!B188</f>
        <v>10G LRM 220 m SFP+</v>
      </c>
      <c r="C40" s="227">
        <f>Ethernet!C188</f>
        <v>121638</v>
      </c>
      <c r="D40" s="227">
        <f>Ethernet!D188</f>
        <v>108162</v>
      </c>
      <c r="E40" s="227">
        <f>Ethernet!E188</f>
        <v>0</v>
      </c>
      <c r="F40" s="227">
        <f>Ethernet!F188</f>
        <v>0</v>
      </c>
      <c r="G40" s="227">
        <f>Ethernet!G188</f>
        <v>0</v>
      </c>
      <c r="H40" s="227">
        <f>Ethernet!H188</f>
        <v>0</v>
      </c>
      <c r="I40" s="227">
        <f>Ethernet!I188</f>
        <v>0</v>
      </c>
      <c r="J40" s="227">
        <f>Ethernet!J188</f>
        <v>0</v>
      </c>
      <c r="K40" s="227">
        <f>Ethernet!K188</f>
        <v>0</v>
      </c>
      <c r="L40" s="227">
        <f>Ethernet!L188</f>
        <v>0</v>
      </c>
      <c r="M40" s="227">
        <f>Ethernet!M188</f>
        <v>0</v>
      </c>
      <c r="N40" s="227">
        <f>Ethernet!N188</f>
        <v>0</v>
      </c>
      <c r="P40" s="124" t="str">
        <f t="shared" si="0"/>
        <v>10G LRM 220 m SFP+</v>
      </c>
      <c r="Q40" s="227">
        <f>Ethernet!C274</f>
        <v>0</v>
      </c>
      <c r="R40" s="227">
        <f>Ethernet!D274</f>
        <v>0</v>
      </c>
      <c r="S40" s="227">
        <f>Ethernet!E274</f>
        <v>0</v>
      </c>
      <c r="T40" s="227">
        <f>Ethernet!F274</f>
        <v>0</v>
      </c>
      <c r="U40" s="227">
        <f>Ethernet!G274</f>
        <v>0</v>
      </c>
      <c r="V40" s="227">
        <f>Ethernet!H274</f>
        <v>0</v>
      </c>
      <c r="W40" s="227">
        <f>Ethernet!I274</f>
        <v>0</v>
      </c>
      <c r="X40" s="227">
        <f>Ethernet!J274</f>
        <v>0</v>
      </c>
      <c r="Y40" s="227">
        <f>Ethernet!K274</f>
        <v>0</v>
      </c>
      <c r="Z40" s="227">
        <f>Ethernet!L274</f>
        <v>0</v>
      </c>
      <c r="AA40" s="227">
        <f>Ethernet!M274</f>
        <v>0</v>
      </c>
      <c r="AB40" s="227">
        <f>Ethernet!N274</f>
        <v>0</v>
      </c>
      <c r="AD40" s="228" t="s">
        <v>123</v>
      </c>
      <c r="AF40" s="124" t="str">
        <f t="shared" si="29"/>
        <v>10G LRM 220 m SFP+</v>
      </c>
      <c r="AG40" s="227">
        <f t="shared" si="30"/>
        <v>121638</v>
      </c>
      <c r="AH40" s="227">
        <f t="shared" si="31"/>
        <v>108162</v>
      </c>
      <c r="AI40" s="227">
        <f t="shared" si="32"/>
        <v>0</v>
      </c>
      <c r="AJ40" s="227">
        <f t="shared" si="33"/>
        <v>0</v>
      </c>
      <c r="AK40" s="227">
        <f t="shared" si="34"/>
        <v>0</v>
      </c>
      <c r="AL40" s="227">
        <f t="shared" si="35"/>
        <v>0</v>
      </c>
      <c r="AM40" s="227">
        <f t="shared" si="36"/>
        <v>0</v>
      </c>
      <c r="AN40" s="227">
        <f t="shared" si="37"/>
        <v>0</v>
      </c>
      <c r="AO40" s="227">
        <f t="shared" si="38"/>
        <v>0</v>
      </c>
      <c r="AP40" s="227">
        <f t="shared" si="39"/>
        <v>0</v>
      </c>
      <c r="AQ40" s="227">
        <f t="shared" si="40"/>
        <v>0</v>
      </c>
      <c r="AR40" s="227">
        <f t="shared" si="41"/>
        <v>0</v>
      </c>
      <c r="AT40" s="124" t="str">
        <f t="shared" si="42"/>
        <v>10G LRM 220 m SFP+</v>
      </c>
      <c r="AU40" s="227">
        <f t="shared" si="43"/>
        <v>0</v>
      </c>
      <c r="AV40" s="227">
        <f t="shared" si="44"/>
        <v>0</v>
      </c>
      <c r="AW40" s="227">
        <f t="shared" si="45"/>
        <v>0</v>
      </c>
      <c r="AX40" s="227">
        <f t="shared" si="46"/>
        <v>0</v>
      </c>
      <c r="AY40" s="227">
        <f t="shared" si="47"/>
        <v>0</v>
      </c>
      <c r="AZ40" s="227">
        <f t="shared" si="48"/>
        <v>0</v>
      </c>
      <c r="BA40" s="227">
        <f t="shared" si="49"/>
        <v>0</v>
      </c>
      <c r="BB40" s="227">
        <f t="shared" si="50"/>
        <v>0</v>
      </c>
      <c r="BC40" s="227">
        <f t="shared" si="51"/>
        <v>0</v>
      </c>
      <c r="BD40" s="227">
        <f t="shared" si="52"/>
        <v>0</v>
      </c>
      <c r="BE40" s="227">
        <f t="shared" si="53"/>
        <v>0</v>
      </c>
      <c r="BF40" s="227">
        <f t="shared" si="54"/>
        <v>0</v>
      </c>
      <c r="BH40" s="124" t="str">
        <f t="shared" si="27"/>
        <v>10G LRM 220 m SFP+</v>
      </c>
      <c r="BI40" s="258">
        <f>IF(AG40=0,,10^-6*AG40*$BO$5*Ethernet!Q622)</f>
        <v>1.9070590873487998</v>
      </c>
      <c r="BJ40" s="258">
        <f>IF(AH40=0,,10^-6*AH40*$BO$5*Ethernet!R622)</f>
        <v>1.4432276000000002</v>
      </c>
      <c r="BK40" s="258">
        <f>IF(AI40=0,,10^-6*AI40*$BO$5*Ethernet!S622)</f>
        <v>0</v>
      </c>
      <c r="BL40" s="258">
        <f>IF(AJ40=0,,10^-6*AJ40*$BO$5*Ethernet!T622)</f>
        <v>0</v>
      </c>
      <c r="BM40" s="258">
        <f>IF(AK40=0,,10^-6*AK40*$BO$5*Ethernet!U622)</f>
        <v>0</v>
      </c>
      <c r="BN40" s="258">
        <f>IF(AL40=0,,10^-6*AL40*$BO$5*Ethernet!V622)</f>
        <v>0</v>
      </c>
      <c r="BO40" s="258">
        <f>IF(AM40=0,,10^-6*AM40*$BO$5*Ethernet!W622)</f>
        <v>0</v>
      </c>
      <c r="BP40" s="258">
        <f>IF(AN40=0,,10^-6*AN40*$BO$5*Ethernet!X622)</f>
        <v>0</v>
      </c>
      <c r="BQ40" s="258">
        <f>IF(AO40=0,,10^-6*AO40*$BO$5*Ethernet!Y622)</f>
        <v>0</v>
      </c>
      <c r="BR40" s="258">
        <f>IF(AP40=0,,10^-6*AP40*$BO$5*Ethernet!Z622)</f>
        <v>0</v>
      </c>
      <c r="BS40" s="258">
        <f>IF(AQ40=0,,10^-6*AQ40*$BO$5*Ethernet!AA622)</f>
        <v>0</v>
      </c>
      <c r="BT40" s="258">
        <f>IF(AR40=0,,10^-6*AR40*$BO$5*Ethernet!AB622)</f>
        <v>0</v>
      </c>
      <c r="BV40" s="124" t="str">
        <f t="shared" si="28"/>
        <v>10G LRM 220 m SFP+</v>
      </c>
      <c r="BW40" s="258">
        <f>IF(AU40=0,,10^-6*AU40*$CC$5*Ethernet!Q622)</f>
        <v>0</v>
      </c>
      <c r="BX40" s="258">
        <f>IF(AV40=0,,10^-6*AV40*$CC$5*Ethernet!R622)</f>
        <v>0</v>
      </c>
      <c r="BY40" s="258">
        <f>IF(AW40=0,,10^-6*AW40*$CC$5*Ethernet!S622)</f>
        <v>0</v>
      </c>
      <c r="BZ40" s="258">
        <f>IF(AX40=0,,10^-6*AX40*$CC$5*Ethernet!T622)</f>
        <v>0</v>
      </c>
      <c r="CA40" s="258">
        <f>IF(AY40=0,,10^-6*AY40*$CC$5*Ethernet!U622)</f>
        <v>0</v>
      </c>
      <c r="CB40" s="258">
        <f>IF(AZ40=0,,10^-6*AZ40*$CC$5*Ethernet!V622)</f>
        <v>0</v>
      </c>
      <c r="CC40" s="258">
        <f>IF(BA40=0,,10^-6*BA40*$CC$5*Ethernet!W622)</f>
        <v>0</v>
      </c>
      <c r="CD40" s="258">
        <f>IF(BB40=0,,10^-6*BB40*$CC$5*Ethernet!X622)</f>
        <v>0</v>
      </c>
      <c r="CE40" s="258">
        <f>IF(BC40=0,,10^-6*BC40*$CC$5*Ethernet!Y622)</f>
        <v>0</v>
      </c>
      <c r="CF40" s="258">
        <f>IF(BD40=0,,10^-6*BD40*$CC$5*Ethernet!Z622)</f>
        <v>0</v>
      </c>
      <c r="CG40" s="258">
        <f>IF(BE40=0,,10^-6*BE40*$CC$5*Ethernet!AA622)</f>
        <v>0</v>
      </c>
      <c r="CH40" s="258">
        <f>IF(BF40=0,,10^-6*BF40*$CC$5*Ethernet!AB622)</f>
        <v>0</v>
      </c>
    </row>
    <row r="41" spans="1:86">
      <c r="A41" s="240" t="s">
        <v>34</v>
      </c>
      <c r="B41" s="124" t="str">
        <f>Ethernet!B189</f>
        <v>10G 10 km XFP</v>
      </c>
      <c r="C41" s="227">
        <f>Ethernet!C189</f>
        <v>122271</v>
      </c>
      <c r="D41" s="227">
        <f>Ethernet!D189</f>
        <v>65238</v>
      </c>
      <c r="E41" s="227">
        <f>Ethernet!E189</f>
        <v>0</v>
      </c>
      <c r="F41" s="227">
        <f>Ethernet!F189</f>
        <v>0</v>
      </c>
      <c r="G41" s="227">
        <f>Ethernet!G189</f>
        <v>0</v>
      </c>
      <c r="H41" s="227">
        <f>Ethernet!H189</f>
        <v>0</v>
      </c>
      <c r="I41" s="227">
        <f>Ethernet!I189</f>
        <v>0</v>
      </c>
      <c r="J41" s="227">
        <f>Ethernet!J189</f>
        <v>0</v>
      </c>
      <c r="K41" s="227">
        <f>Ethernet!K189</f>
        <v>0</v>
      </c>
      <c r="L41" s="227">
        <f>Ethernet!L189</f>
        <v>0</v>
      </c>
      <c r="M41" s="227">
        <f>Ethernet!M189</f>
        <v>0</v>
      </c>
      <c r="N41" s="227">
        <f>Ethernet!N189</f>
        <v>0</v>
      </c>
      <c r="P41" s="124" t="str">
        <f t="shared" si="0"/>
        <v>10G 10 km XFP</v>
      </c>
      <c r="Q41" s="227">
        <f>Ethernet!C275</f>
        <v>0</v>
      </c>
      <c r="R41" s="227">
        <f>Ethernet!D275</f>
        <v>0</v>
      </c>
      <c r="S41" s="227">
        <f>Ethernet!E275</f>
        <v>0</v>
      </c>
      <c r="T41" s="227">
        <f>Ethernet!F275</f>
        <v>0</v>
      </c>
      <c r="U41" s="227">
        <f>Ethernet!G275</f>
        <v>0</v>
      </c>
      <c r="V41" s="227">
        <f>Ethernet!H275</f>
        <v>0</v>
      </c>
      <c r="W41" s="227">
        <f>Ethernet!I275</f>
        <v>0</v>
      </c>
      <c r="X41" s="227">
        <f>Ethernet!J275</f>
        <v>0</v>
      </c>
      <c r="Y41" s="227">
        <f>Ethernet!K275</f>
        <v>0</v>
      </c>
      <c r="Z41" s="227">
        <f>Ethernet!L275</f>
        <v>0</v>
      </c>
      <c r="AA41" s="227">
        <f>Ethernet!M275</f>
        <v>0</v>
      </c>
      <c r="AB41" s="227">
        <f>Ethernet!N275</f>
        <v>0</v>
      </c>
      <c r="AD41" s="228" t="s">
        <v>123</v>
      </c>
      <c r="AF41" s="124" t="str">
        <f t="shared" si="29"/>
        <v>10G 10 km XFP</v>
      </c>
      <c r="AG41" s="227">
        <f t="shared" si="30"/>
        <v>122271</v>
      </c>
      <c r="AH41" s="227">
        <f t="shared" si="31"/>
        <v>65238</v>
      </c>
      <c r="AI41" s="227">
        <f t="shared" si="32"/>
        <v>0</v>
      </c>
      <c r="AJ41" s="227">
        <f t="shared" si="33"/>
        <v>0</v>
      </c>
      <c r="AK41" s="227">
        <f t="shared" si="34"/>
        <v>0</v>
      </c>
      <c r="AL41" s="227">
        <f t="shared" si="35"/>
        <v>0</v>
      </c>
      <c r="AM41" s="227">
        <f t="shared" si="36"/>
        <v>0</v>
      </c>
      <c r="AN41" s="227">
        <f t="shared" si="37"/>
        <v>0</v>
      </c>
      <c r="AO41" s="227">
        <f t="shared" si="38"/>
        <v>0</v>
      </c>
      <c r="AP41" s="227">
        <f t="shared" si="39"/>
        <v>0</v>
      </c>
      <c r="AQ41" s="227">
        <f t="shared" si="40"/>
        <v>0</v>
      </c>
      <c r="AR41" s="227">
        <f t="shared" si="41"/>
        <v>0</v>
      </c>
      <c r="AT41" s="124" t="str">
        <f t="shared" si="42"/>
        <v>10G 10 km XFP</v>
      </c>
      <c r="AU41" s="227">
        <f t="shared" si="43"/>
        <v>0</v>
      </c>
      <c r="AV41" s="227">
        <f t="shared" si="44"/>
        <v>0</v>
      </c>
      <c r="AW41" s="227">
        <f t="shared" si="45"/>
        <v>0</v>
      </c>
      <c r="AX41" s="227">
        <f t="shared" si="46"/>
        <v>0</v>
      </c>
      <c r="AY41" s="227">
        <f t="shared" si="47"/>
        <v>0</v>
      </c>
      <c r="AZ41" s="227">
        <f t="shared" si="48"/>
        <v>0</v>
      </c>
      <c r="BA41" s="227">
        <f t="shared" si="49"/>
        <v>0</v>
      </c>
      <c r="BB41" s="227">
        <f t="shared" si="50"/>
        <v>0</v>
      </c>
      <c r="BC41" s="227">
        <f t="shared" si="51"/>
        <v>0</v>
      </c>
      <c r="BD41" s="227">
        <f t="shared" si="52"/>
        <v>0</v>
      </c>
      <c r="BE41" s="227">
        <f t="shared" si="53"/>
        <v>0</v>
      </c>
      <c r="BF41" s="227">
        <f t="shared" si="54"/>
        <v>0</v>
      </c>
      <c r="BH41" s="124" t="str">
        <f t="shared" si="27"/>
        <v>10G 10 km XFP</v>
      </c>
      <c r="BI41" s="258">
        <f>IF(AG41=0,,10^-6*AG41*$BO$5*Ethernet!Q623)</f>
        <v>1.6525407940879764</v>
      </c>
      <c r="BJ41" s="258">
        <f>IF(AH41=0,,10^-6*AH41*$BO$5*Ethernet!R623)</f>
        <v>0.67585744445427287</v>
      </c>
      <c r="BK41" s="258">
        <f>IF(AI41=0,,10^-6*AI41*$BO$5*Ethernet!S623)</f>
        <v>0</v>
      </c>
      <c r="BL41" s="258">
        <f>IF(AJ41=0,,10^-6*AJ41*$BO$5*Ethernet!T623)</f>
        <v>0</v>
      </c>
      <c r="BM41" s="258">
        <f>IF(AK41=0,,10^-6*AK41*$BO$5*Ethernet!U623)</f>
        <v>0</v>
      </c>
      <c r="BN41" s="258">
        <f>IF(AL41=0,,10^-6*AL41*$BO$5*Ethernet!V623)</f>
        <v>0</v>
      </c>
      <c r="BO41" s="258">
        <f>IF(AM41=0,,10^-6*AM41*$BO$5*Ethernet!W623)</f>
        <v>0</v>
      </c>
      <c r="BP41" s="258">
        <f>IF(AN41=0,,10^-6*AN41*$BO$5*Ethernet!X623)</f>
        <v>0</v>
      </c>
      <c r="BQ41" s="258">
        <f>IF(AO41=0,,10^-6*AO41*$BO$5*Ethernet!Y623)</f>
        <v>0</v>
      </c>
      <c r="BR41" s="258">
        <f>IF(AP41=0,,10^-6*AP41*$BO$5*Ethernet!Z623)</f>
        <v>0</v>
      </c>
      <c r="BS41" s="258">
        <f>IF(AQ41=0,,10^-6*AQ41*$BO$5*Ethernet!AA623)</f>
        <v>0</v>
      </c>
      <c r="BT41" s="258">
        <f>IF(AR41=0,,10^-6*AR41*$BO$5*Ethernet!AB623)</f>
        <v>0</v>
      </c>
      <c r="BV41" s="124" t="str">
        <f t="shared" si="28"/>
        <v>10G 10 km XFP</v>
      </c>
      <c r="BW41" s="258">
        <f>IF(AU41=0,,10^-6*AU41*$CC$5*Ethernet!Q623)</f>
        <v>0</v>
      </c>
      <c r="BX41" s="258">
        <f>IF(AV41=0,,10^-6*AV41*$CC$5*Ethernet!R623)</f>
        <v>0</v>
      </c>
      <c r="BY41" s="258">
        <f>IF(AW41=0,,10^-6*AW41*$CC$5*Ethernet!S623)</f>
        <v>0</v>
      </c>
      <c r="BZ41" s="258">
        <f>IF(AX41=0,,10^-6*AX41*$CC$5*Ethernet!T623)</f>
        <v>0</v>
      </c>
      <c r="CA41" s="258">
        <f>IF(AY41=0,,10^-6*AY41*$CC$5*Ethernet!U623)</f>
        <v>0</v>
      </c>
      <c r="CB41" s="258">
        <f>IF(AZ41=0,,10^-6*AZ41*$CC$5*Ethernet!V623)</f>
        <v>0</v>
      </c>
      <c r="CC41" s="258">
        <f>IF(BA41=0,,10^-6*BA41*$CC$5*Ethernet!W623)</f>
        <v>0</v>
      </c>
      <c r="CD41" s="258">
        <f>IF(BB41=0,,10^-6*BB41*$CC$5*Ethernet!X623)</f>
        <v>0</v>
      </c>
      <c r="CE41" s="258">
        <f>IF(BC41=0,,10^-6*BC41*$CC$5*Ethernet!Y623)</f>
        <v>0</v>
      </c>
      <c r="CF41" s="258">
        <f>IF(BD41=0,,10^-6*BD41*$CC$5*Ethernet!Z623)</f>
        <v>0</v>
      </c>
      <c r="CG41" s="258">
        <f>IF(BE41=0,,10^-6*BE41*$CC$5*Ethernet!AA623)</f>
        <v>0</v>
      </c>
      <c r="CH41" s="258">
        <f>IF(BF41=0,,10^-6*BF41*$CC$5*Ethernet!AB623)</f>
        <v>0</v>
      </c>
    </row>
    <row r="42" spans="1:86">
      <c r="A42" s="240" t="s">
        <v>34</v>
      </c>
      <c r="B42" s="124" t="str">
        <f>Ethernet!B190</f>
        <v>10G 10 km SFP+</v>
      </c>
      <c r="C42" s="227">
        <f>Ethernet!C190</f>
        <v>6400000</v>
      </c>
      <c r="D42" s="227">
        <f>Ethernet!D190</f>
        <v>6750000</v>
      </c>
      <c r="E42" s="227">
        <f>Ethernet!E190</f>
        <v>0</v>
      </c>
      <c r="F42" s="227">
        <f>Ethernet!F190</f>
        <v>0</v>
      </c>
      <c r="G42" s="227">
        <f>Ethernet!G190</f>
        <v>0</v>
      </c>
      <c r="H42" s="227">
        <f>Ethernet!H190</f>
        <v>0</v>
      </c>
      <c r="I42" s="227">
        <f>Ethernet!I190</f>
        <v>0</v>
      </c>
      <c r="J42" s="227">
        <f>Ethernet!J190</f>
        <v>0</v>
      </c>
      <c r="K42" s="227">
        <f>Ethernet!K190</f>
        <v>0</v>
      </c>
      <c r="L42" s="227">
        <f>Ethernet!L190</f>
        <v>0</v>
      </c>
      <c r="M42" s="227">
        <f>Ethernet!M190</f>
        <v>0</v>
      </c>
      <c r="N42" s="227">
        <f>Ethernet!N190</f>
        <v>0</v>
      </c>
      <c r="P42" s="124" t="str">
        <f t="shared" si="0"/>
        <v>10G 10 km SFP+</v>
      </c>
      <c r="Q42" s="227">
        <f>Ethernet!C276</f>
        <v>0</v>
      </c>
      <c r="R42" s="227">
        <f>Ethernet!D276</f>
        <v>0</v>
      </c>
      <c r="S42" s="227">
        <f>Ethernet!E276</f>
        <v>0</v>
      </c>
      <c r="T42" s="227">
        <f>Ethernet!F276</f>
        <v>0</v>
      </c>
      <c r="U42" s="227">
        <f>Ethernet!G276</f>
        <v>0</v>
      </c>
      <c r="V42" s="227">
        <f>Ethernet!H276</f>
        <v>0</v>
      </c>
      <c r="W42" s="227">
        <f>Ethernet!I276</f>
        <v>0</v>
      </c>
      <c r="X42" s="227">
        <f>Ethernet!J276</f>
        <v>0</v>
      </c>
      <c r="Y42" s="227">
        <f>Ethernet!K276</f>
        <v>0</v>
      </c>
      <c r="Z42" s="227">
        <f>Ethernet!L276</f>
        <v>0</v>
      </c>
      <c r="AA42" s="227">
        <f>Ethernet!M276</f>
        <v>0</v>
      </c>
      <c r="AB42" s="227">
        <f>Ethernet!N276</f>
        <v>0</v>
      </c>
      <c r="AD42" s="228" t="s">
        <v>123</v>
      </c>
      <c r="AF42" s="124" t="str">
        <f t="shared" si="29"/>
        <v>10G 10 km SFP+</v>
      </c>
      <c r="AG42" s="227">
        <f t="shared" si="30"/>
        <v>6400000</v>
      </c>
      <c r="AH42" s="227">
        <f t="shared" si="31"/>
        <v>6750000</v>
      </c>
      <c r="AI42" s="227">
        <f t="shared" si="32"/>
        <v>0</v>
      </c>
      <c r="AJ42" s="227">
        <f t="shared" si="33"/>
        <v>0</v>
      </c>
      <c r="AK42" s="227">
        <f t="shared" si="34"/>
        <v>0</v>
      </c>
      <c r="AL42" s="227">
        <f t="shared" si="35"/>
        <v>0</v>
      </c>
      <c r="AM42" s="227">
        <f t="shared" si="36"/>
        <v>0</v>
      </c>
      <c r="AN42" s="227">
        <f t="shared" si="37"/>
        <v>0</v>
      </c>
      <c r="AO42" s="227">
        <f t="shared" si="38"/>
        <v>0</v>
      </c>
      <c r="AP42" s="227">
        <f t="shared" si="39"/>
        <v>0</v>
      </c>
      <c r="AQ42" s="227">
        <f t="shared" si="40"/>
        <v>0</v>
      </c>
      <c r="AR42" s="227">
        <f t="shared" si="41"/>
        <v>0</v>
      </c>
      <c r="AT42" s="124" t="str">
        <f t="shared" si="42"/>
        <v>10G 10 km SFP+</v>
      </c>
      <c r="AU42" s="227">
        <f t="shared" si="43"/>
        <v>0</v>
      </c>
      <c r="AV42" s="227">
        <f t="shared" si="44"/>
        <v>0</v>
      </c>
      <c r="AW42" s="227">
        <f t="shared" si="45"/>
        <v>0</v>
      </c>
      <c r="AX42" s="227">
        <f t="shared" si="46"/>
        <v>0</v>
      </c>
      <c r="AY42" s="227">
        <f t="shared" si="47"/>
        <v>0</v>
      </c>
      <c r="AZ42" s="227">
        <f t="shared" si="48"/>
        <v>0</v>
      </c>
      <c r="BA42" s="227">
        <f t="shared" si="49"/>
        <v>0</v>
      </c>
      <c r="BB42" s="227">
        <f t="shared" si="50"/>
        <v>0</v>
      </c>
      <c r="BC42" s="227">
        <f t="shared" si="51"/>
        <v>0</v>
      </c>
      <c r="BD42" s="227">
        <f t="shared" si="52"/>
        <v>0</v>
      </c>
      <c r="BE42" s="227">
        <f t="shared" si="53"/>
        <v>0</v>
      </c>
      <c r="BF42" s="227">
        <f t="shared" si="54"/>
        <v>0</v>
      </c>
      <c r="BH42" s="124" t="str">
        <f t="shared" si="27"/>
        <v>10G 10 km SFP+</v>
      </c>
      <c r="BI42" s="258">
        <f>IF(AG42=0,,10^-6*AG42*$BO$5*Ethernet!Q624)</f>
        <v>49.236426638626995</v>
      </c>
      <c r="BJ42" s="258">
        <f>IF(AH42=0,,10^-6*AH42*$BO$5*Ethernet!R624)</f>
        <v>41.175000000000004</v>
      </c>
      <c r="BK42" s="258">
        <f>IF(AI42=0,,10^-6*AI42*$BO$5*Ethernet!S624)</f>
        <v>0</v>
      </c>
      <c r="BL42" s="258">
        <f>IF(AJ42=0,,10^-6*AJ42*$BO$5*Ethernet!T624)</f>
        <v>0</v>
      </c>
      <c r="BM42" s="258">
        <f>IF(AK42=0,,10^-6*AK42*$BO$5*Ethernet!U624)</f>
        <v>0</v>
      </c>
      <c r="BN42" s="258">
        <f>IF(AL42=0,,10^-6*AL42*$BO$5*Ethernet!V624)</f>
        <v>0</v>
      </c>
      <c r="BO42" s="258">
        <f>IF(AM42=0,,10^-6*AM42*$BO$5*Ethernet!W624)</f>
        <v>0</v>
      </c>
      <c r="BP42" s="258">
        <f>IF(AN42=0,,10^-6*AN42*$BO$5*Ethernet!X624)</f>
        <v>0</v>
      </c>
      <c r="BQ42" s="258">
        <f>IF(AO42=0,,10^-6*AO42*$BO$5*Ethernet!Y624)</f>
        <v>0</v>
      </c>
      <c r="BR42" s="258">
        <f>IF(AP42=0,,10^-6*AP42*$BO$5*Ethernet!Z624)</f>
        <v>0</v>
      </c>
      <c r="BS42" s="258">
        <f>IF(AQ42=0,,10^-6*AQ42*$BO$5*Ethernet!AA624)</f>
        <v>0</v>
      </c>
      <c r="BT42" s="258">
        <f>IF(AR42=0,,10^-6*AR42*$BO$5*Ethernet!AB624)</f>
        <v>0</v>
      </c>
      <c r="BV42" s="124" t="str">
        <f t="shared" si="28"/>
        <v>10G 10 km SFP+</v>
      </c>
      <c r="BW42" s="258">
        <f>IF(AU42=0,,10^-6*AU42*$CC$5*Ethernet!Q624)</f>
        <v>0</v>
      </c>
      <c r="BX42" s="258">
        <f>IF(AV42=0,,10^-6*AV42*$CC$5*Ethernet!R624)</f>
        <v>0</v>
      </c>
      <c r="BY42" s="258">
        <f>IF(AW42=0,,10^-6*AW42*$CC$5*Ethernet!S624)</f>
        <v>0</v>
      </c>
      <c r="BZ42" s="258">
        <f>IF(AX42=0,,10^-6*AX42*$CC$5*Ethernet!T624)</f>
        <v>0</v>
      </c>
      <c r="CA42" s="258">
        <f>IF(AY42=0,,10^-6*AY42*$CC$5*Ethernet!U624)</f>
        <v>0</v>
      </c>
      <c r="CB42" s="258">
        <f>IF(AZ42=0,,10^-6*AZ42*$CC$5*Ethernet!V624)</f>
        <v>0</v>
      </c>
      <c r="CC42" s="258">
        <f>IF(BA42=0,,10^-6*BA42*$CC$5*Ethernet!W624)</f>
        <v>0</v>
      </c>
      <c r="CD42" s="258">
        <f>IF(BB42=0,,10^-6*BB42*$CC$5*Ethernet!X624)</f>
        <v>0</v>
      </c>
      <c r="CE42" s="258">
        <f>IF(BC42=0,,10^-6*BC42*$CC$5*Ethernet!Y624)</f>
        <v>0</v>
      </c>
      <c r="CF42" s="258">
        <f>IF(BD42=0,,10^-6*BD42*$CC$5*Ethernet!Z624)</f>
        <v>0</v>
      </c>
      <c r="CG42" s="258">
        <f>IF(BE42=0,,10^-6*BE42*$CC$5*Ethernet!AA624)</f>
        <v>0</v>
      </c>
      <c r="CH42" s="258">
        <f>IF(BF42=0,,10^-6*BF42*$CC$5*Ethernet!AB624)</f>
        <v>0</v>
      </c>
    </row>
    <row r="43" spans="1:86">
      <c r="A43" s="240" t="s">
        <v>34</v>
      </c>
      <c r="B43" s="124" t="str">
        <f>Ethernet!B191</f>
        <v>10G 40 km XFP</v>
      </c>
      <c r="C43" s="227">
        <f>Ethernet!C191</f>
        <v>0</v>
      </c>
      <c r="D43" s="227">
        <f>Ethernet!D191</f>
        <v>0</v>
      </c>
      <c r="E43" s="227">
        <f>Ethernet!E191</f>
        <v>0</v>
      </c>
      <c r="F43" s="227">
        <f>Ethernet!F191</f>
        <v>0</v>
      </c>
      <c r="G43" s="227">
        <f>Ethernet!G191</f>
        <v>0</v>
      </c>
      <c r="H43" s="227">
        <f>Ethernet!H191</f>
        <v>0</v>
      </c>
      <c r="I43" s="227">
        <f>Ethernet!I191</f>
        <v>0</v>
      </c>
      <c r="J43" s="227">
        <f>Ethernet!J191</f>
        <v>0</v>
      </c>
      <c r="K43" s="227">
        <f>Ethernet!K191</f>
        <v>0</v>
      </c>
      <c r="L43" s="227">
        <f>Ethernet!L191</f>
        <v>0</v>
      </c>
      <c r="M43" s="227">
        <f>Ethernet!M191</f>
        <v>0</v>
      </c>
      <c r="N43" s="227">
        <f>Ethernet!N191</f>
        <v>0</v>
      </c>
      <c r="P43" s="124" t="str">
        <f t="shared" si="0"/>
        <v>10G 40 km XFP</v>
      </c>
      <c r="Q43" s="227">
        <f>Ethernet!C277</f>
        <v>152629</v>
      </c>
      <c r="R43" s="227">
        <f>Ethernet!D277</f>
        <v>107234</v>
      </c>
      <c r="S43" s="227">
        <f>Ethernet!E277</f>
        <v>0</v>
      </c>
      <c r="T43" s="227">
        <f>Ethernet!F277</f>
        <v>0</v>
      </c>
      <c r="U43" s="227">
        <f>Ethernet!G277</f>
        <v>0</v>
      </c>
      <c r="V43" s="227">
        <f>Ethernet!H277</f>
        <v>0</v>
      </c>
      <c r="W43" s="227">
        <f>Ethernet!I277</f>
        <v>0</v>
      </c>
      <c r="X43" s="227">
        <f>Ethernet!J277</f>
        <v>0</v>
      </c>
      <c r="Y43" s="227">
        <f>Ethernet!K277</f>
        <v>0</v>
      </c>
      <c r="Z43" s="227">
        <f>Ethernet!L277</f>
        <v>0</v>
      </c>
      <c r="AA43" s="227">
        <f>Ethernet!M277</f>
        <v>0</v>
      </c>
      <c r="AB43" s="227">
        <f>Ethernet!N277</f>
        <v>0</v>
      </c>
      <c r="AD43" s="228" t="s">
        <v>122</v>
      </c>
      <c r="AF43" s="124" t="str">
        <f t="shared" si="29"/>
        <v>10G 40 km XFP</v>
      </c>
      <c r="AG43" s="227">
        <f t="shared" si="30"/>
        <v>0</v>
      </c>
      <c r="AH43" s="227">
        <f t="shared" si="31"/>
        <v>0</v>
      </c>
      <c r="AI43" s="227">
        <f t="shared" si="32"/>
        <v>0</v>
      </c>
      <c r="AJ43" s="227">
        <f t="shared" si="33"/>
        <v>0</v>
      </c>
      <c r="AK43" s="227">
        <f t="shared" si="34"/>
        <v>0</v>
      </c>
      <c r="AL43" s="227">
        <f t="shared" si="35"/>
        <v>0</v>
      </c>
      <c r="AM43" s="227">
        <f t="shared" si="36"/>
        <v>0</v>
      </c>
      <c r="AN43" s="227">
        <f t="shared" si="37"/>
        <v>0</v>
      </c>
      <c r="AO43" s="227">
        <f t="shared" si="38"/>
        <v>0</v>
      </c>
      <c r="AP43" s="227">
        <f t="shared" si="39"/>
        <v>0</v>
      </c>
      <c r="AQ43" s="227">
        <f t="shared" si="40"/>
        <v>0</v>
      </c>
      <c r="AR43" s="227">
        <f t="shared" si="41"/>
        <v>0</v>
      </c>
      <c r="AT43" s="124" t="str">
        <f t="shared" si="42"/>
        <v>10G 40 km XFP</v>
      </c>
      <c r="AU43" s="227">
        <f t="shared" si="43"/>
        <v>152629</v>
      </c>
      <c r="AV43" s="227">
        <f t="shared" si="44"/>
        <v>107234</v>
      </c>
      <c r="AW43" s="227">
        <f t="shared" si="45"/>
        <v>0</v>
      </c>
      <c r="AX43" s="227">
        <f t="shared" si="46"/>
        <v>0</v>
      </c>
      <c r="AY43" s="227">
        <f t="shared" si="47"/>
        <v>0</v>
      </c>
      <c r="AZ43" s="227">
        <f t="shared" si="48"/>
        <v>0</v>
      </c>
      <c r="BA43" s="227">
        <f t="shared" si="49"/>
        <v>0</v>
      </c>
      <c r="BB43" s="227">
        <f t="shared" si="50"/>
        <v>0</v>
      </c>
      <c r="BC43" s="227">
        <f t="shared" si="51"/>
        <v>0</v>
      </c>
      <c r="BD43" s="227">
        <f t="shared" si="52"/>
        <v>0</v>
      </c>
      <c r="BE43" s="227">
        <f t="shared" si="53"/>
        <v>0</v>
      </c>
      <c r="BF43" s="227">
        <f t="shared" si="54"/>
        <v>0</v>
      </c>
      <c r="BH43" s="124" t="str">
        <f t="shared" si="27"/>
        <v>10G 40 km XFP</v>
      </c>
      <c r="BI43" s="258">
        <f>IF(AG43=0,,10^-6*AG43*$BO$5*Ethernet!Q625)</f>
        <v>0</v>
      </c>
      <c r="BJ43" s="258">
        <f>IF(AH43=0,,10^-6*AH43*$BO$5*Ethernet!R625)</f>
        <v>0</v>
      </c>
      <c r="BK43" s="258">
        <f>IF(AI43=0,,10^-6*AI43*$BO$5*Ethernet!S625)</f>
        <v>0</v>
      </c>
      <c r="BL43" s="258">
        <f>IF(AJ43=0,,10^-6*AJ43*$BO$5*Ethernet!T625)</f>
        <v>0</v>
      </c>
      <c r="BM43" s="258">
        <f>IF(AK43=0,,10^-6*AK43*$BO$5*Ethernet!U625)</f>
        <v>0</v>
      </c>
      <c r="BN43" s="258">
        <f>IF(AL43=0,,10^-6*AL43*$BO$5*Ethernet!V625)</f>
        <v>0</v>
      </c>
      <c r="BO43" s="258">
        <f>IF(AM43=0,,10^-6*AM43*$BO$5*Ethernet!W625)</f>
        <v>0</v>
      </c>
      <c r="BP43" s="258">
        <f>IF(AN43=0,,10^-6*AN43*$BO$5*Ethernet!X625)</f>
        <v>0</v>
      </c>
      <c r="BQ43" s="258">
        <f>IF(AO43=0,,10^-6*AO43*$BO$5*Ethernet!Y625)</f>
        <v>0</v>
      </c>
      <c r="BR43" s="258">
        <f>IF(AP43=0,,10^-6*AP43*$BO$5*Ethernet!Z625)</f>
        <v>0</v>
      </c>
      <c r="BS43" s="258">
        <f>IF(AQ43=0,,10^-6*AQ43*$BO$5*Ethernet!AA625)</f>
        <v>0</v>
      </c>
      <c r="BT43" s="258">
        <f>IF(AR43=0,,10^-6*AR43*$BO$5*Ethernet!AB625)</f>
        <v>0</v>
      </c>
      <c r="BV43" s="124" t="str">
        <f t="shared" si="28"/>
        <v>10G 40 km XFP</v>
      </c>
      <c r="BW43" s="258">
        <f>IF(AU43=0,,10^-6*AU43*$CC$5*Ethernet!Q625)</f>
        <v>6.1957791255029999</v>
      </c>
      <c r="BX43" s="258">
        <f>IF(AV43=0,,10^-6*AV43*$CC$5*Ethernet!R625)</f>
        <v>2.991281642774406</v>
      </c>
      <c r="BY43" s="258">
        <f>IF(AW43=0,,10^-6*AW43*$CC$5*Ethernet!S625)</f>
        <v>0</v>
      </c>
      <c r="BZ43" s="258">
        <f>IF(AX43=0,,10^-6*AX43*$CC$5*Ethernet!T625)</f>
        <v>0</v>
      </c>
      <c r="CA43" s="258">
        <f>IF(AY43=0,,10^-6*AY43*$CC$5*Ethernet!U625)</f>
        <v>0</v>
      </c>
      <c r="CB43" s="258">
        <f>IF(AZ43=0,,10^-6*AZ43*$CC$5*Ethernet!V625)</f>
        <v>0</v>
      </c>
      <c r="CC43" s="258">
        <f>IF(BA43=0,,10^-6*BA43*$CC$5*Ethernet!W625)</f>
        <v>0</v>
      </c>
      <c r="CD43" s="258">
        <f>IF(BB43=0,,10^-6*BB43*$CC$5*Ethernet!X625)</f>
        <v>0</v>
      </c>
      <c r="CE43" s="258">
        <f>IF(BC43=0,,10^-6*BC43*$CC$5*Ethernet!Y625)</f>
        <v>0</v>
      </c>
      <c r="CF43" s="258">
        <f>IF(BD43=0,,10^-6*BD43*$CC$5*Ethernet!Z625)</f>
        <v>0</v>
      </c>
      <c r="CG43" s="258">
        <f>IF(BE43=0,,10^-6*BE43*$CC$5*Ethernet!AA625)</f>
        <v>0</v>
      </c>
      <c r="CH43" s="258">
        <f>IF(BF43=0,,10^-6*BF43*$CC$5*Ethernet!AB625)</f>
        <v>0</v>
      </c>
    </row>
    <row r="44" spans="1:86">
      <c r="A44" s="240" t="s">
        <v>34</v>
      </c>
      <c r="B44" s="124" t="str">
        <f>Ethernet!B192</f>
        <v>10G 40 km SFP+</v>
      </c>
      <c r="C44" s="227">
        <f>Ethernet!C192</f>
        <v>0</v>
      </c>
      <c r="D44" s="227">
        <f>Ethernet!D192</f>
        <v>0</v>
      </c>
      <c r="E44" s="227">
        <f>Ethernet!E192</f>
        <v>0</v>
      </c>
      <c r="F44" s="227">
        <f>Ethernet!F192</f>
        <v>0</v>
      </c>
      <c r="G44" s="227">
        <f>Ethernet!G192</f>
        <v>0</v>
      </c>
      <c r="H44" s="227">
        <f>Ethernet!H192</f>
        <v>0</v>
      </c>
      <c r="I44" s="227">
        <f>Ethernet!I192</f>
        <v>0</v>
      </c>
      <c r="J44" s="227">
        <f>Ethernet!J192</f>
        <v>0</v>
      </c>
      <c r="K44" s="227">
        <f>Ethernet!K192</f>
        <v>0</v>
      </c>
      <c r="L44" s="227">
        <f>Ethernet!L192</f>
        <v>0</v>
      </c>
      <c r="M44" s="227">
        <f>Ethernet!M192</f>
        <v>0</v>
      </c>
      <c r="N44" s="227">
        <f>Ethernet!N192</f>
        <v>0</v>
      </c>
      <c r="P44" s="124" t="str">
        <f t="shared" si="0"/>
        <v>10G 40 km SFP+</v>
      </c>
      <c r="Q44" s="227">
        <f>Ethernet!C278</f>
        <v>257909.25</v>
      </c>
      <c r="R44" s="227">
        <f>Ethernet!D278</f>
        <v>258318.59999999998</v>
      </c>
      <c r="S44" s="227">
        <f>Ethernet!E278</f>
        <v>0</v>
      </c>
      <c r="T44" s="227">
        <f>Ethernet!F278</f>
        <v>0</v>
      </c>
      <c r="U44" s="227">
        <f>Ethernet!G278</f>
        <v>0</v>
      </c>
      <c r="V44" s="227">
        <f>Ethernet!H278</f>
        <v>0</v>
      </c>
      <c r="W44" s="227">
        <f>Ethernet!I278</f>
        <v>0</v>
      </c>
      <c r="X44" s="227">
        <f>Ethernet!J278</f>
        <v>0</v>
      </c>
      <c r="Y44" s="227">
        <f>Ethernet!K278</f>
        <v>0</v>
      </c>
      <c r="Z44" s="227">
        <f>Ethernet!L278</f>
        <v>0</v>
      </c>
      <c r="AA44" s="227">
        <f>Ethernet!M278</f>
        <v>0</v>
      </c>
      <c r="AB44" s="227">
        <f>Ethernet!N278</f>
        <v>0</v>
      </c>
      <c r="AD44" s="228" t="s">
        <v>122</v>
      </c>
      <c r="AF44" s="124" t="str">
        <f t="shared" si="29"/>
        <v>10G 40 km SFP+</v>
      </c>
      <c r="AG44" s="227">
        <f t="shared" si="30"/>
        <v>0</v>
      </c>
      <c r="AH44" s="227">
        <f t="shared" si="31"/>
        <v>0</v>
      </c>
      <c r="AI44" s="227">
        <f t="shared" si="32"/>
        <v>0</v>
      </c>
      <c r="AJ44" s="227">
        <f t="shared" si="33"/>
        <v>0</v>
      </c>
      <c r="AK44" s="227">
        <f t="shared" si="34"/>
        <v>0</v>
      </c>
      <c r="AL44" s="227">
        <f t="shared" si="35"/>
        <v>0</v>
      </c>
      <c r="AM44" s="227">
        <f t="shared" si="36"/>
        <v>0</v>
      </c>
      <c r="AN44" s="227">
        <f t="shared" si="37"/>
        <v>0</v>
      </c>
      <c r="AO44" s="227">
        <f t="shared" si="38"/>
        <v>0</v>
      </c>
      <c r="AP44" s="227">
        <f t="shared" si="39"/>
        <v>0</v>
      </c>
      <c r="AQ44" s="227">
        <f t="shared" si="40"/>
        <v>0</v>
      </c>
      <c r="AR44" s="227">
        <f t="shared" si="41"/>
        <v>0</v>
      </c>
      <c r="AT44" s="124" t="str">
        <f t="shared" si="42"/>
        <v>10G 40 km SFP+</v>
      </c>
      <c r="AU44" s="227">
        <f t="shared" si="43"/>
        <v>257909.25</v>
      </c>
      <c r="AV44" s="227">
        <f t="shared" si="44"/>
        <v>258318.59999999998</v>
      </c>
      <c r="AW44" s="227">
        <f t="shared" si="45"/>
        <v>0</v>
      </c>
      <c r="AX44" s="227">
        <f t="shared" si="46"/>
        <v>0</v>
      </c>
      <c r="AY44" s="227">
        <f t="shared" si="47"/>
        <v>0</v>
      </c>
      <c r="AZ44" s="227">
        <f t="shared" si="48"/>
        <v>0</v>
      </c>
      <c r="BA44" s="227">
        <f t="shared" si="49"/>
        <v>0</v>
      </c>
      <c r="BB44" s="227">
        <f t="shared" si="50"/>
        <v>0</v>
      </c>
      <c r="BC44" s="227">
        <f t="shared" si="51"/>
        <v>0</v>
      </c>
      <c r="BD44" s="227">
        <f t="shared" si="52"/>
        <v>0</v>
      </c>
      <c r="BE44" s="227">
        <f t="shared" si="53"/>
        <v>0</v>
      </c>
      <c r="BF44" s="227">
        <f t="shared" si="54"/>
        <v>0</v>
      </c>
      <c r="BH44" s="124" t="str">
        <f t="shared" si="27"/>
        <v>10G 40 km SFP+</v>
      </c>
      <c r="BI44" s="258">
        <f>IF(AG44=0,,10^-6*AG44*$BO$5*Ethernet!Q626)</f>
        <v>0</v>
      </c>
      <c r="BJ44" s="258">
        <f>IF(AH44=0,,10^-6*AH44*$BO$5*Ethernet!R626)</f>
        <v>0</v>
      </c>
      <c r="BK44" s="258">
        <f>IF(AI44=0,,10^-6*AI44*$BO$5*Ethernet!S626)</f>
        <v>0</v>
      </c>
      <c r="BL44" s="258">
        <f>IF(AJ44=0,,10^-6*AJ44*$BO$5*Ethernet!T626)</f>
        <v>0</v>
      </c>
      <c r="BM44" s="258">
        <f>IF(AK44=0,,10^-6*AK44*$BO$5*Ethernet!U626)</f>
        <v>0</v>
      </c>
      <c r="BN44" s="258">
        <f>IF(AL44=0,,10^-6*AL44*$BO$5*Ethernet!V626)</f>
        <v>0</v>
      </c>
      <c r="BO44" s="258">
        <f>IF(AM44=0,,10^-6*AM44*$BO$5*Ethernet!W626)</f>
        <v>0</v>
      </c>
      <c r="BP44" s="258">
        <f>IF(AN44=0,,10^-6*AN44*$BO$5*Ethernet!X626)</f>
        <v>0</v>
      </c>
      <c r="BQ44" s="258">
        <f>IF(AO44=0,,10^-6*AO44*$BO$5*Ethernet!Y626)</f>
        <v>0</v>
      </c>
      <c r="BR44" s="258">
        <f>IF(AP44=0,,10^-6*AP44*$BO$5*Ethernet!Z626)</f>
        <v>0</v>
      </c>
      <c r="BS44" s="258">
        <f>IF(AQ44=0,,10^-6*AQ44*$BO$5*Ethernet!AA626)</f>
        <v>0</v>
      </c>
      <c r="BT44" s="258">
        <f>IF(AR44=0,,10^-6*AR44*$BO$5*Ethernet!AB626)</f>
        <v>0</v>
      </c>
      <c r="BV44" s="124" t="str">
        <f t="shared" si="28"/>
        <v>10G 40 km SFP+</v>
      </c>
      <c r="BW44" s="258">
        <f>IF(AU44=0,,10^-6*AU44*$CC$5*Ethernet!Q626)</f>
        <v>9.8628511139439095</v>
      </c>
      <c r="BX44" s="258">
        <f>IF(AV44=0,,10^-6*AV44*$CC$5*Ethernet!R626)</f>
        <v>8.0482991627127323</v>
      </c>
      <c r="BY44" s="258">
        <f>IF(AW44=0,,10^-6*AW44*$CC$5*Ethernet!S626)</f>
        <v>0</v>
      </c>
      <c r="BZ44" s="258">
        <f>IF(AX44=0,,10^-6*AX44*$CC$5*Ethernet!T626)</f>
        <v>0</v>
      </c>
      <c r="CA44" s="258">
        <f>IF(AY44=0,,10^-6*AY44*$CC$5*Ethernet!U626)</f>
        <v>0</v>
      </c>
      <c r="CB44" s="258">
        <f>IF(AZ44=0,,10^-6*AZ44*$CC$5*Ethernet!V626)</f>
        <v>0</v>
      </c>
      <c r="CC44" s="258">
        <f>IF(BA44=0,,10^-6*BA44*$CC$5*Ethernet!W626)</f>
        <v>0</v>
      </c>
      <c r="CD44" s="258">
        <f>IF(BB44=0,,10^-6*BB44*$CC$5*Ethernet!X626)</f>
        <v>0</v>
      </c>
      <c r="CE44" s="258">
        <f>IF(BC44=0,,10^-6*BC44*$CC$5*Ethernet!Y626)</f>
        <v>0</v>
      </c>
      <c r="CF44" s="258">
        <f>IF(BD44=0,,10^-6*BD44*$CC$5*Ethernet!Z626)</f>
        <v>0</v>
      </c>
      <c r="CG44" s="258">
        <f>IF(BE44=0,,10^-6*BE44*$CC$5*Ethernet!AA626)</f>
        <v>0</v>
      </c>
      <c r="CH44" s="258">
        <f>IF(BF44=0,,10^-6*BF44*$CC$5*Ethernet!AB626)</f>
        <v>0</v>
      </c>
    </row>
    <row r="45" spans="1:86">
      <c r="A45" s="240" t="s">
        <v>34</v>
      </c>
      <c r="B45" s="124" t="str">
        <f>Ethernet!B193</f>
        <v>10G 80 km XFP</v>
      </c>
      <c r="C45" s="227">
        <f>Ethernet!C193</f>
        <v>0</v>
      </c>
      <c r="D45" s="227">
        <f>Ethernet!D193</f>
        <v>0</v>
      </c>
      <c r="E45" s="227">
        <f>Ethernet!E193</f>
        <v>0</v>
      </c>
      <c r="F45" s="227">
        <f>Ethernet!F193</f>
        <v>0</v>
      </c>
      <c r="G45" s="227">
        <f>Ethernet!G193</f>
        <v>0</v>
      </c>
      <c r="H45" s="227">
        <f>Ethernet!H193</f>
        <v>0</v>
      </c>
      <c r="I45" s="227">
        <f>Ethernet!I193</f>
        <v>0</v>
      </c>
      <c r="J45" s="227">
        <f>Ethernet!J193</f>
        <v>0</v>
      </c>
      <c r="K45" s="227">
        <f>Ethernet!K193</f>
        <v>0</v>
      </c>
      <c r="L45" s="227">
        <f>Ethernet!L193</f>
        <v>0</v>
      </c>
      <c r="M45" s="227">
        <f>Ethernet!M193</f>
        <v>0</v>
      </c>
      <c r="N45" s="227">
        <f>Ethernet!N193</f>
        <v>0</v>
      </c>
      <c r="P45" s="124" t="str">
        <f t="shared" si="0"/>
        <v>10G 80 km XFP</v>
      </c>
      <c r="Q45" s="227">
        <f>Ethernet!C279</f>
        <v>68753</v>
      </c>
      <c r="R45" s="227">
        <f>Ethernet!D279</f>
        <v>9455</v>
      </c>
      <c r="S45" s="227">
        <f>Ethernet!E279</f>
        <v>0</v>
      </c>
      <c r="T45" s="227">
        <f>Ethernet!F279</f>
        <v>0</v>
      </c>
      <c r="U45" s="227">
        <f>Ethernet!G279</f>
        <v>0</v>
      </c>
      <c r="V45" s="227">
        <f>Ethernet!H279</f>
        <v>0</v>
      </c>
      <c r="W45" s="227">
        <f>Ethernet!I279</f>
        <v>0</v>
      </c>
      <c r="X45" s="227">
        <f>Ethernet!J279</f>
        <v>0</v>
      </c>
      <c r="Y45" s="227">
        <f>Ethernet!K279</f>
        <v>0</v>
      </c>
      <c r="Z45" s="227">
        <f>Ethernet!L279</f>
        <v>0</v>
      </c>
      <c r="AA45" s="227">
        <f>Ethernet!M279</f>
        <v>0</v>
      </c>
      <c r="AB45" s="227">
        <f>Ethernet!N279</f>
        <v>0</v>
      </c>
      <c r="AD45" s="228" t="s">
        <v>122</v>
      </c>
      <c r="AF45" s="124" t="str">
        <f t="shared" si="29"/>
        <v>10G 80 km XFP</v>
      </c>
      <c r="AG45" s="227">
        <f t="shared" si="30"/>
        <v>0</v>
      </c>
      <c r="AH45" s="227">
        <f t="shared" si="31"/>
        <v>0</v>
      </c>
      <c r="AI45" s="227">
        <f t="shared" si="32"/>
        <v>0</v>
      </c>
      <c r="AJ45" s="227">
        <f t="shared" si="33"/>
        <v>0</v>
      </c>
      <c r="AK45" s="227">
        <f t="shared" si="34"/>
        <v>0</v>
      </c>
      <c r="AL45" s="227">
        <f t="shared" si="35"/>
        <v>0</v>
      </c>
      <c r="AM45" s="227">
        <f t="shared" si="36"/>
        <v>0</v>
      </c>
      <c r="AN45" s="227">
        <f t="shared" si="37"/>
        <v>0</v>
      </c>
      <c r="AO45" s="227">
        <f t="shared" si="38"/>
        <v>0</v>
      </c>
      <c r="AP45" s="227">
        <f t="shared" si="39"/>
        <v>0</v>
      </c>
      <c r="AQ45" s="227">
        <f t="shared" si="40"/>
        <v>0</v>
      </c>
      <c r="AR45" s="227">
        <f t="shared" si="41"/>
        <v>0</v>
      </c>
      <c r="AT45" s="124" t="str">
        <f t="shared" si="42"/>
        <v>10G 80 km XFP</v>
      </c>
      <c r="AU45" s="227">
        <f t="shared" si="43"/>
        <v>68753</v>
      </c>
      <c r="AV45" s="227">
        <f t="shared" si="44"/>
        <v>9455</v>
      </c>
      <c r="AW45" s="227">
        <f t="shared" si="45"/>
        <v>0</v>
      </c>
      <c r="AX45" s="227">
        <f t="shared" si="46"/>
        <v>0</v>
      </c>
      <c r="AY45" s="227">
        <f t="shared" si="47"/>
        <v>0</v>
      </c>
      <c r="AZ45" s="227">
        <f t="shared" si="48"/>
        <v>0</v>
      </c>
      <c r="BA45" s="227">
        <f t="shared" si="49"/>
        <v>0</v>
      </c>
      <c r="BB45" s="227">
        <f t="shared" si="50"/>
        <v>0</v>
      </c>
      <c r="BC45" s="227">
        <f t="shared" si="51"/>
        <v>0</v>
      </c>
      <c r="BD45" s="227">
        <f t="shared" si="52"/>
        <v>0</v>
      </c>
      <c r="BE45" s="227">
        <f t="shared" si="53"/>
        <v>0</v>
      </c>
      <c r="BF45" s="227">
        <f t="shared" si="54"/>
        <v>0</v>
      </c>
      <c r="BH45" s="124" t="str">
        <f t="shared" si="27"/>
        <v>10G 80 km XFP</v>
      </c>
      <c r="BI45" s="258">
        <f>IF(AG45=0,,10^-6*AG45*$BO$5*Ethernet!Q627)</f>
        <v>0</v>
      </c>
      <c r="BJ45" s="258">
        <f>IF(AH45=0,,10^-6*AH45*$BO$5*Ethernet!R627)</f>
        <v>0</v>
      </c>
      <c r="BK45" s="258">
        <f>IF(AI45=0,,10^-6*AI45*$BO$5*Ethernet!S627)</f>
        <v>0</v>
      </c>
      <c r="BL45" s="258">
        <f>IF(AJ45=0,,10^-6*AJ45*$BO$5*Ethernet!T627)</f>
        <v>0</v>
      </c>
      <c r="BM45" s="258">
        <f>IF(AK45=0,,10^-6*AK45*$BO$5*Ethernet!U627)</f>
        <v>0</v>
      </c>
      <c r="BN45" s="258">
        <f>IF(AL45=0,,10^-6*AL45*$BO$5*Ethernet!V627)</f>
        <v>0</v>
      </c>
      <c r="BO45" s="258">
        <f>IF(AM45=0,,10^-6*AM45*$BO$5*Ethernet!W627)</f>
        <v>0</v>
      </c>
      <c r="BP45" s="258">
        <f>IF(AN45=0,,10^-6*AN45*$BO$5*Ethernet!X627)</f>
        <v>0</v>
      </c>
      <c r="BQ45" s="258">
        <f>IF(AO45=0,,10^-6*AO45*$BO$5*Ethernet!Y627)</f>
        <v>0</v>
      </c>
      <c r="BR45" s="258">
        <f>IF(AP45=0,,10^-6*AP45*$BO$5*Ethernet!Z627)</f>
        <v>0</v>
      </c>
      <c r="BS45" s="258">
        <f>IF(AQ45=0,,10^-6*AQ45*$BO$5*Ethernet!AA627)</f>
        <v>0</v>
      </c>
      <c r="BT45" s="258">
        <f>IF(AR45=0,,10^-6*AR45*$BO$5*Ethernet!AB627)</f>
        <v>0</v>
      </c>
      <c r="BV45" s="124" t="str">
        <f t="shared" si="28"/>
        <v>10G 80 km XFP</v>
      </c>
      <c r="BW45" s="258">
        <f>IF(AU45=0,,10^-6*AU45*$CC$5*Ethernet!Q627)</f>
        <v>3.7411927395784601</v>
      </c>
      <c r="BX45" s="258">
        <f>IF(AV45=0,,10^-6*AV45*$CC$5*Ethernet!R627)</f>
        <v>0.52769429750166696</v>
      </c>
      <c r="BY45" s="258">
        <f>IF(AW45=0,,10^-6*AW45*$CC$5*Ethernet!S627)</f>
        <v>0</v>
      </c>
      <c r="BZ45" s="258">
        <f>IF(AX45=0,,10^-6*AX45*$CC$5*Ethernet!T627)</f>
        <v>0</v>
      </c>
      <c r="CA45" s="258">
        <f>IF(AY45=0,,10^-6*AY45*$CC$5*Ethernet!U627)</f>
        <v>0</v>
      </c>
      <c r="CB45" s="258">
        <f>IF(AZ45=0,,10^-6*AZ45*$CC$5*Ethernet!V627)</f>
        <v>0</v>
      </c>
      <c r="CC45" s="258">
        <f>IF(BA45=0,,10^-6*BA45*$CC$5*Ethernet!W627)</f>
        <v>0</v>
      </c>
      <c r="CD45" s="258">
        <f>IF(BB45=0,,10^-6*BB45*$CC$5*Ethernet!X627)</f>
        <v>0</v>
      </c>
      <c r="CE45" s="258">
        <f>IF(BC45=0,,10^-6*BC45*$CC$5*Ethernet!Y627)</f>
        <v>0</v>
      </c>
      <c r="CF45" s="258">
        <f>IF(BD45=0,,10^-6*BD45*$CC$5*Ethernet!Z627)</f>
        <v>0</v>
      </c>
      <c r="CG45" s="258">
        <f>IF(BE45=0,,10^-6*BE45*$CC$5*Ethernet!AA627)</f>
        <v>0</v>
      </c>
      <c r="CH45" s="258">
        <f>IF(BF45=0,,10^-6*BF45*$CC$5*Ethernet!AB627)</f>
        <v>0</v>
      </c>
    </row>
    <row r="46" spans="1:86">
      <c r="A46" s="240" t="s">
        <v>34</v>
      </c>
      <c r="B46" s="124" t="str">
        <f>Ethernet!B194</f>
        <v>10G 80 km SFP+</v>
      </c>
      <c r="C46" s="227">
        <f>Ethernet!C194</f>
        <v>0</v>
      </c>
      <c r="D46" s="227">
        <f>Ethernet!D194</f>
        <v>0</v>
      </c>
      <c r="E46" s="227">
        <f>Ethernet!E194</f>
        <v>0</v>
      </c>
      <c r="F46" s="227">
        <f>Ethernet!F194</f>
        <v>0</v>
      </c>
      <c r="G46" s="227">
        <f>Ethernet!G194</f>
        <v>0</v>
      </c>
      <c r="H46" s="227">
        <f>Ethernet!H194</f>
        <v>0</v>
      </c>
      <c r="I46" s="227">
        <f>Ethernet!I194</f>
        <v>0</v>
      </c>
      <c r="J46" s="227">
        <f>Ethernet!J194</f>
        <v>0</v>
      </c>
      <c r="K46" s="227">
        <f>Ethernet!K194</f>
        <v>0</v>
      </c>
      <c r="L46" s="227">
        <f>Ethernet!L194</f>
        <v>0</v>
      </c>
      <c r="M46" s="227">
        <f>Ethernet!M194</f>
        <v>0</v>
      </c>
      <c r="N46" s="227">
        <f>Ethernet!N194</f>
        <v>0</v>
      </c>
      <c r="P46" s="124" t="str">
        <f t="shared" si="0"/>
        <v>10G 80 km SFP+</v>
      </c>
      <c r="Q46" s="227">
        <f>Ethernet!C280</f>
        <v>43870.75</v>
      </c>
      <c r="R46" s="227">
        <f>Ethernet!D280</f>
        <v>63032.5</v>
      </c>
      <c r="S46" s="227">
        <f>Ethernet!E280</f>
        <v>0</v>
      </c>
      <c r="T46" s="227">
        <f>Ethernet!F280</f>
        <v>0</v>
      </c>
      <c r="U46" s="227">
        <f>Ethernet!G280</f>
        <v>0</v>
      </c>
      <c r="V46" s="227">
        <f>Ethernet!H280</f>
        <v>0</v>
      </c>
      <c r="W46" s="227">
        <f>Ethernet!I280</f>
        <v>0</v>
      </c>
      <c r="X46" s="227">
        <f>Ethernet!J280</f>
        <v>0</v>
      </c>
      <c r="Y46" s="227">
        <f>Ethernet!K280</f>
        <v>0</v>
      </c>
      <c r="Z46" s="227">
        <f>Ethernet!L280</f>
        <v>0</v>
      </c>
      <c r="AA46" s="227">
        <f>Ethernet!M280</f>
        <v>0</v>
      </c>
      <c r="AB46" s="227">
        <f>Ethernet!N280</f>
        <v>0</v>
      </c>
      <c r="AD46" s="228" t="s">
        <v>122</v>
      </c>
      <c r="AF46" s="124" t="str">
        <f t="shared" si="29"/>
        <v>10G 80 km SFP+</v>
      </c>
      <c r="AG46" s="227">
        <f t="shared" si="30"/>
        <v>0</v>
      </c>
      <c r="AH46" s="227">
        <f t="shared" si="31"/>
        <v>0</v>
      </c>
      <c r="AI46" s="227">
        <f t="shared" si="32"/>
        <v>0</v>
      </c>
      <c r="AJ46" s="227">
        <f t="shared" si="33"/>
        <v>0</v>
      </c>
      <c r="AK46" s="227">
        <f t="shared" si="34"/>
        <v>0</v>
      </c>
      <c r="AL46" s="227">
        <f t="shared" si="35"/>
        <v>0</v>
      </c>
      <c r="AM46" s="227">
        <f t="shared" si="36"/>
        <v>0</v>
      </c>
      <c r="AN46" s="227">
        <f t="shared" si="37"/>
        <v>0</v>
      </c>
      <c r="AO46" s="227">
        <f t="shared" si="38"/>
        <v>0</v>
      </c>
      <c r="AP46" s="227">
        <f t="shared" si="39"/>
        <v>0</v>
      </c>
      <c r="AQ46" s="227">
        <f t="shared" si="40"/>
        <v>0</v>
      </c>
      <c r="AR46" s="227">
        <f t="shared" si="41"/>
        <v>0</v>
      </c>
      <c r="AT46" s="124" t="str">
        <f t="shared" si="42"/>
        <v>10G 80 km SFP+</v>
      </c>
      <c r="AU46" s="227">
        <f t="shared" si="43"/>
        <v>43870.75</v>
      </c>
      <c r="AV46" s="227">
        <f t="shared" si="44"/>
        <v>63032.5</v>
      </c>
      <c r="AW46" s="227">
        <f t="shared" si="45"/>
        <v>0</v>
      </c>
      <c r="AX46" s="227">
        <f t="shared" si="46"/>
        <v>0</v>
      </c>
      <c r="AY46" s="227">
        <f t="shared" si="47"/>
        <v>0</v>
      </c>
      <c r="AZ46" s="227">
        <f t="shared" si="48"/>
        <v>0</v>
      </c>
      <c r="BA46" s="227">
        <f t="shared" si="49"/>
        <v>0</v>
      </c>
      <c r="BB46" s="227">
        <f t="shared" si="50"/>
        <v>0</v>
      </c>
      <c r="BC46" s="227">
        <f t="shared" si="51"/>
        <v>0</v>
      </c>
      <c r="BD46" s="227">
        <f t="shared" si="52"/>
        <v>0</v>
      </c>
      <c r="BE46" s="227">
        <f t="shared" si="53"/>
        <v>0</v>
      </c>
      <c r="BF46" s="227">
        <f t="shared" si="54"/>
        <v>0</v>
      </c>
      <c r="BH46" s="124" t="str">
        <f t="shared" si="27"/>
        <v>10G 80 km SFP+</v>
      </c>
      <c r="BI46" s="258">
        <f>IF(AG46=0,,10^-6*AG46*$BO$5*Ethernet!Q628)</f>
        <v>0</v>
      </c>
      <c r="BJ46" s="258">
        <f>IF(AH46=0,,10^-6*AH46*$BO$5*Ethernet!R628)</f>
        <v>0</v>
      </c>
      <c r="BK46" s="258">
        <f>IF(AI46=0,,10^-6*AI46*$BO$5*Ethernet!S628)</f>
        <v>0</v>
      </c>
      <c r="BL46" s="258">
        <f>IF(AJ46=0,,10^-6*AJ46*$BO$5*Ethernet!T628)</f>
        <v>0</v>
      </c>
      <c r="BM46" s="258">
        <f>IF(AK46=0,,10^-6*AK46*$BO$5*Ethernet!U628)</f>
        <v>0</v>
      </c>
      <c r="BN46" s="258">
        <f>IF(AL46=0,,10^-6*AL46*$BO$5*Ethernet!V628)</f>
        <v>0</v>
      </c>
      <c r="BO46" s="258">
        <f>IF(AM46=0,,10^-6*AM46*$BO$5*Ethernet!W628)</f>
        <v>0</v>
      </c>
      <c r="BP46" s="258">
        <f>IF(AN46=0,,10^-6*AN46*$BO$5*Ethernet!X628)</f>
        <v>0</v>
      </c>
      <c r="BQ46" s="258">
        <f>IF(AO46=0,,10^-6*AO46*$BO$5*Ethernet!Y628)</f>
        <v>0</v>
      </c>
      <c r="BR46" s="258">
        <f>IF(AP46=0,,10^-6*AP46*$BO$5*Ethernet!Z628)</f>
        <v>0</v>
      </c>
      <c r="BS46" s="258">
        <f>IF(AQ46=0,,10^-6*AQ46*$BO$5*Ethernet!AA628)</f>
        <v>0</v>
      </c>
      <c r="BT46" s="258">
        <f>IF(AR46=0,,10^-6*AR46*$BO$5*Ethernet!AB628)</f>
        <v>0</v>
      </c>
      <c r="BV46" s="124" t="str">
        <f t="shared" si="28"/>
        <v>10G 80 km SFP+</v>
      </c>
      <c r="BW46" s="258">
        <f>IF(AU46=0,,10^-6*AU46*$CC$5*Ethernet!Q628)</f>
        <v>3.179026665627724</v>
      </c>
      <c r="BX46" s="258">
        <f>IF(AV46=0,,10^-6*AV46*$CC$5*Ethernet!R628)</f>
        <v>3.7333053275323977</v>
      </c>
      <c r="BY46" s="258">
        <f>IF(AW46=0,,10^-6*AW46*$CC$5*Ethernet!S628)</f>
        <v>0</v>
      </c>
      <c r="BZ46" s="258">
        <f>IF(AX46=0,,10^-6*AX46*$CC$5*Ethernet!T628)</f>
        <v>0</v>
      </c>
      <c r="CA46" s="258">
        <f>IF(AY46=0,,10^-6*AY46*$CC$5*Ethernet!U628)</f>
        <v>0</v>
      </c>
      <c r="CB46" s="258">
        <f>IF(AZ46=0,,10^-6*AZ46*$CC$5*Ethernet!V628)</f>
        <v>0</v>
      </c>
      <c r="CC46" s="258">
        <f>IF(BA46=0,,10^-6*BA46*$CC$5*Ethernet!W628)</f>
        <v>0</v>
      </c>
      <c r="CD46" s="258">
        <f>IF(BB46=0,,10^-6*BB46*$CC$5*Ethernet!X628)</f>
        <v>0</v>
      </c>
      <c r="CE46" s="258">
        <f>IF(BC46=0,,10^-6*BC46*$CC$5*Ethernet!Y628)</f>
        <v>0</v>
      </c>
      <c r="CF46" s="258">
        <f>IF(BD46=0,,10^-6*BD46*$CC$5*Ethernet!Z628)</f>
        <v>0</v>
      </c>
      <c r="CG46" s="258">
        <f>IF(BE46=0,,10^-6*BE46*$CC$5*Ethernet!AA628)</f>
        <v>0</v>
      </c>
      <c r="CH46" s="258">
        <f>IF(BF46=0,,10^-6*BF46*$CC$5*Ethernet!AB628)</f>
        <v>0</v>
      </c>
    </row>
    <row r="47" spans="1:86">
      <c r="A47" s="240" t="s">
        <v>34</v>
      </c>
      <c r="B47" s="124" t="str">
        <f>Ethernet!B195</f>
        <v>10G Various Legacy/discontinued</v>
      </c>
      <c r="C47" s="227">
        <f>Ethernet!C195</f>
        <v>0</v>
      </c>
      <c r="D47" s="227">
        <f>Ethernet!D195</f>
        <v>0</v>
      </c>
      <c r="E47" s="227">
        <f>Ethernet!E195</f>
        <v>0</v>
      </c>
      <c r="F47" s="227">
        <f>Ethernet!F195</f>
        <v>0</v>
      </c>
      <c r="G47" s="227">
        <f>Ethernet!G195</f>
        <v>0</v>
      </c>
      <c r="H47" s="227">
        <f>Ethernet!H195</f>
        <v>0</v>
      </c>
      <c r="I47" s="227">
        <f>Ethernet!I195</f>
        <v>0</v>
      </c>
      <c r="J47" s="227">
        <f>Ethernet!J195</f>
        <v>0</v>
      </c>
      <c r="K47" s="227">
        <f>Ethernet!K195</f>
        <v>0</v>
      </c>
      <c r="L47" s="227">
        <f>Ethernet!L195</f>
        <v>0</v>
      </c>
      <c r="M47" s="227">
        <f>Ethernet!M195</f>
        <v>0</v>
      </c>
      <c r="N47" s="227">
        <f>Ethernet!N195</f>
        <v>0</v>
      </c>
      <c r="P47" s="124" t="str">
        <f t="shared" si="0"/>
        <v>10G Various Legacy/discontinued</v>
      </c>
      <c r="Q47" s="227">
        <f>Ethernet!C281</f>
        <v>65053</v>
      </c>
      <c r="R47" s="227">
        <f>Ethernet!D281</f>
        <v>24329</v>
      </c>
      <c r="S47" s="227">
        <f>Ethernet!E281</f>
        <v>0</v>
      </c>
      <c r="T47" s="227">
        <f>Ethernet!F281</f>
        <v>0</v>
      </c>
      <c r="U47" s="227">
        <f>Ethernet!G281</f>
        <v>0</v>
      </c>
      <c r="V47" s="227">
        <f>Ethernet!H281</f>
        <v>0</v>
      </c>
      <c r="W47" s="227">
        <f>Ethernet!I281</f>
        <v>0</v>
      </c>
      <c r="X47" s="227">
        <f>Ethernet!J281</f>
        <v>0</v>
      </c>
      <c r="Y47" s="227">
        <f>Ethernet!K281</f>
        <v>0</v>
      </c>
      <c r="Z47" s="227">
        <f>Ethernet!L281</f>
        <v>0</v>
      </c>
      <c r="AA47" s="227">
        <f>Ethernet!M281</f>
        <v>0</v>
      </c>
      <c r="AB47" s="227">
        <f>Ethernet!N281</f>
        <v>0</v>
      </c>
      <c r="AD47" s="228" t="s">
        <v>126</v>
      </c>
      <c r="AF47" s="124" t="str">
        <f t="shared" si="29"/>
        <v>10G Various Legacy/discontinued</v>
      </c>
      <c r="AG47" s="227">
        <f t="shared" si="30"/>
        <v>0</v>
      </c>
      <c r="AH47" s="227">
        <f t="shared" si="31"/>
        <v>0</v>
      </c>
      <c r="AI47" s="227">
        <f t="shared" si="32"/>
        <v>0</v>
      </c>
      <c r="AJ47" s="227">
        <f t="shared" si="33"/>
        <v>0</v>
      </c>
      <c r="AK47" s="227">
        <f t="shared" si="34"/>
        <v>0</v>
      </c>
      <c r="AL47" s="227">
        <f t="shared" si="35"/>
        <v>0</v>
      </c>
      <c r="AM47" s="227">
        <f t="shared" si="36"/>
        <v>0</v>
      </c>
      <c r="AN47" s="227">
        <f t="shared" si="37"/>
        <v>0</v>
      </c>
      <c r="AO47" s="227">
        <f t="shared" si="38"/>
        <v>0</v>
      </c>
      <c r="AP47" s="227">
        <f t="shared" si="39"/>
        <v>0</v>
      </c>
      <c r="AQ47" s="227">
        <f t="shared" si="40"/>
        <v>0</v>
      </c>
      <c r="AR47" s="227">
        <f t="shared" si="41"/>
        <v>0</v>
      </c>
      <c r="AT47" s="124" t="str">
        <f t="shared" si="42"/>
        <v>10G Various Legacy/discontinued</v>
      </c>
      <c r="AU47" s="227">
        <f t="shared" si="43"/>
        <v>0</v>
      </c>
      <c r="AV47" s="227">
        <f t="shared" si="44"/>
        <v>0</v>
      </c>
      <c r="AW47" s="227">
        <f t="shared" si="45"/>
        <v>0</v>
      </c>
      <c r="AX47" s="227">
        <f t="shared" si="46"/>
        <v>0</v>
      </c>
      <c r="AY47" s="227">
        <f t="shared" si="47"/>
        <v>0</v>
      </c>
      <c r="AZ47" s="227">
        <f t="shared" si="48"/>
        <v>0</v>
      </c>
      <c r="BA47" s="227">
        <f t="shared" si="49"/>
        <v>0</v>
      </c>
      <c r="BB47" s="227">
        <f t="shared" si="50"/>
        <v>0</v>
      </c>
      <c r="BC47" s="227">
        <f t="shared" si="51"/>
        <v>0</v>
      </c>
      <c r="BD47" s="227">
        <f t="shared" si="52"/>
        <v>0</v>
      </c>
      <c r="BE47" s="227">
        <f t="shared" si="53"/>
        <v>0</v>
      </c>
      <c r="BF47" s="227">
        <f t="shared" si="54"/>
        <v>0</v>
      </c>
      <c r="BH47" s="124" t="str">
        <f t="shared" si="27"/>
        <v>10G Various Legacy/discontinued</v>
      </c>
      <c r="BI47" s="258">
        <f>IF(AG47=0,,10^-6*AG47*$BO$5*Ethernet!Q629)</f>
        <v>0</v>
      </c>
      <c r="BJ47" s="258">
        <f>IF(AH47=0,,10^-6*AH47*$BO$5*Ethernet!R629)</f>
        <v>0</v>
      </c>
      <c r="BK47" s="258">
        <f>IF(AI47=0,,10^-6*AI47*$BO$5*Ethernet!S629)</f>
        <v>0</v>
      </c>
      <c r="BL47" s="258">
        <f>IF(AJ47=0,,10^-6*AJ47*$BO$5*Ethernet!T629)</f>
        <v>0</v>
      </c>
      <c r="BM47" s="258">
        <f>IF(AK47=0,,10^-6*AK47*$BO$5*Ethernet!U629)</f>
        <v>0</v>
      </c>
      <c r="BN47" s="258">
        <f>IF(AL47=0,,10^-6*AL47*$BO$5*Ethernet!V629)</f>
        <v>0</v>
      </c>
      <c r="BO47" s="258">
        <f>IF(AM47=0,,10^-6*AM47*$BO$5*Ethernet!W629)</f>
        <v>0</v>
      </c>
      <c r="BP47" s="258">
        <f>IF(AN47=0,,10^-6*AN47*$BO$5*Ethernet!X629)</f>
        <v>0</v>
      </c>
      <c r="BQ47" s="258">
        <f>IF(AO47=0,,10^-6*AO47*$BO$5*Ethernet!Y629)</f>
        <v>0</v>
      </c>
      <c r="BR47" s="258">
        <f>IF(AP47=0,,10^-6*AP47*$BO$5*Ethernet!Z629)</f>
        <v>0</v>
      </c>
      <c r="BS47" s="258">
        <f>IF(AQ47=0,,10^-6*AQ47*$BO$5*Ethernet!AA629)</f>
        <v>0</v>
      </c>
      <c r="BT47" s="258">
        <f>IF(AR47=0,,10^-6*AR47*$BO$5*Ethernet!AB629)</f>
        <v>0</v>
      </c>
      <c r="BV47" s="124" t="str">
        <f t="shared" si="28"/>
        <v>10G Various Legacy/discontinued</v>
      </c>
      <c r="BW47" s="258">
        <f>IF(AU47=0,,10^-6*AU47*$CC$5*Ethernet!Q629)</f>
        <v>0</v>
      </c>
      <c r="BX47" s="258">
        <f>IF(AV47=0,,10^-6*AV47*$CC$5*Ethernet!R629)</f>
        <v>0</v>
      </c>
      <c r="BY47" s="258">
        <f>IF(AW47=0,,10^-6*AW47*$CC$5*Ethernet!S629)</f>
        <v>0</v>
      </c>
      <c r="BZ47" s="258">
        <f>IF(AX47=0,,10^-6*AX47*$CC$5*Ethernet!T629)</f>
        <v>0</v>
      </c>
      <c r="CA47" s="258">
        <f>IF(AY47=0,,10^-6*AY47*$CC$5*Ethernet!U629)</f>
        <v>0</v>
      </c>
      <c r="CB47" s="258">
        <f>IF(AZ47=0,,10^-6*AZ47*$CC$5*Ethernet!V629)</f>
        <v>0</v>
      </c>
      <c r="CC47" s="258">
        <f>IF(BA47=0,,10^-6*BA47*$CC$5*Ethernet!W629)</f>
        <v>0</v>
      </c>
      <c r="CD47" s="258">
        <f>IF(BB47=0,,10^-6*BB47*$CC$5*Ethernet!X629)</f>
        <v>0</v>
      </c>
      <c r="CE47" s="258">
        <f>IF(BC47=0,,10^-6*BC47*$CC$5*Ethernet!Y629)</f>
        <v>0</v>
      </c>
      <c r="CF47" s="258">
        <f>IF(BD47=0,,10^-6*BD47*$CC$5*Ethernet!Z629)</f>
        <v>0</v>
      </c>
      <c r="CG47" s="258">
        <f>IF(BE47=0,,10^-6*BE47*$CC$5*Ethernet!AA629)</f>
        <v>0</v>
      </c>
      <c r="CH47" s="258">
        <f>IF(BF47=0,,10^-6*BF47*$CC$5*Ethernet!AB629)</f>
        <v>0</v>
      </c>
    </row>
    <row r="48" spans="1:86">
      <c r="A48" s="240" t="s">
        <v>34</v>
      </c>
      <c r="B48" s="124" t="str">
        <f>Ethernet!B196</f>
        <v>25G SR, eSR 100 - 300 m SFP28</v>
      </c>
      <c r="C48" s="227">
        <f>Ethernet!C196</f>
        <v>0</v>
      </c>
      <c r="D48" s="227">
        <f>Ethernet!D196</f>
        <v>0</v>
      </c>
      <c r="E48" s="227">
        <f>Ethernet!E196</f>
        <v>0</v>
      </c>
      <c r="F48" s="227">
        <f>Ethernet!F196</f>
        <v>0</v>
      </c>
      <c r="G48" s="227">
        <f>Ethernet!G196</f>
        <v>0</v>
      </c>
      <c r="H48" s="227">
        <f>Ethernet!H196</f>
        <v>0</v>
      </c>
      <c r="I48" s="227">
        <f>Ethernet!I196</f>
        <v>0</v>
      </c>
      <c r="J48" s="227">
        <f>Ethernet!J196</f>
        <v>0</v>
      </c>
      <c r="K48" s="227">
        <f>Ethernet!K196</f>
        <v>0</v>
      </c>
      <c r="L48" s="227">
        <f>Ethernet!L196</f>
        <v>0</v>
      </c>
      <c r="M48" s="227">
        <f>Ethernet!M196</f>
        <v>0</v>
      </c>
      <c r="N48" s="227">
        <f>Ethernet!N196</f>
        <v>0</v>
      </c>
      <c r="P48" s="124" t="str">
        <f t="shared" si="0"/>
        <v>25G SR, eSR 100 - 300 m SFP28</v>
      </c>
      <c r="Q48" s="227">
        <f>Ethernet!C282</f>
        <v>0</v>
      </c>
      <c r="R48" s="227">
        <f>Ethernet!D282</f>
        <v>0</v>
      </c>
      <c r="S48" s="227">
        <f>Ethernet!E282</f>
        <v>0</v>
      </c>
      <c r="T48" s="227">
        <f>Ethernet!F282</f>
        <v>0</v>
      </c>
      <c r="U48" s="227">
        <f>Ethernet!G282</f>
        <v>0</v>
      </c>
      <c r="V48" s="227">
        <f>Ethernet!H282</f>
        <v>0</v>
      </c>
      <c r="W48" s="227">
        <f>Ethernet!I282</f>
        <v>0</v>
      </c>
      <c r="X48" s="227">
        <f>Ethernet!J282</f>
        <v>0</v>
      </c>
      <c r="Y48" s="227">
        <f>Ethernet!K282</f>
        <v>0</v>
      </c>
      <c r="Z48" s="227">
        <f>Ethernet!L282</f>
        <v>0</v>
      </c>
      <c r="AA48" s="227">
        <f>Ethernet!M282</f>
        <v>0</v>
      </c>
      <c r="AB48" s="227">
        <f>Ethernet!N282</f>
        <v>0</v>
      </c>
      <c r="AD48" s="228" t="s">
        <v>125</v>
      </c>
      <c r="AF48" s="124" t="str">
        <f t="shared" si="29"/>
        <v>25G SR, eSR 100 - 300 m SFP28</v>
      </c>
      <c r="AG48" s="227">
        <f t="shared" si="30"/>
        <v>0</v>
      </c>
      <c r="AH48" s="227">
        <f t="shared" si="31"/>
        <v>0</v>
      </c>
      <c r="AI48" s="227">
        <f t="shared" si="32"/>
        <v>0</v>
      </c>
      <c r="AJ48" s="227">
        <f t="shared" si="33"/>
        <v>0</v>
      </c>
      <c r="AK48" s="227">
        <f t="shared" si="34"/>
        <v>0</v>
      </c>
      <c r="AL48" s="227">
        <f t="shared" si="35"/>
        <v>0</v>
      </c>
      <c r="AM48" s="227">
        <f t="shared" si="36"/>
        <v>0</v>
      </c>
      <c r="AN48" s="227">
        <f t="shared" si="37"/>
        <v>0</v>
      </c>
      <c r="AO48" s="227">
        <f t="shared" si="38"/>
        <v>0</v>
      </c>
      <c r="AP48" s="227">
        <f t="shared" si="39"/>
        <v>0</v>
      </c>
      <c r="AQ48" s="227">
        <f t="shared" si="40"/>
        <v>0</v>
      </c>
      <c r="AR48" s="227">
        <f t="shared" si="41"/>
        <v>0</v>
      </c>
      <c r="AT48" s="124" t="str">
        <f t="shared" si="42"/>
        <v>25G SR, eSR 100 - 300 m SFP28</v>
      </c>
      <c r="AU48" s="227">
        <f t="shared" si="43"/>
        <v>0</v>
      </c>
      <c r="AV48" s="227">
        <f t="shared" si="44"/>
        <v>0</v>
      </c>
      <c r="AW48" s="227">
        <f t="shared" si="45"/>
        <v>0</v>
      </c>
      <c r="AX48" s="227">
        <f t="shared" si="46"/>
        <v>0</v>
      </c>
      <c r="AY48" s="227">
        <f t="shared" si="47"/>
        <v>0</v>
      </c>
      <c r="AZ48" s="227">
        <f t="shared" si="48"/>
        <v>0</v>
      </c>
      <c r="BA48" s="227">
        <f t="shared" si="49"/>
        <v>0</v>
      </c>
      <c r="BB48" s="227">
        <f t="shared" si="50"/>
        <v>0</v>
      </c>
      <c r="BC48" s="227">
        <f t="shared" si="51"/>
        <v>0</v>
      </c>
      <c r="BD48" s="227">
        <f t="shared" si="52"/>
        <v>0</v>
      </c>
      <c r="BE48" s="227">
        <f t="shared" si="53"/>
        <v>0</v>
      </c>
      <c r="BF48" s="227">
        <f t="shared" si="54"/>
        <v>0</v>
      </c>
      <c r="BH48" s="124" t="str">
        <f t="shared" si="27"/>
        <v>25G SR, eSR 100 - 300 m SFP28</v>
      </c>
      <c r="BI48" s="258">
        <f>IF(AG48=0,,10^-6*AG48*$BO$5*Ethernet!Q630)</f>
        <v>0</v>
      </c>
      <c r="BJ48" s="258">
        <f>IF(AH48=0,,10^-6*AH48*$BO$5*Ethernet!R630)</f>
        <v>0</v>
      </c>
      <c r="BK48" s="258">
        <f>IF(AI48=0,,10^-6*AI48*$BO$5*Ethernet!S630)</f>
        <v>0</v>
      </c>
      <c r="BL48" s="258">
        <f>IF(AJ48=0,,10^-6*AJ48*$BO$5*Ethernet!T630)</f>
        <v>0</v>
      </c>
      <c r="BM48" s="258">
        <f>IF(AK48=0,,10^-6*AK48*$BO$5*Ethernet!U630)</f>
        <v>0</v>
      </c>
      <c r="BN48" s="258">
        <f>IF(AL48=0,,10^-6*AL48*$BO$5*Ethernet!V630)</f>
        <v>0</v>
      </c>
      <c r="BO48" s="258">
        <f>IF(AM48=0,,10^-6*AM48*$BO$5*Ethernet!W630)</f>
        <v>0</v>
      </c>
      <c r="BP48" s="258">
        <f>IF(AN48=0,,10^-6*AN48*$BO$5*Ethernet!X630)</f>
        <v>0</v>
      </c>
      <c r="BQ48" s="258">
        <f>IF(AO48=0,,10^-6*AO48*$BO$5*Ethernet!Y630)</f>
        <v>0</v>
      </c>
      <c r="BR48" s="258">
        <f>IF(AP48=0,,10^-6*AP48*$BO$5*Ethernet!Z630)</f>
        <v>0</v>
      </c>
      <c r="BS48" s="258">
        <f>IF(AQ48=0,,10^-6*AQ48*$BO$5*Ethernet!AA630)</f>
        <v>0</v>
      </c>
      <c r="BT48" s="258">
        <f>IF(AR48=0,,10^-6*AR48*$BO$5*Ethernet!AB630)</f>
        <v>0</v>
      </c>
      <c r="BV48" s="124" t="str">
        <f t="shared" si="28"/>
        <v>25G SR, eSR 100 - 300 m SFP28</v>
      </c>
      <c r="BW48" s="258">
        <f>IF(AU48=0,,10^-6*AU48*$CC$5*Ethernet!Q630)</f>
        <v>0</v>
      </c>
      <c r="BX48" s="258">
        <f>IF(AV48=0,,10^-6*AV48*$CC$5*Ethernet!R630)</f>
        <v>0</v>
      </c>
      <c r="BY48" s="258">
        <f>IF(AW48=0,,10^-6*AW48*$CC$5*Ethernet!S630)</f>
        <v>0</v>
      </c>
      <c r="BZ48" s="258">
        <f>IF(AX48=0,,10^-6*AX48*$CC$5*Ethernet!T630)</f>
        <v>0</v>
      </c>
      <c r="CA48" s="258">
        <f>IF(AY48=0,,10^-6*AY48*$CC$5*Ethernet!U630)</f>
        <v>0</v>
      </c>
      <c r="CB48" s="258">
        <f>IF(AZ48=0,,10^-6*AZ48*$CC$5*Ethernet!V630)</f>
        <v>0</v>
      </c>
      <c r="CC48" s="258">
        <f>IF(BA48=0,,10^-6*BA48*$CC$5*Ethernet!W630)</f>
        <v>0</v>
      </c>
      <c r="CD48" s="258">
        <f>IF(BB48=0,,10^-6*BB48*$CC$5*Ethernet!X630)</f>
        <v>0</v>
      </c>
      <c r="CE48" s="258">
        <f>IF(BC48=0,,10^-6*BC48*$CC$5*Ethernet!Y630)</f>
        <v>0</v>
      </c>
      <c r="CF48" s="258">
        <f>IF(BD48=0,,10^-6*BD48*$CC$5*Ethernet!Z630)</f>
        <v>0</v>
      </c>
      <c r="CG48" s="258">
        <f>IF(BE48=0,,10^-6*BE48*$CC$5*Ethernet!AA630)</f>
        <v>0</v>
      </c>
      <c r="CH48" s="258">
        <f>IF(BF48=0,,10^-6*BF48*$CC$5*Ethernet!AB630)</f>
        <v>0</v>
      </c>
    </row>
    <row r="49" spans="1:86">
      <c r="A49" s="240" t="s">
        <v>34</v>
      </c>
      <c r="B49" s="124" t="str">
        <f>Ethernet!B197</f>
        <v>25G LR 10 km SFP28</v>
      </c>
      <c r="C49" s="227">
        <f>Ethernet!C197</f>
        <v>2274</v>
      </c>
      <c r="D49" s="227">
        <f>Ethernet!D197</f>
        <v>9604.1</v>
      </c>
      <c r="E49" s="227">
        <f>Ethernet!E197</f>
        <v>0</v>
      </c>
      <c r="F49" s="227">
        <f>Ethernet!F197</f>
        <v>0</v>
      </c>
      <c r="G49" s="227">
        <f>Ethernet!G197</f>
        <v>0</v>
      </c>
      <c r="H49" s="227">
        <f>Ethernet!H197</f>
        <v>0</v>
      </c>
      <c r="I49" s="227">
        <f>Ethernet!I197</f>
        <v>0</v>
      </c>
      <c r="J49" s="227">
        <f>Ethernet!J197</f>
        <v>0</v>
      </c>
      <c r="K49" s="227">
        <f>Ethernet!K197</f>
        <v>0</v>
      </c>
      <c r="L49" s="227">
        <f>Ethernet!L197</f>
        <v>0</v>
      </c>
      <c r="M49" s="227">
        <f>Ethernet!M197</f>
        <v>0</v>
      </c>
      <c r="N49" s="227">
        <f>Ethernet!N197</f>
        <v>0</v>
      </c>
      <c r="P49" s="124" t="str">
        <f t="shared" si="0"/>
        <v>25G LR 10 km SFP28</v>
      </c>
      <c r="Q49" s="227">
        <f>Ethernet!C283</f>
        <v>2274</v>
      </c>
      <c r="R49" s="227">
        <f>Ethernet!D283</f>
        <v>7857.9</v>
      </c>
      <c r="S49" s="227">
        <f>Ethernet!E283</f>
        <v>0</v>
      </c>
      <c r="T49" s="227">
        <f>Ethernet!F283</f>
        <v>0</v>
      </c>
      <c r="U49" s="227">
        <f>Ethernet!G283</f>
        <v>0</v>
      </c>
      <c r="V49" s="227">
        <f>Ethernet!H283</f>
        <v>0</v>
      </c>
      <c r="W49" s="227">
        <f>Ethernet!I283</f>
        <v>0</v>
      </c>
      <c r="X49" s="227">
        <f>Ethernet!J283</f>
        <v>0</v>
      </c>
      <c r="Y49" s="227">
        <f>Ethernet!K283</f>
        <v>0</v>
      </c>
      <c r="Z49" s="227">
        <f>Ethernet!L283</f>
        <v>0</v>
      </c>
      <c r="AA49" s="227">
        <f>Ethernet!M283</f>
        <v>0</v>
      </c>
      <c r="AB49" s="227">
        <f>Ethernet!N283</f>
        <v>0</v>
      </c>
      <c r="AD49" s="228" t="s">
        <v>122</v>
      </c>
      <c r="AF49" s="124" t="str">
        <f t="shared" si="29"/>
        <v>25G LR 10 km SFP28</v>
      </c>
      <c r="AG49" s="227">
        <f t="shared" si="30"/>
        <v>2274</v>
      </c>
      <c r="AH49" s="227">
        <f t="shared" si="31"/>
        <v>9604.1</v>
      </c>
      <c r="AI49" s="227">
        <f t="shared" si="32"/>
        <v>0</v>
      </c>
      <c r="AJ49" s="227">
        <f t="shared" si="33"/>
        <v>0</v>
      </c>
      <c r="AK49" s="227">
        <f t="shared" si="34"/>
        <v>0</v>
      </c>
      <c r="AL49" s="227">
        <f t="shared" si="35"/>
        <v>0</v>
      </c>
      <c r="AM49" s="227">
        <f t="shared" si="36"/>
        <v>0</v>
      </c>
      <c r="AN49" s="227">
        <f t="shared" si="37"/>
        <v>0</v>
      </c>
      <c r="AO49" s="227">
        <f t="shared" si="38"/>
        <v>0</v>
      </c>
      <c r="AP49" s="227">
        <f t="shared" si="39"/>
        <v>0</v>
      </c>
      <c r="AQ49" s="227">
        <f t="shared" si="40"/>
        <v>0</v>
      </c>
      <c r="AR49" s="227">
        <f t="shared" si="41"/>
        <v>0</v>
      </c>
      <c r="AT49" s="124" t="str">
        <f t="shared" si="42"/>
        <v>25G LR 10 km SFP28</v>
      </c>
      <c r="AU49" s="227">
        <f t="shared" si="43"/>
        <v>2274</v>
      </c>
      <c r="AV49" s="227">
        <f t="shared" si="44"/>
        <v>7857.9</v>
      </c>
      <c r="AW49" s="227">
        <f t="shared" si="45"/>
        <v>0</v>
      </c>
      <c r="AX49" s="227">
        <f t="shared" si="46"/>
        <v>0</v>
      </c>
      <c r="AY49" s="227">
        <f t="shared" si="47"/>
        <v>0</v>
      </c>
      <c r="AZ49" s="227">
        <f t="shared" si="48"/>
        <v>0</v>
      </c>
      <c r="BA49" s="227">
        <f t="shared" si="49"/>
        <v>0</v>
      </c>
      <c r="BB49" s="227">
        <f t="shared" si="50"/>
        <v>0</v>
      </c>
      <c r="BC49" s="227">
        <f t="shared" si="51"/>
        <v>0</v>
      </c>
      <c r="BD49" s="227">
        <f t="shared" si="52"/>
        <v>0</v>
      </c>
      <c r="BE49" s="227">
        <f t="shared" si="53"/>
        <v>0</v>
      </c>
      <c r="BF49" s="227">
        <f t="shared" si="54"/>
        <v>0</v>
      </c>
      <c r="BH49" s="124" t="str">
        <f t="shared" si="27"/>
        <v>25G LR 10 km SFP28</v>
      </c>
      <c r="BI49" s="258">
        <f>IF(AG49=0,,10^-6*AG49*$BO$5*Ethernet!Q631)</f>
        <v>0.20749810000000002</v>
      </c>
      <c r="BJ49" s="258">
        <f>IF(AH49=0,,10^-6*AH49*$BO$5*Ethernet!R631)</f>
        <v>0.62254459376056559</v>
      </c>
      <c r="BK49" s="258">
        <f>IF(AI49=0,,10^-6*AI49*$BO$5*Ethernet!S631)</f>
        <v>0</v>
      </c>
      <c r="BL49" s="258">
        <f>IF(AJ49=0,,10^-6*AJ49*$BO$5*Ethernet!T631)</f>
        <v>0</v>
      </c>
      <c r="BM49" s="258">
        <f>IF(AK49=0,,10^-6*AK49*$BO$5*Ethernet!U631)</f>
        <v>0</v>
      </c>
      <c r="BN49" s="258">
        <f>IF(AL49=0,,10^-6*AL49*$BO$5*Ethernet!V631)</f>
        <v>0</v>
      </c>
      <c r="BO49" s="258">
        <f>IF(AM49=0,,10^-6*AM49*$BO$5*Ethernet!W631)</f>
        <v>0</v>
      </c>
      <c r="BP49" s="258">
        <f>IF(AN49=0,,10^-6*AN49*$BO$5*Ethernet!X631)</f>
        <v>0</v>
      </c>
      <c r="BQ49" s="258">
        <f>IF(AO49=0,,10^-6*AO49*$BO$5*Ethernet!Y631)</f>
        <v>0</v>
      </c>
      <c r="BR49" s="258">
        <f>IF(AP49=0,,10^-6*AP49*$BO$5*Ethernet!Z631)</f>
        <v>0</v>
      </c>
      <c r="BS49" s="258">
        <f>IF(AQ49=0,,10^-6*AQ49*$BO$5*Ethernet!AA631)</f>
        <v>0</v>
      </c>
      <c r="BT49" s="258">
        <f>IF(AR49=0,,10^-6*AR49*$BO$5*Ethernet!AB631)</f>
        <v>0</v>
      </c>
      <c r="BV49" s="124" t="str">
        <f t="shared" si="28"/>
        <v>25G LR 10 km SFP28</v>
      </c>
      <c r="BW49" s="258">
        <f>IF(AU49=0,,10^-6*AU49*$CC$5*Ethernet!Q631)</f>
        <v>0.20749810000000002</v>
      </c>
      <c r="BX49" s="258">
        <f>IF(AV49=0,,10^-6*AV49*$CC$5*Ethernet!R631)</f>
        <v>0.50935466762228099</v>
      </c>
      <c r="BY49" s="258">
        <f>IF(AW49=0,,10^-6*AW49*$CC$5*Ethernet!S631)</f>
        <v>0</v>
      </c>
      <c r="BZ49" s="258">
        <f>IF(AX49=0,,10^-6*AX49*$CC$5*Ethernet!T631)</f>
        <v>0</v>
      </c>
      <c r="CA49" s="258">
        <f>IF(AY49=0,,10^-6*AY49*$CC$5*Ethernet!U631)</f>
        <v>0</v>
      </c>
      <c r="CB49" s="258">
        <f>IF(AZ49=0,,10^-6*AZ49*$CC$5*Ethernet!V631)</f>
        <v>0</v>
      </c>
      <c r="CC49" s="258">
        <f>IF(BA49=0,,10^-6*BA49*$CC$5*Ethernet!W631)</f>
        <v>0</v>
      </c>
      <c r="CD49" s="258">
        <f>IF(BB49=0,,10^-6*BB49*$CC$5*Ethernet!X631)</f>
        <v>0</v>
      </c>
      <c r="CE49" s="258">
        <f>IF(BC49=0,,10^-6*BC49*$CC$5*Ethernet!Y631)</f>
        <v>0</v>
      </c>
      <c r="CF49" s="258">
        <f>IF(BD49=0,,10^-6*BD49*$CC$5*Ethernet!Z631)</f>
        <v>0</v>
      </c>
      <c r="CG49" s="258">
        <f>IF(BE49=0,,10^-6*BE49*$CC$5*Ethernet!AA631)</f>
        <v>0</v>
      </c>
      <c r="CH49" s="258">
        <f>IF(BF49=0,,10^-6*BF49*$CC$5*Ethernet!AB631)</f>
        <v>0</v>
      </c>
    </row>
    <row r="50" spans="1:86">
      <c r="A50" s="240" t="s">
        <v>34</v>
      </c>
      <c r="B50" s="124" t="str">
        <f>Ethernet!B198</f>
        <v>25G ER 40 km SFP28</v>
      </c>
      <c r="C50" s="227">
        <f>Ethernet!C198</f>
        <v>0</v>
      </c>
      <c r="D50" s="227">
        <f>Ethernet!D198</f>
        <v>0</v>
      </c>
      <c r="E50" s="227">
        <f>Ethernet!E198</f>
        <v>0</v>
      </c>
      <c r="F50" s="227">
        <f>Ethernet!F198</f>
        <v>0</v>
      </c>
      <c r="G50" s="227">
        <f>Ethernet!G198</f>
        <v>0</v>
      </c>
      <c r="H50" s="227">
        <f>Ethernet!H198</f>
        <v>0</v>
      </c>
      <c r="I50" s="227">
        <f>Ethernet!I198</f>
        <v>0</v>
      </c>
      <c r="J50" s="227">
        <f>Ethernet!J198</f>
        <v>0</v>
      </c>
      <c r="K50" s="227">
        <f>Ethernet!K198</f>
        <v>0</v>
      </c>
      <c r="L50" s="227">
        <f>Ethernet!L198</f>
        <v>0</v>
      </c>
      <c r="M50" s="227">
        <f>Ethernet!M198</f>
        <v>0</v>
      </c>
      <c r="N50" s="227">
        <f>Ethernet!N198</f>
        <v>0</v>
      </c>
      <c r="P50" s="124" t="str">
        <f t="shared" si="0"/>
        <v>25G ER 40 km SFP28</v>
      </c>
      <c r="Q50" s="227">
        <f>Ethernet!C284</f>
        <v>0</v>
      </c>
      <c r="R50" s="227">
        <f>Ethernet!D284</f>
        <v>0</v>
      </c>
      <c r="S50" s="227">
        <f>Ethernet!E284</f>
        <v>0</v>
      </c>
      <c r="T50" s="227">
        <f>Ethernet!F284</f>
        <v>0</v>
      </c>
      <c r="U50" s="227">
        <f>Ethernet!G284</f>
        <v>0</v>
      </c>
      <c r="V50" s="227">
        <f>Ethernet!H284</f>
        <v>0</v>
      </c>
      <c r="W50" s="227">
        <f>Ethernet!I284</f>
        <v>0</v>
      </c>
      <c r="X50" s="227">
        <f>Ethernet!J284</f>
        <v>0</v>
      </c>
      <c r="Y50" s="227">
        <f>Ethernet!K284</f>
        <v>0</v>
      </c>
      <c r="Z50" s="227">
        <f>Ethernet!L284</f>
        <v>0</v>
      </c>
      <c r="AA50" s="227">
        <f>Ethernet!M284</f>
        <v>0</v>
      </c>
      <c r="AB50" s="227">
        <f>Ethernet!N284</f>
        <v>0</v>
      </c>
      <c r="AD50" s="228" t="s">
        <v>122</v>
      </c>
      <c r="AF50" s="124" t="str">
        <f t="shared" si="29"/>
        <v>25G ER 40 km SFP28</v>
      </c>
      <c r="AG50" s="227">
        <f t="shared" si="30"/>
        <v>0</v>
      </c>
      <c r="AH50" s="227">
        <f t="shared" si="31"/>
        <v>0</v>
      </c>
      <c r="AI50" s="227">
        <f t="shared" si="32"/>
        <v>0</v>
      </c>
      <c r="AJ50" s="227">
        <f t="shared" si="33"/>
        <v>0</v>
      </c>
      <c r="AK50" s="227">
        <f t="shared" si="34"/>
        <v>0</v>
      </c>
      <c r="AL50" s="227">
        <f t="shared" si="35"/>
        <v>0</v>
      </c>
      <c r="AM50" s="227">
        <f t="shared" si="36"/>
        <v>0</v>
      </c>
      <c r="AN50" s="227">
        <f t="shared" si="37"/>
        <v>0</v>
      </c>
      <c r="AO50" s="227">
        <f t="shared" si="38"/>
        <v>0</v>
      </c>
      <c r="AP50" s="227">
        <f t="shared" si="39"/>
        <v>0</v>
      </c>
      <c r="AQ50" s="227">
        <f t="shared" si="40"/>
        <v>0</v>
      </c>
      <c r="AR50" s="227">
        <f t="shared" si="41"/>
        <v>0</v>
      </c>
      <c r="AT50" s="124" t="str">
        <f t="shared" si="42"/>
        <v>25G ER 40 km SFP28</v>
      </c>
      <c r="AU50" s="227">
        <f t="shared" si="43"/>
        <v>0</v>
      </c>
      <c r="AV50" s="227">
        <f t="shared" si="44"/>
        <v>0</v>
      </c>
      <c r="AW50" s="227">
        <f t="shared" si="45"/>
        <v>0</v>
      </c>
      <c r="AX50" s="227">
        <f t="shared" si="46"/>
        <v>0</v>
      </c>
      <c r="AY50" s="227">
        <f t="shared" si="47"/>
        <v>0</v>
      </c>
      <c r="AZ50" s="227">
        <f t="shared" si="48"/>
        <v>0</v>
      </c>
      <c r="BA50" s="227">
        <f t="shared" si="49"/>
        <v>0</v>
      </c>
      <c r="BB50" s="227">
        <f t="shared" si="50"/>
        <v>0</v>
      </c>
      <c r="BC50" s="227">
        <f t="shared" si="51"/>
        <v>0</v>
      </c>
      <c r="BD50" s="227">
        <f t="shared" si="52"/>
        <v>0</v>
      </c>
      <c r="BE50" s="227">
        <f t="shared" si="53"/>
        <v>0</v>
      </c>
      <c r="BF50" s="227">
        <f t="shared" si="54"/>
        <v>0</v>
      </c>
      <c r="BH50" s="124" t="str">
        <f t="shared" si="27"/>
        <v>25G ER 40 km SFP28</v>
      </c>
      <c r="BI50" s="258">
        <f>IF(AG50=0,,10^-6*AG50*$BO$5*Ethernet!Q632)</f>
        <v>0</v>
      </c>
      <c r="BJ50" s="258">
        <f>IF(AH50=0,,10^-6*AH50*$BO$5*Ethernet!R632)</f>
        <v>0</v>
      </c>
      <c r="BK50" s="258">
        <f>IF(AI50=0,,10^-6*AI50*$BO$5*Ethernet!S632)</f>
        <v>0</v>
      </c>
      <c r="BL50" s="258">
        <f>IF(AJ50=0,,10^-6*AJ50*$BO$5*Ethernet!T632)</f>
        <v>0</v>
      </c>
      <c r="BM50" s="258">
        <f>IF(AK50=0,,10^-6*AK50*$BO$5*Ethernet!U632)</f>
        <v>0</v>
      </c>
      <c r="BN50" s="258">
        <f>IF(AL50=0,,10^-6*AL50*$BO$5*Ethernet!V632)</f>
        <v>0</v>
      </c>
      <c r="BO50" s="258">
        <f>IF(AM50=0,,10^-6*AM50*$BO$5*Ethernet!W632)</f>
        <v>0</v>
      </c>
      <c r="BP50" s="258">
        <f>IF(AN50=0,,10^-6*AN50*$BO$5*Ethernet!X632)</f>
        <v>0</v>
      </c>
      <c r="BQ50" s="258">
        <f>IF(AO50=0,,10^-6*AO50*$BO$5*Ethernet!Y632)</f>
        <v>0</v>
      </c>
      <c r="BR50" s="258">
        <f>IF(AP50=0,,10^-6*AP50*$BO$5*Ethernet!Z632)</f>
        <v>0</v>
      </c>
      <c r="BS50" s="258">
        <f>IF(AQ50=0,,10^-6*AQ50*$BO$5*Ethernet!AA632)</f>
        <v>0</v>
      </c>
      <c r="BT50" s="258">
        <f>IF(AR50=0,,10^-6*AR50*$BO$5*Ethernet!AB632)</f>
        <v>0</v>
      </c>
      <c r="BV50" s="124" t="str">
        <f t="shared" si="28"/>
        <v>25G ER 40 km SFP28</v>
      </c>
      <c r="BW50" s="258">
        <f>IF(AU50=0,,10^-6*AU50*$CC$5*Ethernet!Q632)</f>
        <v>0</v>
      </c>
      <c r="BX50" s="258">
        <f>IF(AV50=0,,10^-6*AV50*$CC$5*Ethernet!R632)</f>
        <v>0</v>
      </c>
      <c r="BY50" s="258">
        <f>IF(AW50=0,,10^-6*AW50*$CC$5*Ethernet!S632)</f>
        <v>0</v>
      </c>
      <c r="BZ50" s="258">
        <f>IF(AX50=0,,10^-6*AX50*$CC$5*Ethernet!T632)</f>
        <v>0</v>
      </c>
      <c r="CA50" s="258">
        <f>IF(AY50=0,,10^-6*AY50*$CC$5*Ethernet!U632)</f>
        <v>0</v>
      </c>
      <c r="CB50" s="258">
        <f>IF(AZ50=0,,10^-6*AZ50*$CC$5*Ethernet!V632)</f>
        <v>0</v>
      </c>
      <c r="CC50" s="258">
        <f>IF(BA50=0,,10^-6*BA50*$CC$5*Ethernet!W632)</f>
        <v>0</v>
      </c>
      <c r="CD50" s="258">
        <f>IF(BB50=0,,10^-6*BB50*$CC$5*Ethernet!X632)</f>
        <v>0</v>
      </c>
      <c r="CE50" s="258">
        <f>IF(BC50=0,,10^-6*BC50*$CC$5*Ethernet!Y632)</f>
        <v>0</v>
      </c>
      <c r="CF50" s="258">
        <f>IF(BD50=0,,10^-6*BD50*$CC$5*Ethernet!Z632)</f>
        <v>0</v>
      </c>
      <c r="CG50" s="258">
        <f>IF(BE50=0,,10^-6*BE50*$CC$5*Ethernet!AA632)</f>
        <v>0</v>
      </c>
      <c r="CH50" s="258">
        <f>IF(BF50=0,,10^-6*BF50*$CC$5*Ethernet!AB632)</f>
        <v>0</v>
      </c>
    </row>
    <row r="51" spans="1:86">
      <c r="A51" s="240" t="s">
        <v>34</v>
      </c>
      <c r="B51" s="124" t="str">
        <f>Ethernet!B199</f>
        <v>40G SR4 100 m QSFP+</v>
      </c>
      <c r="C51" s="227">
        <f>Ethernet!C199</f>
        <v>0</v>
      </c>
      <c r="D51" s="227">
        <f>Ethernet!D199</f>
        <v>0</v>
      </c>
      <c r="E51" s="227">
        <f>Ethernet!E199</f>
        <v>0</v>
      </c>
      <c r="F51" s="227">
        <f>Ethernet!F199</f>
        <v>0</v>
      </c>
      <c r="G51" s="227">
        <f>Ethernet!G199</f>
        <v>0</v>
      </c>
      <c r="H51" s="227">
        <f>Ethernet!H199</f>
        <v>0</v>
      </c>
      <c r="I51" s="227">
        <f>Ethernet!I199</f>
        <v>0</v>
      </c>
      <c r="J51" s="227">
        <f>Ethernet!J199</f>
        <v>0</v>
      </c>
      <c r="K51" s="227">
        <f>Ethernet!K199</f>
        <v>0</v>
      </c>
      <c r="L51" s="227">
        <f>Ethernet!L199</f>
        <v>0</v>
      </c>
      <c r="M51" s="227">
        <f>Ethernet!M199</f>
        <v>0</v>
      </c>
      <c r="N51" s="227">
        <f>Ethernet!N199</f>
        <v>0</v>
      </c>
      <c r="P51" s="124" t="str">
        <f t="shared" si="0"/>
        <v>40G SR4 100 m QSFP+</v>
      </c>
      <c r="Q51" s="227">
        <f>Ethernet!C285</f>
        <v>0</v>
      </c>
      <c r="R51" s="227">
        <f>Ethernet!D285</f>
        <v>0</v>
      </c>
      <c r="S51" s="227">
        <f>Ethernet!E285</f>
        <v>0</v>
      </c>
      <c r="T51" s="227">
        <f>Ethernet!F285</f>
        <v>0</v>
      </c>
      <c r="U51" s="227">
        <f>Ethernet!G285</f>
        <v>0</v>
      </c>
      <c r="V51" s="227">
        <f>Ethernet!H285</f>
        <v>0</v>
      </c>
      <c r="W51" s="227">
        <f>Ethernet!I285</f>
        <v>0</v>
      </c>
      <c r="X51" s="227">
        <f>Ethernet!J285</f>
        <v>0</v>
      </c>
      <c r="Y51" s="227">
        <f>Ethernet!K285</f>
        <v>0</v>
      </c>
      <c r="Z51" s="227">
        <f>Ethernet!L285</f>
        <v>0</v>
      </c>
      <c r="AA51" s="227">
        <f>Ethernet!M285</f>
        <v>0</v>
      </c>
      <c r="AB51" s="227">
        <f>Ethernet!N285</f>
        <v>0</v>
      </c>
      <c r="AD51" s="228" t="s">
        <v>125</v>
      </c>
      <c r="AF51" s="124" t="str">
        <f t="shared" si="29"/>
        <v>40G SR4 100 m QSFP+</v>
      </c>
      <c r="AG51" s="227">
        <f t="shared" si="30"/>
        <v>0</v>
      </c>
      <c r="AH51" s="227">
        <f t="shared" si="31"/>
        <v>0</v>
      </c>
      <c r="AI51" s="227">
        <f t="shared" si="32"/>
        <v>0</v>
      </c>
      <c r="AJ51" s="227">
        <f t="shared" si="33"/>
        <v>0</v>
      </c>
      <c r="AK51" s="227">
        <f t="shared" si="34"/>
        <v>0</v>
      </c>
      <c r="AL51" s="227">
        <f t="shared" si="35"/>
        <v>0</v>
      </c>
      <c r="AM51" s="227">
        <f t="shared" si="36"/>
        <v>0</v>
      </c>
      <c r="AN51" s="227">
        <f t="shared" si="37"/>
        <v>0</v>
      </c>
      <c r="AO51" s="227">
        <f t="shared" si="38"/>
        <v>0</v>
      </c>
      <c r="AP51" s="227">
        <f t="shared" si="39"/>
        <v>0</v>
      </c>
      <c r="AQ51" s="227">
        <f t="shared" si="40"/>
        <v>0</v>
      </c>
      <c r="AR51" s="227">
        <f t="shared" si="41"/>
        <v>0</v>
      </c>
      <c r="AT51" s="124" t="str">
        <f t="shared" si="42"/>
        <v>40G SR4 100 m QSFP+</v>
      </c>
      <c r="AU51" s="227">
        <f t="shared" si="43"/>
        <v>0</v>
      </c>
      <c r="AV51" s="227">
        <f t="shared" si="44"/>
        <v>0</v>
      </c>
      <c r="AW51" s="227">
        <f t="shared" si="45"/>
        <v>0</v>
      </c>
      <c r="AX51" s="227">
        <f t="shared" si="46"/>
        <v>0</v>
      </c>
      <c r="AY51" s="227">
        <f t="shared" si="47"/>
        <v>0</v>
      </c>
      <c r="AZ51" s="227">
        <f t="shared" si="48"/>
        <v>0</v>
      </c>
      <c r="BA51" s="227">
        <f t="shared" si="49"/>
        <v>0</v>
      </c>
      <c r="BB51" s="227">
        <f t="shared" si="50"/>
        <v>0</v>
      </c>
      <c r="BC51" s="227">
        <f t="shared" si="51"/>
        <v>0</v>
      </c>
      <c r="BD51" s="227">
        <f t="shared" si="52"/>
        <v>0</v>
      </c>
      <c r="BE51" s="227">
        <f t="shared" si="53"/>
        <v>0</v>
      </c>
      <c r="BF51" s="227">
        <f t="shared" si="54"/>
        <v>0</v>
      </c>
      <c r="BH51" s="124" t="str">
        <f t="shared" si="27"/>
        <v>40G SR4 100 m QSFP+</v>
      </c>
      <c r="BI51" s="258">
        <f>IF(AG51=0,,10^-6*AG51*$BO$5*Ethernet!Q633)</f>
        <v>0</v>
      </c>
      <c r="BJ51" s="258">
        <f>IF(AH51=0,,10^-6*AH51*$BO$5*Ethernet!R633)</f>
        <v>0</v>
      </c>
      <c r="BK51" s="258">
        <f>IF(AI51=0,,10^-6*AI51*$BO$5*Ethernet!S633)</f>
        <v>0</v>
      </c>
      <c r="BL51" s="258">
        <f>IF(AJ51=0,,10^-6*AJ51*$BO$5*Ethernet!T633)</f>
        <v>0</v>
      </c>
      <c r="BM51" s="258">
        <f>IF(AK51=0,,10^-6*AK51*$BO$5*Ethernet!U633)</f>
        <v>0</v>
      </c>
      <c r="BN51" s="258">
        <f>IF(AL51=0,,10^-6*AL51*$BO$5*Ethernet!V633)</f>
        <v>0</v>
      </c>
      <c r="BO51" s="258">
        <f>IF(AM51=0,,10^-6*AM51*$BO$5*Ethernet!W633)</f>
        <v>0</v>
      </c>
      <c r="BP51" s="258">
        <f>IF(AN51=0,,10^-6*AN51*$BO$5*Ethernet!X633)</f>
        <v>0</v>
      </c>
      <c r="BQ51" s="258">
        <f>IF(AO51=0,,10^-6*AO51*$BO$5*Ethernet!Y633)</f>
        <v>0</v>
      </c>
      <c r="BR51" s="258">
        <f>IF(AP51=0,,10^-6*AP51*$BO$5*Ethernet!Z633)</f>
        <v>0</v>
      </c>
      <c r="BS51" s="258">
        <f>IF(AQ51=0,,10^-6*AQ51*$BO$5*Ethernet!AA633)</f>
        <v>0</v>
      </c>
      <c r="BT51" s="258">
        <f>IF(AR51=0,,10^-6*AR51*$BO$5*Ethernet!AB633)</f>
        <v>0</v>
      </c>
      <c r="BV51" s="124" t="str">
        <f t="shared" si="28"/>
        <v>40G SR4 100 m QSFP+</v>
      </c>
      <c r="BW51" s="258">
        <f>IF(AU51=0,,10^-6*AU51*$CC$5*Ethernet!Q633)</f>
        <v>0</v>
      </c>
      <c r="BX51" s="258">
        <f>IF(AV51=0,,10^-6*AV51*$CC$5*Ethernet!R633)</f>
        <v>0</v>
      </c>
      <c r="BY51" s="258">
        <f>IF(AW51=0,,10^-6*AW51*$CC$5*Ethernet!S633)</f>
        <v>0</v>
      </c>
      <c r="BZ51" s="258">
        <f>IF(AX51=0,,10^-6*AX51*$CC$5*Ethernet!T633)</f>
        <v>0</v>
      </c>
      <c r="CA51" s="258">
        <f>IF(AY51=0,,10^-6*AY51*$CC$5*Ethernet!U633)</f>
        <v>0</v>
      </c>
      <c r="CB51" s="258">
        <f>IF(AZ51=0,,10^-6*AZ51*$CC$5*Ethernet!V633)</f>
        <v>0</v>
      </c>
      <c r="CC51" s="258">
        <f>IF(BA51=0,,10^-6*BA51*$CC$5*Ethernet!W633)</f>
        <v>0</v>
      </c>
      <c r="CD51" s="258">
        <f>IF(BB51=0,,10^-6*BB51*$CC$5*Ethernet!X633)</f>
        <v>0</v>
      </c>
      <c r="CE51" s="258">
        <f>IF(BC51=0,,10^-6*BC51*$CC$5*Ethernet!Y633)</f>
        <v>0</v>
      </c>
      <c r="CF51" s="258">
        <f>IF(BD51=0,,10^-6*BD51*$CC$5*Ethernet!Z633)</f>
        <v>0</v>
      </c>
      <c r="CG51" s="258">
        <f>IF(BE51=0,,10^-6*BE51*$CC$5*Ethernet!AA633)</f>
        <v>0</v>
      </c>
      <c r="CH51" s="258">
        <f>IF(BF51=0,,10^-6*BF51*$CC$5*Ethernet!AB633)</f>
        <v>0</v>
      </c>
    </row>
    <row r="52" spans="1:86">
      <c r="A52" s="240" t="s">
        <v>34</v>
      </c>
      <c r="B52" s="124" t="str">
        <f>Ethernet!B200</f>
        <v>40G MM duplex 100 m QSFP+</v>
      </c>
      <c r="C52" s="227">
        <f>Ethernet!C200</f>
        <v>0</v>
      </c>
      <c r="D52" s="227">
        <f>Ethernet!D200</f>
        <v>0</v>
      </c>
      <c r="E52" s="227">
        <f>Ethernet!E200</f>
        <v>0</v>
      </c>
      <c r="F52" s="227">
        <f>Ethernet!F200</f>
        <v>0</v>
      </c>
      <c r="G52" s="227">
        <f>Ethernet!G200</f>
        <v>0</v>
      </c>
      <c r="H52" s="227">
        <f>Ethernet!H200</f>
        <v>0</v>
      </c>
      <c r="I52" s="227">
        <f>Ethernet!I200</f>
        <v>0</v>
      </c>
      <c r="J52" s="227">
        <f>Ethernet!J200</f>
        <v>0</v>
      </c>
      <c r="K52" s="227">
        <f>Ethernet!K200</f>
        <v>0</v>
      </c>
      <c r="L52" s="227">
        <f>Ethernet!L200</f>
        <v>0</v>
      </c>
      <c r="M52" s="227">
        <f>Ethernet!M200</f>
        <v>0</v>
      </c>
      <c r="N52" s="227">
        <f>Ethernet!N200</f>
        <v>0</v>
      </c>
      <c r="P52" s="124" t="str">
        <f t="shared" si="0"/>
        <v>40G MM duplex 100 m QSFP+</v>
      </c>
      <c r="Q52" s="227">
        <f>Ethernet!C286</f>
        <v>0</v>
      </c>
      <c r="R52" s="227">
        <f>Ethernet!D286</f>
        <v>0</v>
      </c>
      <c r="S52" s="227">
        <f>Ethernet!E286</f>
        <v>0</v>
      </c>
      <c r="T52" s="227">
        <f>Ethernet!F286</f>
        <v>0</v>
      </c>
      <c r="U52" s="227">
        <f>Ethernet!G286</f>
        <v>0</v>
      </c>
      <c r="V52" s="227">
        <f>Ethernet!H286</f>
        <v>0</v>
      </c>
      <c r="W52" s="227">
        <f>Ethernet!I286</f>
        <v>0</v>
      </c>
      <c r="X52" s="227">
        <f>Ethernet!J286</f>
        <v>0</v>
      </c>
      <c r="Y52" s="227">
        <f>Ethernet!K286</f>
        <v>0</v>
      </c>
      <c r="Z52" s="227">
        <f>Ethernet!L286</f>
        <v>0</v>
      </c>
      <c r="AA52" s="227">
        <f>Ethernet!M286</f>
        <v>0</v>
      </c>
      <c r="AB52" s="227">
        <f>Ethernet!N286</f>
        <v>0</v>
      </c>
      <c r="AD52" s="228" t="s">
        <v>125</v>
      </c>
      <c r="AF52" s="124" t="str">
        <f t="shared" si="29"/>
        <v>40G MM duplex 100 m QSFP+</v>
      </c>
      <c r="AG52" s="227">
        <f t="shared" si="30"/>
        <v>0</v>
      </c>
      <c r="AH52" s="227">
        <f t="shared" si="31"/>
        <v>0</v>
      </c>
      <c r="AI52" s="227">
        <f t="shared" si="32"/>
        <v>0</v>
      </c>
      <c r="AJ52" s="227">
        <f t="shared" si="33"/>
        <v>0</v>
      </c>
      <c r="AK52" s="227">
        <f t="shared" si="34"/>
        <v>0</v>
      </c>
      <c r="AL52" s="227">
        <f t="shared" si="35"/>
        <v>0</v>
      </c>
      <c r="AM52" s="227">
        <f t="shared" si="36"/>
        <v>0</v>
      </c>
      <c r="AN52" s="227">
        <f t="shared" si="37"/>
        <v>0</v>
      </c>
      <c r="AO52" s="227">
        <f t="shared" si="38"/>
        <v>0</v>
      </c>
      <c r="AP52" s="227">
        <f t="shared" si="39"/>
        <v>0</v>
      </c>
      <c r="AQ52" s="227">
        <f t="shared" si="40"/>
        <v>0</v>
      </c>
      <c r="AR52" s="227">
        <f t="shared" si="41"/>
        <v>0</v>
      </c>
      <c r="AT52" s="124" t="str">
        <f t="shared" si="42"/>
        <v>40G MM duplex 100 m QSFP+</v>
      </c>
      <c r="AU52" s="227">
        <f t="shared" si="43"/>
        <v>0</v>
      </c>
      <c r="AV52" s="227">
        <f t="shared" si="44"/>
        <v>0</v>
      </c>
      <c r="AW52" s="227">
        <f t="shared" si="45"/>
        <v>0</v>
      </c>
      <c r="AX52" s="227">
        <f t="shared" si="46"/>
        <v>0</v>
      </c>
      <c r="AY52" s="227">
        <f t="shared" si="47"/>
        <v>0</v>
      </c>
      <c r="AZ52" s="227">
        <f t="shared" si="48"/>
        <v>0</v>
      </c>
      <c r="BA52" s="227">
        <f t="shared" si="49"/>
        <v>0</v>
      </c>
      <c r="BB52" s="227">
        <f t="shared" si="50"/>
        <v>0</v>
      </c>
      <c r="BC52" s="227">
        <f t="shared" si="51"/>
        <v>0</v>
      </c>
      <c r="BD52" s="227">
        <f t="shared" si="52"/>
        <v>0</v>
      </c>
      <c r="BE52" s="227">
        <f t="shared" si="53"/>
        <v>0</v>
      </c>
      <c r="BF52" s="227">
        <f t="shared" si="54"/>
        <v>0</v>
      </c>
      <c r="BH52" s="124" t="str">
        <f t="shared" si="27"/>
        <v>40G MM duplex 100 m QSFP+</v>
      </c>
      <c r="BI52" s="258">
        <f>IF(AG52=0,,10^-6*AG52*$BO$5*Ethernet!Q634)</f>
        <v>0</v>
      </c>
      <c r="BJ52" s="258">
        <f>IF(AH52=0,,10^-6*AH52*$BO$5*Ethernet!R634)</f>
        <v>0</v>
      </c>
      <c r="BK52" s="258">
        <f>IF(AI52=0,,10^-6*AI52*$BO$5*Ethernet!S634)</f>
        <v>0</v>
      </c>
      <c r="BL52" s="258">
        <f>IF(AJ52=0,,10^-6*AJ52*$BO$5*Ethernet!T634)</f>
        <v>0</v>
      </c>
      <c r="BM52" s="258">
        <f>IF(AK52=0,,10^-6*AK52*$BO$5*Ethernet!U634)</f>
        <v>0</v>
      </c>
      <c r="BN52" s="258">
        <f>IF(AL52=0,,10^-6*AL52*$BO$5*Ethernet!V634)</f>
        <v>0</v>
      </c>
      <c r="BO52" s="258">
        <f>IF(AM52=0,,10^-6*AM52*$BO$5*Ethernet!W634)</f>
        <v>0</v>
      </c>
      <c r="BP52" s="258">
        <f>IF(AN52=0,,10^-6*AN52*$BO$5*Ethernet!X634)</f>
        <v>0</v>
      </c>
      <c r="BQ52" s="258">
        <f>IF(AO52=0,,10^-6*AO52*$BO$5*Ethernet!Y634)</f>
        <v>0</v>
      </c>
      <c r="BR52" s="258">
        <f>IF(AP52=0,,10^-6*AP52*$BO$5*Ethernet!Z634)</f>
        <v>0</v>
      </c>
      <c r="BS52" s="258">
        <f>IF(AQ52=0,,10^-6*AQ52*$BO$5*Ethernet!AA634)</f>
        <v>0</v>
      </c>
      <c r="BT52" s="258">
        <f>IF(AR52=0,,10^-6*AR52*$BO$5*Ethernet!AB634)</f>
        <v>0</v>
      </c>
      <c r="BV52" s="124" t="str">
        <f t="shared" si="28"/>
        <v>40G MM duplex 100 m QSFP+</v>
      </c>
      <c r="BW52" s="258">
        <f>IF(AU52=0,,10^-6*AU52*$CC$5*Ethernet!Q634)</f>
        <v>0</v>
      </c>
      <c r="BX52" s="258">
        <f>IF(AV52=0,,10^-6*AV52*$CC$5*Ethernet!R634)</f>
        <v>0</v>
      </c>
      <c r="BY52" s="258">
        <f>IF(AW52=0,,10^-6*AW52*$CC$5*Ethernet!S634)</f>
        <v>0</v>
      </c>
      <c r="BZ52" s="258">
        <f>IF(AX52=0,,10^-6*AX52*$CC$5*Ethernet!T634)</f>
        <v>0</v>
      </c>
      <c r="CA52" s="258">
        <f>IF(AY52=0,,10^-6*AY52*$CC$5*Ethernet!U634)</f>
        <v>0</v>
      </c>
      <c r="CB52" s="258">
        <f>IF(AZ52=0,,10^-6*AZ52*$CC$5*Ethernet!V634)</f>
        <v>0</v>
      </c>
      <c r="CC52" s="258">
        <f>IF(BA52=0,,10^-6*BA52*$CC$5*Ethernet!W634)</f>
        <v>0</v>
      </c>
      <c r="CD52" s="258">
        <f>IF(BB52=0,,10^-6*BB52*$CC$5*Ethernet!X634)</f>
        <v>0</v>
      </c>
      <c r="CE52" s="258">
        <f>IF(BC52=0,,10^-6*BC52*$CC$5*Ethernet!Y634)</f>
        <v>0</v>
      </c>
      <c r="CF52" s="258">
        <f>IF(BD52=0,,10^-6*BD52*$CC$5*Ethernet!Z634)</f>
        <v>0</v>
      </c>
      <c r="CG52" s="258">
        <f>IF(BE52=0,,10^-6*BE52*$CC$5*Ethernet!AA634)</f>
        <v>0</v>
      </c>
      <c r="CH52" s="258">
        <f>IF(BF52=0,,10^-6*BF52*$CC$5*Ethernet!AB634)</f>
        <v>0</v>
      </c>
    </row>
    <row r="53" spans="1:86">
      <c r="A53" s="240" t="s">
        <v>34</v>
      </c>
      <c r="B53" s="124" t="str">
        <f>Ethernet!B201</f>
        <v>40G eSR4 300 m QSFP+</v>
      </c>
      <c r="C53" s="227">
        <f>Ethernet!C201</f>
        <v>0</v>
      </c>
      <c r="D53" s="227">
        <f>Ethernet!D201</f>
        <v>0</v>
      </c>
      <c r="E53" s="227">
        <f>Ethernet!E201</f>
        <v>0</v>
      </c>
      <c r="F53" s="227">
        <f>Ethernet!F201</f>
        <v>0</v>
      </c>
      <c r="G53" s="227">
        <f>Ethernet!G201</f>
        <v>0</v>
      </c>
      <c r="H53" s="227">
        <f>Ethernet!H201</f>
        <v>0</v>
      </c>
      <c r="I53" s="227">
        <f>Ethernet!I201</f>
        <v>0</v>
      </c>
      <c r="J53" s="227">
        <f>Ethernet!J201</f>
        <v>0</v>
      </c>
      <c r="K53" s="227">
        <f>Ethernet!K201</f>
        <v>0</v>
      </c>
      <c r="L53" s="227">
        <f>Ethernet!L201</f>
        <v>0</v>
      </c>
      <c r="M53" s="227">
        <f>Ethernet!M201</f>
        <v>0</v>
      </c>
      <c r="N53" s="227">
        <f>Ethernet!N201</f>
        <v>0</v>
      </c>
      <c r="P53" s="124" t="str">
        <f t="shared" si="0"/>
        <v>40G eSR4 300 m QSFP+</v>
      </c>
      <c r="Q53" s="227">
        <f>Ethernet!C287</f>
        <v>0</v>
      </c>
      <c r="R53" s="227">
        <f>Ethernet!D287</f>
        <v>0</v>
      </c>
      <c r="S53" s="227">
        <f>Ethernet!E287</f>
        <v>0</v>
      </c>
      <c r="T53" s="227">
        <f>Ethernet!F287</f>
        <v>0</v>
      </c>
      <c r="U53" s="227">
        <f>Ethernet!G287</f>
        <v>0</v>
      </c>
      <c r="V53" s="227">
        <f>Ethernet!H287</f>
        <v>0</v>
      </c>
      <c r="W53" s="227">
        <f>Ethernet!I287</f>
        <v>0</v>
      </c>
      <c r="X53" s="227">
        <f>Ethernet!J287</f>
        <v>0</v>
      </c>
      <c r="Y53" s="227">
        <f>Ethernet!K287</f>
        <v>0</v>
      </c>
      <c r="Z53" s="227">
        <f>Ethernet!L287</f>
        <v>0</v>
      </c>
      <c r="AA53" s="227">
        <f>Ethernet!M287</f>
        <v>0</v>
      </c>
      <c r="AB53" s="227">
        <f>Ethernet!N287</f>
        <v>0</v>
      </c>
      <c r="AD53" s="228" t="s">
        <v>125</v>
      </c>
      <c r="AF53" s="124" t="str">
        <f t="shared" si="29"/>
        <v>40G eSR4 300 m QSFP+</v>
      </c>
      <c r="AG53" s="227">
        <f t="shared" si="30"/>
        <v>0</v>
      </c>
      <c r="AH53" s="227">
        <f t="shared" si="31"/>
        <v>0</v>
      </c>
      <c r="AI53" s="227">
        <f t="shared" si="32"/>
        <v>0</v>
      </c>
      <c r="AJ53" s="227">
        <f t="shared" si="33"/>
        <v>0</v>
      </c>
      <c r="AK53" s="227">
        <f t="shared" si="34"/>
        <v>0</v>
      </c>
      <c r="AL53" s="227">
        <f t="shared" si="35"/>
        <v>0</v>
      </c>
      <c r="AM53" s="227">
        <f t="shared" si="36"/>
        <v>0</v>
      </c>
      <c r="AN53" s="227">
        <f t="shared" si="37"/>
        <v>0</v>
      </c>
      <c r="AO53" s="227">
        <f t="shared" si="38"/>
        <v>0</v>
      </c>
      <c r="AP53" s="227">
        <f t="shared" si="39"/>
        <v>0</v>
      </c>
      <c r="AQ53" s="227">
        <f t="shared" si="40"/>
        <v>0</v>
      </c>
      <c r="AR53" s="227">
        <f t="shared" si="41"/>
        <v>0</v>
      </c>
      <c r="AT53" s="124" t="str">
        <f t="shared" si="42"/>
        <v>40G eSR4 300 m QSFP+</v>
      </c>
      <c r="AU53" s="227">
        <f t="shared" si="43"/>
        <v>0</v>
      </c>
      <c r="AV53" s="227">
        <f t="shared" si="44"/>
        <v>0</v>
      </c>
      <c r="AW53" s="227">
        <f t="shared" si="45"/>
        <v>0</v>
      </c>
      <c r="AX53" s="227">
        <f t="shared" si="46"/>
        <v>0</v>
      </c>
      <c r="AY53" s="227">
        <f t="shared" si="47"/>
        <v>0</v>
      </c>
      <c r="AZ53" s="227">
        <f t="shared" si="48"/>
        <v>0</v>
      </c>
      <c r="BA53" s="227">
        <f t="shared" si="49"/>
        <v>0</v>
      </c>
      <c r="BB53" s="227">
        <f t="shared" si="50"/>
        <v>0</v>
      </c>
      <c r="BC53" s="227">
        <f t="shared" si="51"/>
        <v>0</v>
      </c>
      <c r="BD53" s="227">
        <f t="shared" si="52"/>
        <v>0</v>
      </c>
      <c r="BE53" s="227">
        <f t="shared" si="53"/>
        <v>0</v>
      </c>
      <c r="BF53" s="227">
        <f t="shared" si="54"/>
        <v>0</v>
      </c>
      <c r="BH53" s="124" t="str">
        <f t="shared" si="27"/>
        <v>40G eSR4 300 m QSFP+</v>
      </c>
      <c r="BI53" s="258">
        <f>IF(AG53=0,,10^-6*AG53*$BO$5*Ethernet!Q635)</f>
        <v>0</v>
      </c>
      <c r="BJ53" s="258">
        <f>IF(AH53=0,,10^-6*AH53*$BO$5*Ethernet!R635)</f>
        <v>0</v>
      </c>
      <c r="BK53" s="258">
        <f>IF(AI53=0,,10^-6*AI53*$BO$5*Ethernet!S635)</f>
        <v>0</v>
      </c>
      <c r="BL53" s="258">
        <f>IF(AJ53=0,,10^-6*AJ53*$BO$5*Ethernet!T635)</f>
        <v>0</v>
      </c>
      <c r="BM53" s="258">
        <f>IF(AK53=0,,10^-6*AK53*$BO$5*Ethernet!U635)</f>
        <v>0</v>
      </c>
      <c r="BN53" s="258">
        <f>IF(AL53=0,,10^-6*AL53*$BO$5*Ethernet!V635)</f>
        <v>0</v>
      </c>
      <c r="BO53" s="258">
        <f>IF(AM53=0,,10^-6*AM53*$BO$5*Ethernet!W635)</f>
        <v>0</v>
      </c>
      <c r="BP53" s="258">
        <f>IF(AN53=0,,10^-6*AN53*$BO$5*Ethernet!X635)</f>
        <v>0</v>
      </c>
      <c r="BQ53" s="258">
        <f>IF(AO53=0,,10^-6*AO53*$BO$5*Ethernet!Y635)</f>
        <v>0</v>
      </c>
      <c r="BR53" s="258">
        <f>IF(AP53=0,,10^-6*AP53*$BO$5*Ethernet!Z635)</f>
        <v>0</v>
      </c>
      <c r="BS53" s="258">
        <f>IF(AQ53=0,,10^-6*AQ53*$BO$5*Ethernet!AA635)</f>
        <v>0</v>
      </c>
      <c r="BT53" s="258">
        <f>IF(AR53=0,,10^-6*AR53*$BO$5*Ethernet!AB635)</f>
        <v>0</v>
      </c>
      <c r="BV53" s="124" t="str">
        <f t="shared" si="28"/>
        <v>40G eSR4 300 m QSFP+</v>
      </c>
      <c r="BW53" s="258">
        <f>IF(AU53=0,,10^-6*AU53*$CC$5*Ethernet!Q635)</f>
        <v>0</v>
      </c>
      <c r="BX53" s="258">
        <f>IF(AV53=0,,10^-6*AV53*$CC$5*Ethernet!R635)</f>
        <v>0</v>
      </c>
      <c r="BY53" s="258">
        <f>IF(AW53=0,,10^-6*AW53*$CC$5*Ethernet!S635)</f>
        <v>0</v>
      </c>
      <c r="BZ53" s="258">
        <f>IF(AX53=0,,10^-6*AX53*$CC$5*Ethernet!T635)</f>
        <v>0</v>
      </c>
      <c r="CA53" s="258">
        <f>IF(AY53=0,,10^-6*AY53*$CC$5*Ethernet!U635)</f>
        <v>0</v>
      </c>
      <c r="CB53" s="258">
        <f>IF(AZ53=0,,10^-6*AZ53*$CC$5*Ethernet!V635)</f>
        <v>0</v>
      </c>
      <c r="CC53" s="258">
        <f>IF(BA53=0,,10^-6*BA53*$CC$5*Ethernet!W635)</f>
        <v>0</v>
      </c>
      <c r="CD53" s="258">
        <f>IF(BB53=0,,10^-6*BB53*$CC$5*Ethernet!X635)</f>
        <v>0</v>
      </c>
      <c r="CE53" s="258">
        <f>IF(BC53=0,,10^-6*BC53*$CC$5*Ethernet!Y635)</f>
        <v>0</v>
      </c>
      <c r="CF53" s="258">
        <f>IF(BD53=0,,10^-6*BD53*$CC$5*Ethernet!Z635)</f>
        <v>0</v>
      </c>
      <c r="CG53" s="258">
        <f>IF(BE53=0,,10^-6*BE53*$CC$5*Ethernet!AA635)</f>
        <v>0</v>
      </c>
      <c r="CH53" s="258">
        <f>IF(BF53=0,,10^-6*BF53*$CC$5*Ethernet!AB635)</f>
        <v>0</v>
      </c>
    </row>
    <row r="54" spans="1:86">
      <c r="A54" s="240" t="s">
        <v>34</v>
      </c>
      <c r="B54" s="124" t="str">
        <f>Ethernet!B202</f>
        <v>40G PSM4  500 m QSFP+</v>
      </c>
      <c r="C54" s="227">
        <f>Ethernet!C202</f>
        <v>0</v>
      </c>
      <c r="D54" s="227">
        <f>Ethernet!D202</f>
        <v>0</v>
      </c>
      <c r="E54" s="227">
        <f>Ethernet!E202</f>
        <v>0</v>
      </c>
      <c r="F54" s="227">
        <f>Ethernet!F202</f>
        <v>0</v>
      </c>
      <c r="G54" s="227">
        <f>Ethernet!G202</f>
        <v>0</v>
      </c>
      <c r="H54" s="227">
        <f>Ethernet!H202</f>
        <v>0</v>
      </c>
      <c r="I54" s="227">
        <f>Ethernet!I202</f>
        <v>0</v>
      </c>
      <c r="J54" s="227">
        <f>Ethernet!J202</f>
        <v>0</v>
      </c>
      <c r="K54" s="227">
        <f>Ethernet!K202</f>
        <v>0</v>
      </c>
      <c r="L54" s="227">
        <f>Ethernet!L202</f>
        <v>0</v>
      </c>
      <c r="M54" s="227">
        <f>Ethernet!M202</f>
        <v>0</v>
      </c>
      <c r="N54" s="227">
        <f>Ethernet!N202</f>
        <v>0</v>
      </c>
      <c r="P54" s="124" t="str">
        <f t="shared" si="0"/>
        <v>40G PSM4  500 m QSFP+</v>
      </c>
      <c r="Q54" s="227">
        <f>Ethernet!C288</f>
        <v>471998.20000000007</v>
      </c>
      <c r="R54" s="227">
        <f>Ethernet!D288</f>
        <v>613640</v>
      </c>
      <c r="S54" s="227">
        <f>Ethernet!E288</f>
        <v>0</v>
      </c>
      <c r="T54" s="227">
        <f>Ethernet!F288</f>
        <v>0</v>
      </c>
      <c r="U54" s="227">
        <f>Ethernet!G288</f>
        <v>0</v>
      </c>
      <c r="V54" s="227">
        <f>Ethernet!H288</f>
        <v>0</v>
      </c>
      <c r="W54" s="227">
        <f>Ethernet!I288</f>
        <v>0</v>
      </c>
      <c r="X54" s="227">
        <f>Ethernet!J288</f>
        <v>0</v>
      </c>
      <c r="Y54" s="227">
        <f>Ethernet!K288</f>
        <v>0</v>
      </c>
      <c r="Z54" s="227">
        <f>Ethernet!L288</f>
        <v>0</v>
      </c>
      <c r="AA54" s="227">
        <f>Ethernet!M288</f>
        <v>0</v>
      </c>
      <c r="AB54" s="227">
        <f>Ethernet!N288</f>
        <v>0</v>
      </c>
      <c r="AD54" s="228" t="s">
        <v>123</v>
      </c>
      <c r="AF54" s="124" t="str">
        <f t="shared" si="29"/>
        <v>40G PSM4  500 m QSFP+</v>
      </c>
      <c r="AG54" s="227">
        <f t="shared" si="30"/>
        <v>471998.20000000007</v>
      </c>
      <c r="AH54" s="227">
        <f t="shared" si="31"/>
        <v>613640</v>
      </c>
      <c r="AI54" s="227">
        <f t="shared" si="32"/>
        <v>0</v>
      </c>
      <c r="AJ54" s="227">
        <f t="shared" si="33"/>
        <v>0</v>
      </c>
      <c r="AK54" s="227">
        <f t="shared" si="34"/>
        <v>0</v>
      </c>
      <c r="AL54" s="227">
        <f t="shared" si="35"/>
        <v>0</v>
      </c>
      <c r="AM54" s="227">
        <f t="shared" si="36"/>
        <v>0</v>
      </c>
      <c r="AN54" s="227">
        <f t="shared" si="37"/>
        <v>0</v>
      </c>
      <c r="AO54" s="227">
        <f t="shared" si="38"/>
        <v>0</v>
      </c>
      <c r="AP54" s="227">
        <f t="shared" si="39"/>
        <v>0</v>
      </c>
      <c r="AQ54" s="227">
        <f t="shared" si="40"/>
        <v>0</v>
      </c>
      <c r="AR54" s="227">
        <f t="shared" si="41"/>
        <v>0</v>
      </c>
      <c r="AT54" s="124" t="str">
        <f t="shared" si="42"/>
        <v>40G PSM4  500 m QSFP+</v>
      </c>
      <c r="AU54" s="227">
        <f t="shared" si="43"/>
        <v>0</v>
      </c>
      <c r="AV54" s="227">
        <f t="shared" si="44"/>
        <v>0</v>
      </c>
      <c r="AW54" s="227">
        <f t="shared" si="45"/>
        <v>0</v>
      </c>
      <c r="AX54" s="227">
        <f t="shared" si="46"/>
        <v>0</v>
      </c>
      <c r="AY54" s="227">
        <f t="shared" si="47"/>
        <v>0</v>
      </c>
      <c r="AZ54" s="227">
        <f t="shared" si="48"/>
        <v>0</v>
      </c>
      <c r="BA54" s="227">
        <f t="shared" si="49"/>
        <v>0</v>
      </c>
      <c r="BB54" s="227">
        <f t="shared" si="50"/>
        <v>0</v>
      </c>
      <c r="BC54" s="227">
        <f t="shared" si="51"/>
        <v>0</v>
      </c>
      <c r="BD54" s="227">
        <f t="shared" si="52"/>
        <v>0</v>
      </c>
      <c r="BE54" s="227">
        <f t="shared" si="53"/>
        <v>0</v>
      </c>
      <c r="BF54" s="227">
        <f t="shared" si="54"/>
        <v>0</v>
      </c>
      <c r="BH54" s="124" t="str">
        <f t="shared" si="27"/>
        <v>40G PSM4  500 m QSFP+</v>
      </c>
      <c r="BI54" s="258">
        <f>IF(AG54=0,,10^-6*AG54*$BO$5*Ethernet!Q636)</f>
        <v>23.90110954132</v>
      </c>
      <c r="BJ54" s="258">
        <f>IF(AH54=0,,10^-6*AH54*$BO$5*Ethernet!R636)</f>
        <v>32.251758800000005</v>
      </c>
      <c r="BK54" s="258">
        <f>IF(AI54=0,,10^-6*AI54*$BO$5*Ethernet!S636)</f>
        <v>0</v>
      </c>
      <c r="BL54" s="258">
        <f>IF(AJ54=0,,10^-6*AJ54*$BO$5*Ethernet!T636)</f>
        <v>0</v>
      </c>
      <c r="BM54" s="258">
        <f>IF(AK54=0,,10^-6*AK54*$BO$5*Ethernet!U636)</f>
        <v>0</v>
      </c>
      <c r="BN54" s="258">
        <f>IF(AL54=0,,10^-6*AL54*$BO$5*Ethernet!V636)</f>
        <v>0</v>
      </c>
      <c r="BO54" s="258">
        <f>IF(AM54=0,,10^-6*AM54*$BO$5*Ethernet!W636)</f>
        <v>0</v>
      </c>
      <c r="BP54" s="258">
        <f>IF(AN54=0,,10^-6*AN54*$BO$5*Ethernet!X636)</f>
        <v>0</v>
      </c>
      <c r="BQ54" s="258">
        <f>IF(AO54=0,,10^-6*AO54*$BO$5*Ethernet!Y636)</f>
        <v>0</v>
      </c>
      <c r="BR54" s="258">
        <f>IF(AP54=0,,10^-6*AP54*$BO$5*Ethernet!Z636)</f>
        <v>0</v>
      </c>
      <c r="BS54" s="258">
        <f>IF(AQ54=0,,10^-6*AQ54*$BO$5*Ethernet!AA636)</f>
        <v>0</v>
      </c>
      <c r="BT54" s="258">
        <f>IF(AR54=0,,10^-6*AR54*$BO$5*Ethernet!AB636)</f>
        <v>0</v>
      </c>
      <c r="BV54" s="124" t="str">
        <f t="shared" si="28"/>
        <v>40G PSM4  500 m QSFP+</v>
      </c>
      <c r="BW54" s="258">
        <f>IF(AU54=0,,10^-6*AU54*$CC$5*Ethernet!Q636)</f>
        <v>0</v>
      </c>
      <c r="BX54" s="258">
        <f>IF(AV54=0,,10^-6*AV54*$CC$5*Ethernet!R636)</f>
        <v>0</v>
      </c>
      <c r="BY54" s="258">
        <f>IF(AW54=0,,10^-6*AW54*$CC$5*Ethernet!S636)</f>
        <v>0</v>
      </c>
      <c r="BZ54" s="258">
        <f>IF(AX54=0,,10^-6*AX54*$CC$5*Ethernet!T636)</f>
        <v>0</v>
      </c>
      <c r="CA54" s="258">
        <f>IF(AY54=0,,10^-6*AY54*$CC$5*Ethernet!U636)</f>
        <v>0</v>
      </c>
      <c r="CB54" s="258">
        <f>IF(AZ54=0,,10^-6*AZ54*$CC$5*Ethernet!V636)</f>
        <v>0</v>
      </c>
      <c r="CC54" s="258">
        <f>IF(BA54=0,,10^-6*BA54*$CC$5*Ethernet!W636)</f>
        <v>0</v>
      </c>
      <c r="CD54" s="258">
        <f>IF(BB54=0,,10^-6*BB54*$CC$5*Ethernet!X636)</f>
        <v>0</v>
      </c>
      <c r="CE54" s="258">
        <f>IF(BC54=0,,10^-6*BC54*$CC$5*Ethernet!Y636)</f>
        <v>0</v>
      </c>
      <c r="CF54" s="258">
        <f>IF(BD54=0,,10^-6*BD54*$CC$5*Ethernet!Z636)</f>
        <v>0</v>
      </c>
      <c r="CG54" s="258">
        <f>IF(BE54=0,,10^-6*BE54*$CC$5*Ethernet!AA636)</f>
        <v>0</v>
      </c>
      <c r="CH54" s="258">
        <f>IF(BF54=0,,10^-6*BF54*$CC$5*Ethernet!AB636)</f>
        <v>0</v>
      </c>
    </row>
    <row r="55" spans="1:86">
      <c r="A55" s="240" t="s">
        <v>34</v>
      </c>
      <c r="B55" s="124" t="str">
        <f>Ethernet!B203</f>
        <v>40G (FR) 2 km CFP</v>
      </c>
      <c r="C55" s="227">
        <f>Ethernet!C203</f>
        <v>0</v>
      </c>
      <c r="D55" s="227">
        <f>Ethernet!D203</f>
        <v>0</v>
      </c>
      <c r="E55" s="227">
        <f>Ethernet!E203</f>
        <v>0</v>
      </c>
      <c r="F55" s="227">
        <f>Ethernet!F203</f>
        <v>0</v>
      </c>
      <c r="G55" s="227">
        <f>Ethernet!G203</f>
        <v>0</v>
      </c>
      <c r="H55" s="227">
        <f>Ethernet!H203</f>
        <v>0</v>
      </c>
      <c r="I55" s="227">
        <f>Ethernet!I203</f>
        <v>0</v>
      </c>
      <c r="J55" s="227">
        <f>Ethernet!J203</f>
        <v>0</v>
      </c>
      <c r="K55" s="227">
        <f>Ethernet!K203</f>
        <v>0</v>
      </c>
      <c r="L55" s="227">
        <f>Ethernet!L203</f>
        <v>0</v>
      </c>
      <c r="M55" s="227">
        <f>Ethernet!M203</f>
        <v>0</v>
      </c>
      <c r="N55" s="227">
        <f>Ethernet!N203</f>
        <v>0</v>
      </c>
      <c r="P55" s="124" t="str">
        <f t="shared" si="0"/>
        <v>40G (FR) 2 km CFP</v>
      </c>
      <c r="Q55" s="227">
        <f>Ethernet!C289</f>
        <v>791</v>
      </c>
      <c r="R55" s="227">
        <f>Ethernet!D289</f>
        <v>402</v>
      </c>
      <c r="S55" s="227">
        <f>Ethernet!E289</f>
        <v>0</v>
      </c>
      <c r="T55" s="227">
        <f>Ethernet!F289</f>
        <v>0</v>
      </c>
      <c r="U55" s="227">
        <f>Ethernet!G289</f>
        <v>0</v>
      </c>
      <c r="V55" s="227">
        <f>Ethernet!H289</f>
        <v>0</v>
      </c>
      <c r="W55" s="227">
        <f>Ethernet!I289</f>
        <v>0</v>
      </c>
      <c r="X55" s="227">
        <f>Ethernet!J289</f>
        <v>0</v>
      </c>
      <c r="Y55" s="227">
        <f>Ethernet!K289</f>
        <v>0</v>
      </c>
      <c r="Z55" s="227">
        <f>Ethernet!L289</f>
        <v>0</v>
      </c>
      <c r="AA55" s="227">
        <f>Ethernet!M289</f>
        <v>0</v>
      </c>
      <c r="AB55" s="227">
        <f>Ethernet!N289</f>
        <v>0</v>
      </c>
      <c r="AD55" s="228" t="s">
        <v>123</v>
      </c>
      <c r="AF55" s="124" t="str">
        <f t="shared" si="29"/>
        <v>40G (FR) 2 km CFP</v>
      </c>
      <c r="AG55" s="227">
        <f t="shared" si="30"/>
        <v>791</v>
      </c>
      <c r="AH55" s="227">
        <f t="shared" si="31"/>
        <v>402</v>
      </c>
      <c r="AI55" s="227">
        <f t="shared" si="32"/>
        <v>0</v>
      </c>
      <c r="AJ55" s="227">
        <f t="shared" si="33"/>
        <v>0</v>
      </c>
      <c r="AK55" s="227">
        <f t="shared" si="34"/>
        <v>0</v>
      </c>
      <c r="AL55" s="227">
        <f t="shared" si="35"/>
        <v>0</v>
      </c>
      <c r="AM55" s="227">
        <f t="shared" si="36"/>
        <v>0</v>
      </c>
      <c r="AN55" s="227">
        <f t="shared" si="37"/>
        <v>0</v>
      </c>
      <c r="AO55" s="227">
        <f t="shared" si="38"/>
        <v>0</v>
      </c>
      <c r="AP55" s="227">
        <f t="shared" si="39"/>
        <v>0</v>
      </c>
      <c r="AQ55" s="227">
        <f t="shared" si="40"/>
        <v>0</v>
      </c>
      <c r="AR55" s="227">
        <f t="shared" si="41"/>
        <v>0</v>
      </c>
      <c r="AT55" s="124" t="str">
        <f t="shared" si="42"/>
        <v>40G (FR) 2 km CFP</v>
      </c>
      <c r="AU55" s="227">
        <f t="shared" si="43"/>
        <v>0</v>
      </c>
      <c r="AV55" s="227">
        <f t="shared" si="44"/>
        <v>0</v>
      </c>
      <c r="AW55" s="227">
        <f t="shared" si="45"/>
        <v>0</v>
      </c>
      <c r="AX55" s="227">
        <f t="shared" si="46"/>
        <v>0</v>
      </c>
      <c r="AY55" s="227">
        <f t="shared" si="47"/>
        <v>0</v>
      </c>
      <c r="AZ55" s="227">
        <f t="shared" si="48"/>
        <v>0</v>
      </c>
      <c r="BA55" s="227">
        <f t="shared" si="49"/>
        <v>0</v>
      </c>
      <c r="BB55" s="227">
        <f t="shared" si="50"/>
        <v>0</v>
      </c>
      <c r="BC55" s="227">
        <f t="shared" si="51"/>
        <v>0</v>
      </c>
      <c r="BD55" s="227">
        <f t="shared" si="52"/>
        <v>0</v>
      </c>
      <c r="BE55" s="227">
        <f t="shared" si="53"/>
        <v>0</v>
      </c>
      <c r="BF55" s="227">
        <f t="shared" si="54"/>
        <v>0</v>
      </c>
      <c r="BH55" s="124" t="str">
        <f t="shared" si="27"/>
        <v>40G (FR) 2 km CFP</v>
      </c>
      <c r="BI55" s="258">
        <f>IF(AG55=0,,10^-6*AG55*$BO$5*Ethernet!Q637)</f>
        <v>0.72295737972444174</v>
      </c>
      <c r="BJ55" s="258">
        <f>IF(AH55=0,,10^-6*AH55*$BO$5*Ethernet!R637)</f>
        <v>0.42223516917461362</v>
      </c>
      <c r="BK55" s="258">
        <f>IF(AI55=0,,10^-6*AI55*$BO$5*Ethernet!S637)</f>
        <v>0</v>
      </c>
      <c r="BL55" s="258">
        <f>IF(AJ55=0,,10^-6*AJ55*$BO$5*Ethernet!T637)</f>
        <v>0</v>
      </c>
      <c r="BM55" s="258">
        <f>IF(AK55=0,,10^-6*AK55*$BO$5*Ethernet!U637)</f>
        <v>0</v>
      </c>
      <c r="BN55" s="258">
        <f>IF(AL55=0,,10^-6*AL55*$BO$5*Ethernet!V637)</f>
        <v>0</v>
      </c>
      <c r="BO55" s="258">
        <f>IF(AM55=0,,10^-6*AM55*$BO$5*Ethernet!W637)</f>
        <v>0</v>
      </c>
      <c r="BP55" s="258">
        <f>IF(AN55=0,,10^-6*AN55*$BO$5*Ethernet!X637)</f>
        <v>0</v>
      </c>
      <c r="BQ55" s="258">
        <f>IF(AO55=0,,10^-6*AO55*$BO$5*Ethernet!Y637)</f>
        <v>0</v>
      </c>
      <c r="BR55" s="258">
        <f>IF(AP55=0,,10^-6*AP55*$BO$5*Ethernet!Z637)</f>
        <v>0</v>
      </c>
      <c r="BS55" s="258">
        <f>IF(AQ55=0,,10^-6*AQ55*$BO$5*Ethernet!AA637)</f>
        <v>0</v>
      </c>
      <c r="BT55" s="258">
        <f>IF(AR55=0,,10^-6*AR55*$BO$5*Ethernet!AB637)</f>
        <v>0</v>
      </c>
      <c r="BV55" s="124" t="str">
        <f t="shared" si="28"/>
        <v>40G (FR) 2 km CFP</v>
      </c>
      <c r="BW55" s="258">
        <f>IF(AU55=0,,10^-6*AU55*$CC$5*Ethernet!Q637)</f>
        <v>0</v>
      </c>
      <c r="BX55" s="258">
        <f>IF(AV55=0,,10^-6*AV55*$CC$5*Ethernet!R637)</f>
        <v>0</v>
      </c>
      <c r="BY55" s="258">
        <f>IF(AW55=0,,10^-6*AW55*$CC$5*Ethernet!S637)</f>
        <v>0</v>
      </c>
      <c r="BZ55" s="258">
        <f>IF(AX55=0,,10^-6*AX55*$CC$5*Ethernet!T637)</f>
        <v>0</v>
      </c>
      <c r="CA55" s="258">
        <f>IF(AY55=0,,10^-6*AY55*$CC$5*Ethernet!U637)</f>
        <v>0</v>
      </c>
      <c r="CB55" s="258">
        <f>IF(AZ55=0,,10^-6*AZ55*$CC$5*Ethernet!V637)</f>
        <v>0</v>
      </c>
      <c r="CC55" s="258">
        <f>IF(BA55=0,,10^-6*BA55*$CC$5*Ethernet!W637)</f>
        <v>0</v>
      </c>
      <c r="CD55" s="258">
        <f>IF(BB55=0,,10^-6*BB55*$CC$5*Ethernet!X637)</f>
        <v>0</v>
      </c>
      <c r="CE55" s="258">
        <f>IF(BC55=0,,10^-6*BC55*$CC$5*Ethernet!Y637)</f>
        <v>0</v>
      </c>
      <c r="CF55" s="258">
        <f>IF(BD55=0,,10^-6*BD55*$CC$5*Ethernet!Z637)</f>
        <v>0</v>
      </c>
      <c r="CG55" s="258">
        <f>IF(BE55=0,,10^-6*BE55*$CC$5*Ethernet!AA637)</f>
        <v>0</v>
      </c>
      <c r="CH55" s="258">
        <f>IF(BF55=0,,10^-6*BF55*$CC$5*Ethernet!AB637)</f>
        <v>0</v>
      </c>
    </row>
    <row r="56" spans="1:86">
      <c r="A56" s="240" t="s">
        <v>34</v>
      </c>
      <c r="B56" s="124" t="str">
        <f>Ethernet!B204</f>
        <v>40G (LR4 subspec) 2 km QSFP+</v>
      </c>
      <c r="C56" s="227">
        <f>Ethernet!C204</f>
        <v>0</v>
      </c>
      <c r="D56" s="227">
        <f>Ethernet!D204</f>
        <v>0</v>
      </c>
      <c r="E56" s="227">
        <f>Ethernet!E204</f>
        <v>0</v>
      </c>
      <c r="F56" s="227">
        <f>Ethernet!F204</f>
        <v>0</v>
      </c>
      <c r="G56" s="227">
        <f>Ethernet!G204</f>
        <v>0</v>
      </c>
      <c r="H56" s="227">
        <f>Ethernet!H204</f>
        <v>0</v>
      </c>
      <c r="I56" s="227">
        <f>Ethernet!I204</f>
        <v>0</v>
      </c>
      <c r="J56" s="227">
        <f>Ethernet!J204</f>
        <v>0</v>
      </c>
      <c r="K56" s="227">
        <f>Ethernet!K204</f>
        <v>0</v>
      </c>
      <c r="L56" s="227">
        <f>Ethernet!L204</f>
        <v>0</v>
      </c>
      <c r="M56" s="227">
        <f>Ethernet!M204</f>
        <v>0</v>
      </c>
      <c r="N56" s="227">
        <f>Ethernet!N204</f>
        <v>0</v>
      </c>
      <c r="P56" s="124" t="str">
        <f t="shared" si="0"/>
        <v>40G (LR4 subspec) 2 km QSFP+</v>
      </c>
      <c r="Q56" s="227">
        <f>Ethernet!C290</f>
        <v>470209</v>
      </c>
      <c r="R56" s="227">
        <f>Ethernet!D290</f>
        <v>806616</v>
      </c>
      <c r="S56" s="227">
        <f>Ethernet!E290</f>
        <v>0</v>
      </c>
      <c r="T56" s="227">
        <f>Ethernet!F290</f>
        <v>0</v>
      </c>
      <c r="U56" s="227">
        <f>Ethernet!G290</f>
        <v>0</v>
      </c>
      <c r="V56" s="227">
        <f>Ethernet!H290</f>
        <v>0</v>
      </c>
      <c r="W56" s="227">
        <f>Ethernet!I290</f>
        <v>0</v>
      </c>
      <c r="X56" s="227">
        <f>Ethernet!J290</f>
        <v>0</v>
      </c>
      <c r="Y56" s="227">
        <f>Ethernet!K290</f>
        <v>0</v>
      </c>
      <c r="Z56" s="227">
        <f>Ethernet!L290</f>
        <v>0</v>
      </c>
      <c r="AA56" s="227">
        <f>Ethernet!M290</f>
        <v>0</v>
      </c>
      <c r="AB56" s="227">
        <f>Ethernet!N290</f>
        <v>0</v>
      </c>
      <c r="AD56" s="228" t="s">
        <v>123</v>
      </c>
      <c r="AF56" s="124" t="str">
        <f t="shared" si="29"/>
        <v>40G (LR4 subspec) 2 km QSFP+</v>
      </c>
      <c r="AG56" s="227">
        <f t="shared" si="30"/>
        <v>470209</v>
      </c>
      <c r="AH56" s="227">
        <f t="shared" si="31"/>
        <v>806616</v>
      </c>
      <c r="AI56" s="227">
        <f t="shared" si="32"/>
        <v>0</v>
      </c>
      <c r="AJ56" s="227">
        <f t="shared" si="33"/>
        <v>0</v>
      </c>
      <c r="AK56" s="227">
        <f t="shared" si="34"/>
        <v>0</v>
      </c>
      <c r="AL56" s="227">
        <f t="shared" si="35"/>
        <v>0</v>
      </c>
      <c r="AM56" s="227">
        <f t="shared" si="36"/>
        <v>0</v>
      </c>
      <c r="AN56" s="227">
        <f t="shared" si="37"/>
        <v>0</v>
      </c>
      <c r="AO56" s="227">
        <f t="shared" si="38"/>
        <v>0</v>
      </c>
      <c r="AP56" s="227">
        <f t="shared" si="39"/>
        <v>0</v>
      </c>
      <c r="AQ56" s="227">
        <f t="shared" si="40"/>
        <v>0</v>
      </c>
      <c r="AR56" s="227">
        <f t="shared" si="41"/>
        <v>0</v>
      </c>
      <c r="AT56" s="124" t="str">
        <f t="shared" si="42"/>
        <v>40G (LR4 subspec) 2 km QSFP+</v>
      </c>
      <c r="AU56" s="227">
        <f t="shared" si="43"/>
        <v>0</v>
      </c>
      <c r="AV56" s="227">
        <f t="shared" si="44"/>
        <v>0</v>
      </c>
      <c r="AW56" s="227">
        <f t="shared" si="45"/>
        <v>0</v>
      </c>
      <c r="AX56" s="227">
        <f t="shared" si="46"/>
        <v>0</v>
      </c>
      <c r="AY56" s="227">
        <f t="shared" si="47"/>
        <v>0</v>
      </c>
      <c r="AZ56" s="227">
        <f t="shared" si="48"/>
        <v>0</v>
      </c>
      <c r="BA56" s="227">
        <f t="shared" si="49"/>
        <v>0</v>
      </c>
      <c r="BB56" s="227">
        <f t="shared" si="50"/>
        <v>0</v>
      </c>
      <c r="BC56" s="227">
        <f t="shared" si="51"/>
        <v>0</v>
      </c>
      <c r="BD56" s="227">
        <f t="shared" si="52"/>
        <v>0</v>
      </c>
      <c r="BE56" s="227">
        <f t="shared" si="53"/>
        <v>0</v>
      </c>
      <c r="BF56" s="227">
        <f t="shared" si="54"/>
        <v>0</v>
      </c>
      <c r="BH56" s="124" t="str">
        <f t="shared" si="27"/>
        <v>40G (LR4 subspec) 2 km QSFP+</v>
      </c>
      <c r="BI56" s="258">
        <f>IF(AG56=0,,10^-6*AG56*$BO$5*Ethernet!Q638)</f>
        <v>35.510235600000009</v>
      </c>
      <c r="BJ56" s="258">
        <f>IF(AH56=0,,10^-6*AH56*$BO$5*Ethernet!R638)</f>
        <v>55.418628536</v>
      </c>
      <c r="BK56" s="258">
        <f>IF(AI56=0,,10^-6*AI56*$BO$5*Ethernet!S638)</f>
        <v>0</v>
      </c>
      <c r="BL56" s="258">
        <f>IF(AJ56=0,,10^-6*AJ56*$BO$5*Ethernet!T638)</f>
        <v>0</v>
      </c>
      <c r="BM56" s="258">
        <f>IF(AK56=0,,10^-6*AK56*$BO$5*Ethernet!U638)</f>
        <v>0</v>
      </c>
      <c r="BN56" s="258">
        <f>IF(AL56=0,,10^-6*AL56*$BO$5*Ethernet!V638)</f>
        <v>0</v>
      </c>
      <c r="BO56" s="258">
        <f>IF(AM56=0,,10^-6*AM56*$BO$5*Ethernet!W638)</f>
        <v>0</v>
      </c>
      <c r="BP56" s="258">
        <f>IF(AN56=0,,10^-6*AN56*$BO$5*Ethernet!X638)</f>
        <v>0</v>
      </c>
      <c r="BQ56" s="258">
        <f>IF(AO56=0,,10^-6*AO56*$BO$5*Ethernet!Y638)</f>
        <v>0</v>
      </c>
      <c r="BR56" s="258">
        <f>IF(AP56=0,,10^-6*AP56*$BO$5*Ethernet!Z638)</f>
        <v>0</v>
      </c>
      <c r="BS56" s="258">
        <f>IF(AQ56=0,,10^-6*AQ56*$BO$5*Ethernet!AA638)</f>
        <v>0</v>
      </c>
      <c r="BT56" s="258">
        <f>IF(AR56=0,,10^-6*AR56*$BO$5*Ethernet!AB638)</f>
        <v>0</v>
      </c>
      <c r="BV56" s="124" t="str">
        <f t="shared" si="28"/>
        <v>40G (LR4 subspec) 2 km QSFP+</v>
      </c>
      <c r="BW56" s="258">
        <f>IF(AU56=0,,10^-6*AU56*$CC$5*Ethernet!Q638)</f>
        <v>0</v>
      </c>
      <c r="BX56" s="258">
        <f>IF(AV56=0,,10^-6*AV56*$CC$5*Ethernet!R638)</f>
        <v>0</v>
      </c>
      <c r="BY56" s="258">
        <f>IF(AW56=0,,10^-6*AW56*$CC$5*Ethernet!S638)</f>
        <v>0</v>
      </c>
      <c r="BZ56" s="258">
        <f>IF(AX56=0,,10^-6*AX56*$CC$5*Ethernet!T638)</f>
        <v>0</v>
      </c>
      <c r="CA56" s="258">
        <f>IF(AY56=0,,10^-6*AY56*$CC$5*Ethernet!U638)</f>
        <v>0</v>
      </c>
      <c r="CB56" s="258">
        <f>IF(AZ56=0,,10^-6*AZ56*$CC$5*Ethernet!V638)</f>
        <v>0</v>
      </c>
      <c r="CC56" s="258">
        <f>IF(BA56=0,,10^-6*BA56*$CC$5*Ethernet!W638)</f>
        <v>0</v>
      </c>
      <c r="CD56" s="258">
        <f>IF(BB56=0,,10^-6*BB56*$CC$5*Ethernet!X638)</f>
        <v>0</v>
      </c>
      <c r="CE56" s="258">
        <f>IF(BC56=0,,10^-6*BC56*$CC$5*Ethernet!Y638)</f>
        <v>0</v>
      </c>
      <c r="CF56" s="258">
        <f>IF(BD56=0,,10^-6*BD56*$CC$5*Ethernet!Z638)</f>
        <v>0</v>
      </c>
      <c r="CG56" s="258">
        <f>IF(BE56=0,,10^-6*BE56*$CC$5*Ethernet!AA638)</f>
        <v>0</v>
      </c>
      <c r="CH56" s="258">
        <f>IF(BF56=0,,10^-6*BF56*$CC$5*Ethernet!AB638)</f>
        <v>0</v>
      </c>
    </row>
    <row r="57" spans="1:86">
      <c r="A57" s="240" t="s">
        <v>34</v>
      </c>
      <c r="B57" s="124" t="str">
        <f>Ethernet!B205</f>
        <v>40G 10 km CFP</v>
      </c>
      <c r="C57" s="227">
        <f>Ethernet!C205</f>
        <v>0</v>
      </c>
      <c r="D57" s="227">
        <f>Ethernet!D205</f>
        <v>0</v>
      </c>
      <c r="E57" s="227">
        <f>Ethernet!E205</f>
        <v>0</v>
      </c>
      <c r="F57" s="227">
        <f>Ethernet!F205</f>
        <v>0</v>
      </c>
      <c r="G57" s="227">
        <f>Ethernet!G205</f>
        <v>0</v>
      </c>
      <c r="H57" s="227">
        <f>Ethernet!H205</f>
        <v>0</v>
      </c>
      <c r="I57" s="227">
        <f>Ethernet!I205</f>
        <v>0</v>
      </c>
      <c r="J57" s="227">
        <f>Ethernet!J205</f>
        <v>0</v>
      </c>
      <c r="K57" s="227">
        <f>Ethernet!K205</f>
        <v>0</v>
      </c>
      <c r="L57" s="227">
        <f>Ethernet!L205</f>
        <v>0</v>
      </c>
      <c r="M57" s="227">
        <f>Ethernet!M205</f>
        <v>0</v>
      </c>
      <c r="N57" s="227">
        <f>Ethernet!N205</f>
        <v>0</v>
      </c>
      <c r="P57" s="124" t="str">
        <f t="shared" si="0"/>
        <v>40G 10 km CFP</v>
      </c>
      <c r="Q57" s="227">
        <f>Ethernet!C291</f>
        <v>6655</v>
      </c>
      <c r="R57" s="227">
        <f>Ethernet!D291</f>
        <v>2846</v>
      </c>
      <c r="S57" s="227">
        <f>Ethernet!E291</f>
        <v>0</v>
      </c>
      <c r="T57" s="227">
        <f>Ethernet!F291</f>
        <v>0</v>
      </c>
      <c r="U57" s="227">
        <f>Ethernet!G291</f>
        <v>0</v>
      </c>
      <c r="V57" s="227">
        <f>Ethernet!H291</f>
        <v>0</v>
      </c>
      <c r="W57" s="227">
        <f>Ethernet!I291</f>
        <v>0</v>
      </c>
      <c r="X57" s="227">
        <f>Ethernet!J291</f>
        <v>0</v>
      </c>
      <c r="Y57" s="227">
        <f>Ethernet!K291</f>
        <v>0</v>
      </c>
      <c r="Z57" s="227">
        <f>Ethernet!L291</f>
        <v>0</v>
      </c>
      <c r="AA57" s="227">
        <f>Ethernet!M291</f>
        <v>0</v>
      </c>
      <c r="AB57" s="227">
        <f>Ethernet!N291</f>
        <v>0</v>
      </c>
      <c r="AD57" s="228" t="s">
        <v>123</v>
      </c>
      <c r="AF57" s="124" t="str">
        <f t="shared" si="29"/>
        <v>40G 10 km CFP</v>
      </c>
      <c r="AG57" s="227">
        <f t="shared" si="30"/>
        <v>6655</v>
      </c>
      <c r="AH57" s="227">
        <f t="shared" si="31"/>
        <v>2846</v>
      </c>
      <c r="AI57" s="227">
        <f t="shared" si="32"/>
        <v>0</v>
      </c>
      <c r="AJ57" s="227">
        <f t="shared" si="33"/>
        <v>0</v>
      </c>
      <c r="AK57" s="227">
        <f t="shared" si="34"/>
        <v>0</v>
      </c>
      <c r="AL57" s="227">
        <f t="shared" si="35"/>
        <v>0</v>
      </c>
      <c r="AM57" s="227">
        <f t="shared" si="36"/>
        <v>0</v>
      </c>
      <c r="AN57" s="227">
        <f t="shared" si="37"/>
        <v>0</v>
      </c>
      <c r="AO57" s="227">
        <f t="shared" si="38"/>
        <v>0</v>
      </c>
      <c r="AP57" s="227">
        <f t="shared" si="39"/>
        <v>0</v>
      </c>
      <c r="AQ57" s="227">
        <f t="shared" si="40"/>
        <v>0</v>
      </c>
      <c r="AR57" s="227">
        <f t="shared" si="41"/>
        <v>0</v>
      </c>
      <c r="AT57" s="124" t="str">
        <f t="shared" si="42"/>
        <v>40G 10 km CFP</v>
      </c>
      <c r="AU57" s="227">
        <f t="shared" si="43"/>
        <v>0</v>
      </c>
      <c r="AV57" s="227">
        <f t="shared" si="44"/>
        <v>0</v>
      </c>
      <c r="AW57" s="227">
        <f t="shared" si="45"/>
        <v>0</v>
      </c>
      <c r="AX57" s="227">
        <f t="shared" si="46"/>
        <v>0</v>
      </c>
      <c r="AY57" s="227">
        <f t="shared" si="47"/>
        <v>0</v>
      </c>
      <c r="AZ57" s="227">
        <f t="shared" si="48"/>
        <v>0</v>
      </c>
      <c r="BA57" s="227">
        <f t="shared" si="49"/>
        <v>0</v>
      </c>
      <c r="BB57" s="227">
        <f t="shared" si="50"/>
        <v>0</v>
      </c>
      <c r="BC57" s="227">
        <f t="shared" si="51"/>
        <v>0</v>
      </c>
      <c r="BD57" s="227">
        <f t="shared" si="52"/>
        <v>0</v>
      </c>
      <c r="BE57" s="227">
        <f t="shared" si="53"/>
        <v>0</v>
      </c>
      <c r="BF57" s="227">
        <f t="shared" si="54"/>
        <v>0</v>
      </c>
      <c r="BH57" s="124" t="str">
        <f t="shared" si="27"/>
        <v>40G 10 km CFP</v>
      </c>
      <c r="BI57" s="258">
        <f>IF(AG57=0,,10^-6*AG57*$BO$5*Ethernet!Q639)</f>
        <v>1.5638791213616958</v>
      </c>
      <c r="BJ57" s="258">
        <f>IF(AH57=0,,10^-6*AH57*$BO$5*Ethernet!R639)</f>
        <v>0.76893214175971125</v>
      </c>
      <c r="BK57" s="258">
        <f>IF(AI57=0,,10^-6*AI57*$BO$5*Ethernet!S639)</f>
        <v>0</v>
      </c>
      <c r="BL57" s="258">
        <f>IF(AJ57=0,,10^-6*AJ57*$BO$5*Ethernet!T639)</f>
        <v>0</v>
      </c>
      <c r="BM57" s="258">
        <f>IF(AK57=0,,10^-6*AK57*$BO$5*Ethernet!U639)</f>
        <v>0</v>
      </c>
      <c r="BN57" s="258">
        <f>IF(AL57=0,,10^-6*AL57*$BO$5*Ethernet!V639)</f>
        <v>0</v>
      </c>
      <c r="BO57" s="258">
        <f>IF(AM57=0,,10^-6*AM57*$BO$5*Ethernet!W639)</f>
        <v>0</v>
      </c>
      <c r="BP57" s="258">
        <f>IF(AN57=0,,10^-6*AN57*$BO$5*Ethernet!X639)</f>
        <v>0</v>
      </c>
      <c r="BQ57" s="258">
        <f>IF(AO57=0,,10^-6*AO57*$BO$5*Ethernet!Y639)</f>
        <v>0</v>
      </c>
      <c r="BR57" s="258">
        <f>IF(AP57=0,,10^-6*AP57*$BO$5*Ethernet!Z639)</f>
        <v>0</v>
      </c>
      <c r="BS57" s="258">
        <f>IF(AQ57=0,,10^-6*AQ57*$BO$5*Ethernet!AA639)</f>
        <v>0</v>
      </c>
      <c r="BT57" s="258">
        <f>IF(AR57=0,,10^-6*AR57*$BO$5*Ethernet!AB639)</f>
        <v>0</v>
      </c>
      <c r="BV57" s="124" t="str">
        <f t="shared" si="28"/>
        <v>40G 10 km CFP</v>
      </c>
      <c r="BW57" s="258">
        <f>IF(AU57=0,,10^-6*AU57*$CC$5*Ethernet!Q639)</f>
        <v>0</v>
      </c>
      <c r="BX57" s="258">
        <f>IF(AV57=0,,10^-6*AV57*$CC$5*Ethernet!R639)</f>
        <v>0</v>
      </c>
      <c r="BY57" s="258">
        <f>IF(AW57=0,,10^-6*AW57*$CC$5*Ethernet!S639)</f>
        <v>0</v>
      </c>
      <c r="BZ57" s="258">
        <f>IF(AX57=0,,10^-6*AX57*$CC$5*Ethernet!T639)</f>
        <v>0</v>
      </c>
      <c r="CA57" s="258">
        <f>IF(AY57=0,,10^-6*AY57*$CC$5*Ethernet!U639)</f>
        <v>0</v>
      </c>
      <c r="CB57" s="258">
        <f>IF(AZ57=0,,10^-6*AZ57*$CC$5*Ethernet!V639)</f>
        <v>0</v>
      </c>
      <c r="CC57" s="258">
        <f>IF(BA57=0,,10^-6*BA57*$CC$5*Ethernet!W639)</f>
        <v>0</v>
      </c>
      <c r="CD57" s="258">
        <f>IF(BB57=0,,10^-6*BB57*$CC$5*Ethernet!X639)</f>
        <v>0</v>
      </c>
      <c r="CE57" s="258">
        <f>IF(BC57=0,,10^-6*BC57*$CC$5*Ethernet!Y639)</f>
        <v>0</v>
      </c>
      <c r="CF57" s="258">
        <f>IF(BD57=0,,10^-6*BD57*$CC$5*Ethernet!Z639)</f>
        <v>0</v>
      </c>
      <c r="CG57" s="258">
        <f>IF(BE57=0,,10^-6*BE57*$CC$5*Ethernet!AA639)</f>
        <v>0</v>
      </c>
      <c r="CH57" s="258">
        <f>IF(BF57=0,,10^-6*BF57*$CC$5*Ethernet!AB639)</f>
        <v>0</v>
      </c>
    </row>
    <row r="58" spans="1:86">
      <c r="A58" s="240" t="s">
        <v>34</v>
      </c>
      <c r="B58" s="124" t="str">
        <f>Ethernet!B206</f>
        <v>40G 10 km QSFP+</v>
      </c>
      <c r="C58" s="227">
        <f>Ethernet!C206</f>
        <v>0</v>
      </c>
      <c r="D58" s="227">
        <f>Ethernet!D206</f>
        <v>0</v>
      </c>
      <c r="E58" s="227">
        <f>Ethernet!E206</f>
        <v>0</v>
      </c>
      <c r="F58" s="227">
        <f>Ethernet!F206</f>
        <v>0</v>
      </c>
      <c r="G58" s="227">
        <f>Ethernet!G206</f>
        <v>0</v>
      </c>
      <c r="H58" s="227">
        <f>Ethernet!H206</f>
        <v>0</v>
      </c>
      <c r="I58" s="227">
        <f>Ethernet!I206</f>
        <v>0</v>
      </c>
      <c r="J58" s="227">
        <f>Ethernet!J206</f>
        <v>0</v>
      </c>
      <c r="K58" s="227">
        <f>Ethernet!K206</f>
        <v>0</v>
      </c>
      <c r="L58" s="227">
        <f>Ethernet!L206</f>
        <v>0</v>
      </c>
      <c r="M58" s="227">
        <f>Ethernet!M206</f>
        <v>0</v>
      </c>
      <c r="N58" s="227">
        <f>Ethernet!N206</f>
        <v>0</v>
      </c>
      <c r="P58" s="124" t="str">
        <f t="shared" si="0"/>
        <v>40G 10 km QSFP+</v>
      </c>
      <c r="Q58" s="227">
        <f>Ethernet!C292</f>
        <v>327231</v>
      </c>
      <c r="R58" s="227">
        <f>Ethernet!D292</f>
        <v>424358</v>
      </c>
      <c r="S58" s="227">
        <f>Ethernet!E292</f>
        <v>0</v>
      </c>
      <c r="T58" s="227">
        <f>Ethernet!F292</f>
        <v>0</v>
      </c>
      <c r="U58" s="227">
        <f>Ethernet!G292</f>
        <v>0</v>
      </c>
      <c r="V58" s="227">
        <f>Ethernet!H292</f>
        <v>0</v>
      </c>
      <c r="W58" s="227">
        <f>Ethernet!I292</f>
        <v>0</v>
      </c>
      <c r="X58" s="227">
        <f>Ethernet!J292</f>
        <v>0</v>
      </c>
      <c r="Y58" s="227">
        <f>Ethernet!K292</f>
        <v>0</v>
      </c>
      <c r="Z58" s="227">
        <f>Ethernet!L292</f>
        <v>0</v>
      </c>
      <c r="AA58" s="227">
        <f>Ethernet!M292</f>
        <v>0</v>
      </c>
      <c r="AB58" s="227">
        <f>Ethernet!N292</f>
        <v>0</v>
      </c>
      <c r="AD58" s="228" t="s">
        <v>123</v>
      </c>
      <c r="AF58" s="124" t="str">
        <f t="shared" si="29"/>
        <v>40G 10 km QSFP+</v>
      </c>
      <c r="AG58" s="227">
        <f t="shared" si="30"/>
        <v>327231</v>
      </c>
      <c r="AH58" s="227">
        <f t="shared" si="31"/>
        <v>424358</v>
      </c>
      <c r="AI58" s="227">
        <f t="shared" si="32"/>
        <v>0</v>
      </c>
      <c r="AJ58" s="227">
        <f t="shared" si="33"/>
        <v>0</v>
      </c>
      <c r="AK58" s="227">
        <f t="shared" si="34"/>
        <v>0</v>
      </c>
      <c r="AL58" s="227">
        <f t="shared" si="35"/>
        <v>0</v>
      </c>
      <c r="AM58" s="227">
        <f t="shared" si="36"/>
        <v>0</v>
      </c>
      <c r="AN58" s="227">
        <f t="shared" si="37"/>
        <v>0</v>
      </c>
      <c r="AO58" s="227">
        <f t="shared" si="38"/>
        <v>0</v>
      </c>
      <c r="AP58" s="227">
        <f t="shared" si="39"/>
        <v>0</v>
      </c>
      <c r="AQ58" s="227">
        <f t="shared" si="40"/>
        <v>0</v>
      </c>
      <c r="AR58" s="227">
        <f t="shared" si="41"/>
        <v>0</v>
      </c>
      <c r="AT58" s="124" t="str">
        <f t="shared" si="42"/>
        <v>40G 10 km QSFP+</v>
      </c>
      <c r="AU58" s="227">
        <f t="shared" si="43"/>
        <v>0</v>
      </c>
      <c r="AV58" s="227">
        <f t="shared" si="44"/>
        <v>0</v>
      </c>
      <c r="AW58" s="227">
        <f t="shared" si="45"/>
        <v>0</v>
      </c>
      <c r="AX58" s="227">
        <f t="shared" si="46"/>
        <v>0</v>
      </c>
      <c r="AY58" s="227">
        <f t="shared" si="47"/>
        <v>0</v>
      </c>
      <c r="AZ58" s="227">
        <f t="shared" si="48"/>
        <v>0</v>
      </c>
      <c r="BA58" s="227">
        <f t="shared" si="49"/>
        <v>0</v>
      </c>
      <c r="BB58" s="227">
        <f t="shared" si="50"/>
        <v>0</v>
      </c>
      <c r="BC58" s="227">
        <f t="shared" si="51"/>
        <v>0</v>
      </c>
      <c r="BD58" s="227">
        <f t="shared" si="52"/>
        <v>0</v>
      </c>
      <c r="BE58" s="227">
        <f t="shared" si="53"/>
        <v>0</v>
      </c>
      <c r="BF58" s="227">
        <f t="shared" si="54"/>
        <v>0</v>
      </c>
      <c r="BH58" s="124" t="str">
        <f t="shared" si="27"/>
        <v>40G 10 km QSFP+</v>
      </c>
      <c r="BI58" s="258">
        <f>IF(AG58=0,,10^-6*AG58*$BO$5*Ethernet!Q640)</f>
        <v>27.993134856470416</v>
      </c>
      <c r="BJ58" s="258">
        <f>IF(AH58=0,,10^-6*AH58*$BO$5*Ethernet!R640)</f>
        <v>34.064636145078531</v>
      </c>
      <c r="BK58" s="258">
        <f>IF(AI58=0,,10^-6*AI58*$BO$5*Ethernet!S640)</f>
        <v>0</v>
      </c>
      <c r="BL58" s="258">
        <f>IF(AJ58=0,,10^-6*AJ58*$BO$5*Ethernet!T640)</f>
        <v>0</v>
      </c>
      <c r="BM58" s="258">
        <f>IF(AK58=0,,10^-6*AK58*$BO$5*Ethernet!U640)</f>
        <v>0</v>
      </c>
      <c r="BN58" s="258">
        <f>IF(AL58=0,,10^-6*AL58*$BO$5*Ethernet!V640)</f>
        <v>0</v>
      </c>
      <c r="BO58" s="258">
        <f>IF(AM58=0,,10^-6*AM58*$BO$5*Ethernet!W640)</f>
        <v>0</v>
      </c>
      <c r="BP58" s="258">
        <f>IF(AN58=0,,10^-6*AN58*$BO$5*Ethernet!X640)</f>
        <v>0</v>
      </c>
      <c r="BQ58" s="258">
        <f>IF(AO58=0,,10^-6*AO58*$BO$5*Ethernet!Y640)</f>
        <v>0</v>
      </c>
      <c r="BR58" s="258">
        <f>IF(AP58=0,,10^-6*AP58*$BO$5*Ethernet!Z640)</f>
        <v>0</v>
      </c>
      <c r="BS58" s="258">
        <f>IF(AQ58=0,,10^-6*AQ58*$BO$5*Ethernet!AA640)</f>
        <v>0</v>
      </c>
      <c r="BT58" s="258">
        <f>IF(AR58=0,,10^-6*AR58*$BO$5*Ethernet!AB640)</f>
        <v>0</v>
      </c>
      <c r="BV58" s="124" t="str">
        <f t="shared" si="28"/>
        <v>40G 10 km QSFP+</v>
      </c>
      <c r="BW58" s="258">
        <f>IF(AU58=0,,10^-6*AU58*$CC$5*Ethernet!Q640)</f>
        <v>0</v>
      </c>
      <c r="BX58" s="258">
        <f>IF(AV58=0,,10^-6*AV58*$CC$5*Ethernet!R640)</f>
        <v>0</v>
      </c>
      <c r="BY58" s="258">
        <f>IF(AW58=0,,10^-6*AW58*$CC$5*Ethernet!S640)</f>
        <v>0</v>
      </c>
      <c r="BZ58" s="258">
        <f>IF(AX58=0,,10^-6*AX58*$CC$5*Ethernet!T640)</f>
        <v>0</v>
      </c>
      <c r="CA58" s="258">
        <f>IF(AY58=0,,10^-6*AY58*$CC$5*Ethernet!U640)</f>
        <v>0</v>
      </c>
      <c r="CB58" s="258">
        <f>IF(AZ58=0,,10^-6*AZ58*$CC$5*Ethernet!V640)</f>
        <v>0</v>
      </c>
      <c r="CC58" s="258">
        <f>IF(BA58=0,,10^-6*BA58*$CC$5*Ethernet!W640)</f>
        <v>0</v>
      </c>
      <c r="CD58" s="258">
        <f>IF(BB58=0,,10^-6*BB58*$CC$5*Ethernet!X640)</f>
        <v>0</v>
      </c>
      <c r="CE58" s="258">
        <f>IF(BC58=0,,10^-6*BC58*$CC$5*Ethernet!Y640)</f>
        <v>0</v>
      </c>
      <c r="CF58" s="258">
        <f>IF(BD58=0,,10^-6*BD58*$CC$5*Ethernet!Z640)</f>
        <v>0</v>
      </c>
      <c r="CG58" s="258">
        <f>IF(BE58=0,,10^-6*BE58*$CC$5*Ethernet!AA640)</f>
        <v>0</v>
      </c>
      <c r="CH58" s="258">
        <f>IF(BF58=0,,10^-6*BF58*$CC$5*Ethernet!AB640)</f>
        <v>0</v>
      </c>
    </row>
    <row r="59" spans="1:86">
      <c r="A59" s="240" t="s">
        <v>34</v>
      </c>
      <c r="B59" s="124" t="str">
        <f>Ethernet!B207</f>
        <v>40G 40 km QSFP+</v>
      </c>
      <c r="C59" s="227">
        <f>Ethernet!C207</f>
        <v>0</v>
      </c>
      <c r="D59" s="227">
        <f>Ethernet!D207</f>
        <v>0</v>
      </c>
      <c r="E59" s="227">
        <f>Ethernet!E207</f>
        <v>0</v>
      </c>
      <c r="F59" s="227">
        <f>Ethernet!F207</f>
        <v>0</v>
      </c>
      <c r="G59" s="227">
        <f>Ethernet!G207</f>
        <v>0</v>
      </c>
      <c r="H59" s="227">
        <f>Ethernet!H207</f>
        <v>0</v>
      </c>
      <c r="I59" s="227">
        <f>Ethernet!I207</f>
        <v>0</v>
      </c>
      <c r="J59" s="227">
        <f>Ethernet!J207</f>
        <v>0</v>
      </c>
      <c r="K59" s="227">
        <f>Ethernet!K207</f>
        <v>0</v>
      </c>
      <c r="L59" s="227">
        <f>Ethernet!L207</f>
        <v>0</v>
      </c>
      <c r="M59" s="227">
        <f>Ethernet!M207</f>
        <v>0</v>
      </c>
      <c r="N59" s="227">
        <f>Ethernet!N207</f>
        <v>0</v>
      </c>
      <c r="P59" s="124" t="str">
        <f t="shared" si="0"/>
        <v>40G 40 km QSFP+</v>
      </c>
      <c r="Q59" s="227">
        <f>Ethernet!C293</f>
        <v>4894</v>
      </c>
      <c r="R59" s="227">
        <f>Ethernet!D293</f>
        <v>5432</v>
      </c>
      <c r="S59" s="227">
        <f>Ethernet!E293</f>
        <v>0</v>
      </c>
      <c r="T59" s="227">
        <f>Ethernet!F293</f>
        <v>0</v>
      </c>
      <c r="U59" s="227">
        <f>Ethernet!G293</f>
        <v>0</v>
      </c>
      <c r="V59" s="227">
        <f>Ethernet!H293</f>
        <v>0</v>
      </c>
      <c r="W59" s="227">
        <f>Ethernet!I293</f>
        <v>0</v>
      </c>
      <c r="X59" s="227">
        <f>Ethernet!J293</f>
        <v>0</v>
      </c>
      <c r="Y59" s="227">
        <f>Ethernet!K293</f>
        <v>0</v>
      </c>
      <c r="Z59" s="227">
        <f>Ethernet!L293</f>
        <v>0</v>
      </c>
      <c r="AA59" s="227">
        <f>Ethernet!M293</f>
        <v>0</v>
      </c>
      <c r="AB59" s="227">
        <f>Ethernet!N293</f>
        <v>0</v>
      </c>
      <c r="AD59" s="228" t="s">
        <v>122</v>
      </c>
      <c r="AF59" s="124" t="str">
        <f t="shared" si="29"/>
        <v>40G 40 km QSFP+</v>
      </c>
      <c r="AG59" s="227">
        <f t="shared" si="30"/>
        <v>0</v>
      </c>
      <c r="AH59" s="227">
        <f t="shared" si="31"/>
        <v>0</v>
      </c>
      <c r="AI59" s="227">
        <f t="shared" si="32"/>
        <v>0</v>
      </c>
      <c r="AJ59" s="227">
        <f t="shared" si="33"/>
        <v>0</v>
      </c>
      <c r="AK59" s="227">
        <f t="shared" si="34"/>
        <v>0</v>
      </c>
      <c r="AL59" s="227">
        <f t="shared" si="35"/>
        <v>0</v>
      </c>
      <c r="AM59" s="227">
        <f t="shared" si="36"/>
        <v>0</v>
      </c>
      <c r="AN59" s="227">
        <f t="shared" si="37"/>
        <v>0</v>
      </c>
      <c r="AO59" s="227">
        <f t="shared" si="38"/>
        <v>0</v>
      </c>
      <c r="AP59" s="227">
        <f t="shared" si="39"/>
        <v>0</v>
      </c>
      <c r="AQ59" s="227">
        <f t="shared" si="40"/>
        <v>0</v>
      </c>
      <c r="AR59" s="227">
        <f t="shared" si="41"/>
        <v>0</v>
      </c>
      <c r="AT59" s="124" t="str">
        <f t="shared" si="42"/>
        <v>40G 40 km QSFP+</v>
      </c>
      <c r="AU59" s="227">
        <f t="shared" si="43"/>
        <v>4894</v>
      </c>
      <c r="AV59" s="227">
        <f t="shared" si="44"/>
        <v>5432</v>
      </c>
      <c r="AW59" s="227">
        <f t="shared" si="45"/>
        <v>0</v>
      </c>
      <c r="AX59" s="227">
        <f t="shared" si="46"/>
        <v>0</v>
      </c>
      <c r="AY59" s="227">
        <f t="shared" si="47"/>
        <v>0</v>
      </c>
      <c r="AZ59" s="227">
        <f t="shared" si="48"/>
        <v>0</v>
      </c>
      <c r="BA59" s="227">
        <f t="shared" si="49"/>
        <v>0</v>
      </c>
      <c r="BB59" s="227">
        <f t="shared" si="50"/>
        <v>0</v>
      </c>
      <c r="BC59" s="227">
        <f t="shared" si="51"/>
        <v>0</v>
      </c>
      <c r="BD59" s="227">
        <f t="shared" si="52"/>
        <v>0</v>
      </c>
      <c r="BE59" s="227">
        <f t="shared" si="53"/>
        <v>0</v>
      </c>
      <c r="BF59" s="227">
        <f t="shared" si="54"/>
        <v>0</v>
      </c>
      <c r="BH59" s="124" t="str">
        <f t="shared" si="27"/>
        <v>40G 40 km QSFP+</v>
      </c>
      <c r="BI59" s="258">
        <f>IF(AG59=0,,10^-6*AG59*$BO$5*Ethernet!Q641)</f>
        <v>0</v>
      </c>
      <c r="BJ59" s="258">
        <f>IF(AH59=0,,10^-6*AH59*$BO$5*Ethernet!R641)</f>
        <v>0</v>
      </c>
      <c r="BK59" s="258">
        <f>IF(AI59=0,,10^-6*AI59*$BO$5*Ethernet!S641)</f>
        <v>0</v>
      </c>
      <c r="BL59" s="258">
        <f>IF(AJ59=0,,10^-6*AJ59*$BO$5*Ethernet!T641)</f>
        <v>0</v>
      </c>
      <c r="BM59" s="258">
        <f>IF(AK59=0,,10^-6*AK59*$BO$5*Ethernet!U641)</f>
        <v>0</v>
      </c>
      <c r="BN59" s="258">
        <f>IF(AL59=0,,10^-6*AL59*$BO$5*Ethernet!V641)</f>
        <v>0</v>
      </c>
      <c r="BO59" s="258">
        <f>IF(AM59=0,,10^-6*AM59*$BO$5*Ethernet!W641)</f>
        <v>0</v>
      </c>
      <c r="BP59" s="258">
        <f>IF(AN59=0,,10^-6*AN59*$BO$5*Ethernet!X641)</f>
        <v>0</v>
      </c>
      <c r="BQ59" s="258">
        <f>IF(AO59=0,,10^-6*AO59*$BO$5*Ethernet!Y641)</f>
        <v>0</v>
      </c>
      <c r="BR59" s="258">
        <f>IF(AP59=0,,10^-6*AP59*$BO$5*Ethernet!Z641)</f>
        <v>0</v>
      </c>
      <c r="BS59" s="258">
        <f>IF(AQ59=0,,10^-6*AQ59*$BO$5*Ethernet!AA641)</f>
        <v>0</v>
      </c>
      <c r="BT59" s="258">
        <f>IF(AR59=0,,10^-6*AR59*$BO$5*Ethernet!AB641)</f>
        <v>0</v>
      </c>
      <c r="BV59" s="124" t="str">
        <f t="shared" si="28"/>
        <v>40G 40 km QSFP+</v>
      </c>
      <c r="BW59" s="258">
        <f>IF(AU59=0,,10^-6*AU59*$CC$5*Ethernet!Q641)</f>
        <v>1.6375884190965826</v>
      </c>
      <c r="BX59" s="258">
        <f>IF(AV59=0,,10^-6*AV59*$CC$5*Ethernet!R641)</f>
        <v>1.5853107617593472</v>
      </c>
      <c r="BY59" s="258">
        <f>IF(AW59=0,,10^-6*AW59*$CC$5*Ethernet!S641)</f>
        <v>0</v>
      </c>
      <c r="BZ59" s="258">
        <f>IF(AX59=0,,10^-6*AX59*$CC$5*Ethernet!T641)</f>
        <v>0</v>
      </c>
      <c r="CA59" s="258">
        <f>IF(AY59=0,,10^-6*AY59*$CC$5*Ethernet!U641)</f>
        <v>0</v>
      </c>
      <c r="CB59" s="258">
        <f>IF(AZ59=0,,10^-6*AZ59*$CC$5*Ethernet!V641)</f>
        <v>0</v>
      </c>
      <c r="CC59" s="258">
        <f>IF(BA59=0,,10^-6*BA59*$CC$5*Ethernet!W641)</f>
        <v>0</v>
      </c>
      <c r="CD59" s="258">
        <f>IF(BB59=0,,10^-6*BB59*$CC$5*Ethernet!X641)</f>
        <v>0</v>
      </c>
      <c r="CE59" s="258">
        <f>IF(BC59=0,,10^-6*BC59*$CC$5*Ethernet!Y641)</f>
        <v>0</v>
      </c>
      <c r="CF59" s="258">
        <f>IF(BD59=0,,10^-6*BD59*$CC$5*Ethernet!Z641)</f>
        <v>0</v>
      </c>
      <c r="CG59" s="258">
        <f>IF(BE59=0,,10^-6*BE59*$CC$5*Ethernet!AA641)</f>
        <v>0</v>
      </c>
      <c r="CH59" s="258">
        <f>IF(BF59=0,,10^-6*BF59*$CC$5*Ethernet!AB641)</f>
        <v>0</v>
      </c>
    </row>
    <row r="60" spans="1:86">
      <c r="A60" s="240" t="s">
        <v>34</v>
      </c>
      <c r="B60" s="124" t="str">
        <f>Ethernet!B208</f>
        <v>50G  100 m all</v>
      </c>
      <c r="C60" s="227">
        <f>Ethernet!C208</f>
        <v>0</v>
      </c>
      <c r="D60" s="227">
        <f>Ethernet!D208</f>
        <v>0</v>
      </c>
      <c r="E60" s="227">
        <f>Ethernet!E208</f>
        <v>0</v>
      </c>
      <c r="F60" s="227">
        <f>Ethernet!F208</f>
        <v>0</v>
      </c>
      <c r="G60" s="227">
        <f>Ethernet!G208</f>
        <v>0</v>
      </c>
      <c r="H60" s="227">
        <f>Ethernet!H208</f>
        <v>0</v>
      </c>
      <c r="I60" s="227">
        <f>Ethernet!I208</f>
        <v>0</v>
      </c>
      <c r="J60" s="227">
        <f>Ethernet!J208</f>
        <v>0</v>
      </c>
      <c r="K60" s="227">
        <f>Ethernet!K208</f>
        <v>0</v>
      </c>
      <c r="L60" s="227">
        <f>Ethernet!L208</f>
        <v>0</v>
      </c>
      <c r="M60" s="227">
        <f>Ethernet!M208</f>
        <v>0</v>
      </c>
      <c r="N60" s="227">
        <f>Ethernet!N208</f>
        <v>0</v>
      </c>
      <c r="P60" s="124" t="str">
        <f t="shared" si="0"/>
        <v>50G  100 m all</v>
      </c>
      <c r="Q60" s="227">
        <f>Ethernet!C294</f>
        <v>0</v>
      </c>
      <c r="R60" s="227">
        <f>Ethernet!D294</f>
        <v>0</v>
      </c>
      <c r="S60" s="227">
        <f>Ethernet!E294</f>
        <v>0</v>
      </c>
      <c r="T60" s="227">
        <f>Ethernet!F294</f>
        <v>0</v>
      </c>
      <c r="U60" s="227">
        <f>Ethernet!G294</f>
        <v>0</v>
      </c>
      <c r="V60" s="227">
        <f>Ethernet!H294</f>
        <v>0</v>
      </c>
      <c r="W60" s="227">
        <f>Ethernet!I294</f>
        <v>0</v>
      </c>
      <c r="X60" s="227">
        <f>Ethernet!J294</f>
        <v>0</v>
      </c>
      <c r="Y60" s="227">
        <f>Ethernet!K294</f>
        <v>0</v>
      </c>
      <c r="Z60" s="227">
        <f>Ethernet!L294</f>
        <v>0</v>
      </c>
      <c r="AA60" s="227">
        <f>Ethernet!M294</f>
        <v>0</v>
      </c>
      <c r="AB60" s="227">
        <f>Ethernet!N294</f>
        <v>0</v>
      </c>
      <c r="AD60" s="228" t="s">
        <v>125</v>
      </c>
      <c r="AF60" s="124" t="str">
        <f t="shared" si="29"/>
        <v>50G  100 m all</v>
      </c>
      <c r="AG60" s="227">
        <f t="shared" si="30"/>
        <v>0</v>
      </c>
      <c r="AH60" s="227">
        <f t="shared" si="31"/>
        <v>0</v>
      </c>
      <c r="AI60" s="227">
        <f t="shared" si="32"/>
        <v>0</v>
      </c>
      <c r="AJ60" s="227">
        <f t="shared" si="33"/>
        <v>0</v>
      </c>
      <c r="AK60" s="227">
        <f t="shared" si="34"/>
        <v>0</v>
      </c>
      <c r="AL60" s="227">
        <f t="shared" si="35"/>
        <v>0</v>
      </c>
      <c r="AM60" s="227">
        <f t="shared" si="36"/>
        <v>0</v>
      </c>
      <c r="AN60" s="227">
        <f t="shared" si="37"/>
        <v>0</v>
      </c>
      <c r="AO60" s="227">
        <f t="shared" si="38"/>
        <v>0</v>
      </c>
      <c r="AP60" s="227">
        <f t="shared" si="39"/>
        <v>0</v>
      </c>
      <c r="AQ60" s="227">
        <f t="shared" si="40"/>
        <v>0</v>
      </c>
      <c r="AR60" s="227">
        <f t="shared" si="41"/>
        <v>0</v>
      </c>
      <c r="AT60" s="124" t="str">
        <f t="shared" si="42"/>
        <v>50G  100 m all</v>
      </c>
      <c r="AU60" s="227">
        <f t="shared" si="43"/>
        <v>0</v>
      </c>
      <c r="AV60" s="227">
        <f t="shared" si="44"/>
        <v>0</v>
      </c>
      <c r="AW60" s="227">
        <f t="shared" si="45"/>
        <v>0</v>
      </c>
      <c r="AX60" s="227">
        <f t="shared" si="46"/>
        <v>0</v>
      </c>
      <c r="AY60" s="227">
        <f t="shared" si="47"/>
        <v>0</v>
      </c>
      <c r="AZ60" s="227">
        <f t="shared" si="48"/>
        <v>0</v>
      </c>
      <c r="BA60" s="227">
        <f t="shared" si="49"/>
        <v>0</v>
      </c>
      <c r="BB60" s="227">
        <f t="shared" si="50"/>
        <v>0</v>
      </c>
      <c r="BC60" s="227">
        <f t="shared" si="51"/>
        <v>0</v>
      </c>
      <c r="BD60" s="227">
        <f t="shared" si="52"/>
        <v>0</v>
      </c>
      <c r="BE60" s="227">
        <f t="shared" si="53"/>
        <v>0</v>
      </c>
      <c r="BF60" s="227">
        <f t="shared" si="54"/>
        <v>0</v>
      </c>
      <c r="BH60" s="124" t="str">
        <f t="shared" si="27"/>
        <v>50G  100 m all</v>
      </c>
      <c r="BI60" s="258">
        <f>IF(AG60=0,,10^-6*AG60*$BO$5*Ethernet!Q642)</f>
        <v>0</v>
      </c>
      <c r="BJ60" s="258">
        <f>IF(AH60=0,,10^-6*AH60*$BO$5*Ethernet!R642)</f>
        <v>0</v>
      </c>
      <c r="BK60" s="258">
        <f>IF(AI60=0,,10^-6*AI60*$BO$5*Ethernet!S642)</f>
        <v>0</v>
      </c>
      <c r="BL60" s="258">
        <f>IF(AJ60=0,,10^-6*AJ60*$BO$5*Ethernet!T642)</f>
        <v>0</v>
      </c>
      <c r="BM60" s="258">
        <f>IF(AK60=0,,10^-6*AK60*$BO$5*Ethernet!U642)</f>
        <v>0</v>
      </c>
      <c r="BN60" s="258">
        <f>IF(AL60=0,,10^-6*AL60*$BO$5*Ethernet!V642)</f>
        <v>0</v>
      </c>
      <c r="BO60" s="258">
        <f>IF(AM60=0,,10^-6*AM60*$BO$5*Ethernet!W642)</f>
        <v>0</v>
      </c>
      <c r="BP60" s="258">
        <f>IF(AN60=0,,10^-6*AN60*$BO$5*Ethernet!X642)</f>
        <v>0</v>
      </c>
      <c r="BQ60" s="258">
        <f>IF(AO60=0,,10^-6*AO60*$BO$5*Ethernet!Y642)</f>
        <v>0</v>
      </c>
      <c r="BR60" s="258">
        <f>IF(AP60=0,,10^-6*AP60*$BO$5*Ethernet!Z642)</f>
        <v>0</v>
      </c>
      <c r="BS60" s="258">
        <f>IF(AQ60=0,,10^-6*AQ60*$BO$5*Ethernet!AA642)</f>
        <v>0</v>
      </c>
      <c r="BT60" s="258">
        <f>IF(AR60=0,,10^-6*AR60*$BO$5*Ethernet!AB642)</f>
        <v>0</v>
      </c>
      <c r="BV60" s="124" t="str">
        <f t="shared" si="28"/>
        <v>50G  100 m all</v>
      </c>
      <c r="BW60" s="258">
        <f>IF(AU60=0,,10^-6*AU60*$CC$5*Ethernet!Q642)</f>
        <v>0</v>
      </c>
      <c r="BX60" s="258">
        <f>IF(AV60=0,,10^-6*AV60*$CC$5*Ethernet!R642)</f>
        <v>0</v>
      </c>
      <c r="BY60" s="258">
        <f>IF(AW60=0,,10^-6*AW60*$CC$5*Ethernet!S642)</f>
        <v>0</v>
      </c>
      <c r="BZ60" s="258">
        <f>IF(AX60=0,,10^-6*AX60*$CC$5*Ethernet!T642)</f>
        <v>0</v>
      </c>
      <c r="CA60" s="258">
        <f>IF(AY60=0,,10^-6*AY60*$CC$5*Ethernet!U642)</f>
        <v>0</v>
      </c>
      <c r="CB60" s="258">
        <f>IF(AZ60=0,,10^-6*AZ60*$CC$5*Ethernet!V642)</f>
        <v>0</v>
      </c>
      <c r="CC60" s="258">
        <f>IF(BA60=0,,10^-6*BA60*$CC$5*Ethernet!W642)</f>
        <v>0</v>
      </c>
      <c r="CD60" s="258">
        <f>IF(BB60=0,,10^-6*BB60*$CC$5*Ethernet!X642)</f>
        <v>0</v>
      </c>
      <c r="CE60" s="258">
        <f>IF(BC60=0,,10^-6*BC60*$CC$5*Ethernet!Y642)</f>
        <v>0</v>
      </c>
      <c r="CF60" s="258">
        <f>IF(BD60=0,,10^-6*BD60*$CC$5*Ethernet!Z642)</f>
        <v>0</v>
      </c>
      <c r="CG60" s="258">
        <f>IF(BE60=0,,10^-6*BE60*$CC$5*Ethernet!AA642)</f>
        <v>0</v>
      </c>
      <c r="CH60" s="258">
        <f>IF(BF60=0,,10^-6*BF60*$CC$5*Ethernet!AB642)</f>
        <v>0</v>
      </c>
    </row>
    <row r="61" spans="1:86">
      <c r="A61" s="240" t="s">
        <v>34</v>
      </c>
      <c r="B61" s="124" t="str">
        <f>Ethernet!B209</f>
        <v>50G  2 km all</v>
      </c>
      <c r="C61" s="227">
        <f>Ethernet!C209</f>
        <v>0</v>
      </c>
      <c r="D61" s="227">
        <f>Ethernet!D209</f>
        <v>0</v>
      </c>
      <c r="E61" s="227">
        <f>Ethernet!E209</f>
        <v>0</v>
      </c>
      <c r="F61" s="227">
        <f>Ethernet!F209</f>
        <v>0</v>
      </c>
      <c r="G61" s="227">
        <f>Ethernet!G209</f>
        <v>0</v>
      </c>
      <c r="H61" s="227">
        <f>Ethernet!H209</f>
        <v>0</v>
      </c>
      <c r="I61" s="227">
        <f>Ethernet!I209</f>
        <v>0</v>
      </c>
      <c r="J61" s="227">
        <f>Ethernet!J209</f>
        <v>0</v>
      </c>
      <c r="K61" s="227">
        <f>Ethernet!K209</f>
        <v>0</v>
      </c>
      <c r="L61" s="227">
        <f>Ethernet!L209</f>
        <v>0</v>
      </c>
      <c r="M61" s="227">
        <f>Ethernet!M209</f>
        <v>0</v>
      </c>
      <c r="N61" s="227">
        <f>Ethernet!N209</f>
        <v>0</v>
      </c>
      <c r="P61" s="124" t="str">
        <f t="shared" si="0"/>
        <v>50G  2 km all</v>
      </c>
      <c r="Q61" s="227">
        <f>Ethernet!C295</f>
        <v>0</v>
      </c>
      <c r="R61" s="227">
        <f>Ethernet!D295</f>
        <v>0</v>
      </c>
      <c r="S61" s="227">
        <f>Ethernet!E295</f>
        <v>0</v>
      </c>
      <c r="T61" s="227">
        <f>Ethernet!F295</f>
        <v>0</v>
      </c>
      <c r="U61" s="227">
        <f>Ethernet!G295</f>
        <v>0</v>
      </c>
      <c r="V61" s="227">
        <f>Ethernet!H295</f>
        <v>0</v>
      </c>
      <c r="W61" s="227">
        <f>Ethernet!I295</f>
        <v>0</v>
      </c>
      <c r="X61" s="227">
        <f>Ethernet!J295</f>
        <v>0</v>
      </c>
      <c r="Y61" s="227">
        <f>Ethernet!K295</f>
        <v>0</v>
      </c>
      <c r="Z61" s="227">
        <f>Ethernet!L295</f>
        <v>0</v>
      </c>
      <c r="AA61" s="227">
        <f>Ethernet!M295</f>
        <v>0</v>
      </c>
      <c r="AB61" s="227">
        <f>Ethernet!N295</f>
        <v>0</v>
      </c>
      <c r="AD61" s="228" t="s">
        <v>123</v>
      </c>
      <c r="AF61" s="124" t="str">
        <f t="shared" si="29"/>
        <v>50G  2 km all</v>
      </c>
      <c r="AG61" s="227">
        <f t="shared" si="30"/>
        <v>0</v>
      </c>
      <c r="AH61" s="227">
        <f t="shared" si="31"/>
        <v>0</v>
      </c>
      <c r="AI61" s="227">
        <f t="shared" si="32"/>
        <v>0</v>
      </c>
      <c r="AJ61" s="227">
        <f t="shared" si="33"/>
        <v>0</v>
      </c>
      <c r="AK61" s="227">
        <f t="shared" si="34"/>
        <v>0</v>
      </c>
      <c r="AL61" s="227">
        <f t="shared" si="35"/>
        <v>0</v>
      </c>
      <c r="AM61" s="227">
        <f t="shared" si="36"/>
        <v>0</v>
      </c>
      <c r="AN61" s="227">
        <f t="shared" si="37"/>
        <v>0</v>
      </c>
      <c r="AO61" s="227">
        <f t="shared" si="38"/>
        <v>0</v>
      </c>
      <c r="AP61" s="227">
        <f t="shared" si="39"/>
        <v>0</v>
      </c>
      <c r="AQ61" s="227">
        <f t="shared" si="40"/>
        <v>0</v>
      </c>
      <c r="AR61" s="227">
        <f t="shared" si="41"/>
        <v>0</v>
      </c>
      <c r="AT61" s="124" t="str">
        <f t="shared" si="42"/>
        <v>50G  2 km all</v>
      </c>
      <c r="AU61" s="227">
        <f t="shared" si="43"/>
        <v>0</v>
      </c>
      <c r="AV61" s="227">
        <f t="shared" si="44"/>
        <v>0</v>
      </c>
      <c r="AW61" s="227">
        <f t="shared" si="45"/>
        <v>0</v>
      </c>
      <c r="AX61" s="227">
        <f t="shared" si="46"/>
        <v>0</v>
      </c>
      <c r="AY61" s="227">
        <f t="shared" si="47"/>
        <v>0</v>
      </c>
      <c r="AZ61" s="227">
        <f t="shared" si="48"/>
        <v>0</v>
      </c>
      <c r="BA61" s="227">
        <f t="shared" si="49"/>
        <v>0</v>
      </c>
      <c r="BB61" s="227">
        <f t="shared" si="50"/>
        <v>0</v>
      </c>
      <c r="BC61" s="227">
        <f t="shared" si="51"/>
        <v>0</v>
      </c>
      <c r="BD61" s="227">
        <f t="shared" si="52"/>
        <v>0</v>
      </c>
      <c r="BE61" s="227">
        <f t="shared" si="53"/>
        <v>0</v>
      </c>
      <c r="BF61" s="227">
        <f t="shared" si="54"/>
        <v>0</v>
      </c>
      <c r="BH61" s="124" t="str">
        <f t="shared" si="27"/>
        <v>50G  2 km all</v>
      </c>
      <c r="BI61" s="258">
        <f>IF(AG61=0,,10^-6*AG61*$BO$5*Ethernet!Q643)</f>
        <v>0</v>
      </c>
      <c r="BJ61" s="258">
        <f>IF(AH61=0,,10^-6*AH61*$BO$5*Ethernet!R643)</f>
        <v>0</v>
      </c>
      <c r="BK61" s="258">
        <f>IF(AI61=0,,10^-6*AI61*$BO$5*Ethernet!S643)</f>
        <v>0</v>
      </c>
      <c r="BL61" s="258">
        <f>IF(AJ61=0,,10^-6*AJ61*$BO$5*Ethernet!T643)</f>
        <v>0</v>
      </c>
      <c r="BM61" s="258">
        <f>IF(AK61=0,,10^-6*AK61*$BO$5*Ethernet!U643)</f>
        <v>0</v>
      </c>
      <c r="BN61" s="258">
        <f>IF(AL61=0,,10^-6*AL61*$BO$5*Ethernet!V643)</f>
        <v>0</v>
      </c>
      <c r="BO61" s="258">
        <f>IF(AM61=0,,10^-6*AM61*$BO$5*Ethernet!W643)</f>
        <v>0</v>
      </c>
      <c r="BP61" s="258">
        <f>IF(AN61=0,,10^-6*AN61*$BO$5*Ethernet!X643)</f>
        <v>0</v>
      </c>
      <c r="BQ61" s="258">
        <f>IF(AO61=0,,10^-6*AO61*$BO$5*Ethernet!Y643)</f>
        <v>0</v>
      </c>
      <c r="BR61" s="258">
        <f>IF(AP61=0,,10^-6*AP61*$BO$5*Ethernet!Z643)</f>
        <v>0</v>
      </c>
      <c r="BS61" s="258">
        <f>IF(AQ61=0,,10^-6*AQ61*$BO$5*Ethernet!AA643)</f>
        <v>0</v>
      </c>
      <c r="BT61" s="258">
        <f>IF(AR61=0,,10^-6*AR61*$BO$5*Ethernet!AB643)</f>
        <v>0</v>
      </c>
      <c r="BV61" s="124" t="str">
        <f t="shared" si="28"/>
        <v>50G  2 km all</v>
      </c>
      <c r="BW61" s="258">
        <f>IF(AU61=0,,10^-6*AU61*$CC$5*Ethernet!Q643)</f>
        <v>0</v>
      </c>
      <c r="BX61" s="258">
        <f>IF(AV61=0,,10^-6*AV61*$CC$5*Ethernet!R643)</f>
        <v>0</v>
      </c>
      <c r="BY61" s="258">
        <f>IF(AW61=0,,10^-6*AW61*$CC$5*Ethernet!S643)</f>
        <v>0</v>
      </c>
      <c r="BZ61" s="258">
        <f>IF(AX61=0,,10^-6*AX61*$CC$5*Ethernet!T643)</f>
        <v>0</v>
      </c>
      <c r="CA61" s="258">
        <f>IF(AY61=0,,10^-6*AY61*$CC$5*Ethernet!U643)</f>
        <v>0</v>
      </c>
      <c r="CB61" s="258">
        <f>IF(AZ61=0,,10^-6*AZ61*$CC$5*Ethernet!V643)</f>
        <v>0</v>
      </c>
      <c r="CC61" s="258">
        <f>IF(BA61=0,,10^-6*BA61*$CC$5*Ethernet!W643)</f>
        <v>0</v>
      </c>
      <c r="CD61" s="258">
        <f>IF(BB61=0,,10^-6*BB61*$CC$5*Ethernet!X643)</f>
        <v>0</v>
      </c>
      <c r="CE61" s="258">
        <f>IF(BC61=0,,10^-6*BC61*$CC$5*Ethernet!Y643)</f>
        <v>0</v>
      </c>
      <c r="CF61" s="258">
        <f>IF(BD61=0,,10^-6*BD61*$CC$5*Ethernet!Z643)</f>
        <v>0</v>
      </c>
      <c r="CG61" s="258">
        <f>IF(BE61=0,,10^-6*BE61*$CC$5*Ethernet!AA643)</f>
        <v>0</v>
      </c>
      <c r="CH61" s="258">
        <f>IF(BF61=0,,10^-6*BF61*$CC$5*Ethernet!AB643)</f>
        <v>0</v>
      </c>
    </row>
    <row r="62" spans="1:86">
      <c r="A62" s="240" t="s">
        <v>34</v>
      </c>
      <c r="B62" s="124" t="str">
        <f>Ethernet!B210</f>
        <v>50G  10 km all</v>
      </c>
      <c r="C62" s="227">
        <f>Ethernet!C210</f>
        <v>0</v>
      </c>
      <c r="D62" s="227">
        <f>Ethernet!D210</f>
        <v>0</v>
      </c>
      <c r="E62" s="227">
        <f>Ethernet!E210</f>
        <v>0</v>
      </c>
      <c r="F62" s="227">
        <f>Ethernet!F210</f>
        <v>0</v>
      </c>
      <c r="G62" s="227">
        <f>Ethernet!G210</f>
        <v>0</v>
      </c>
      <c r="H62" s="227">
        <f>Ethernet!H210</f>
        <v>0</v>
      </c>
      <c r="I62" s="227">
        <f>Ethernet!I210</f>
        <v>0</v>
      </c>
      <c r="J62" s="227">
        <f>Ethernet!J210</f>
        <v>0</v>
      </c>
      <c r="K62" s="227">
        <f>Ethernet!K210</f>
        <v>0</v>
      </c>
      <c r="L62" s="227">
        <f>Ethernet!L210</f>
        <v>0</v>
      </c>
      <c r="M62" s="227">
        <f>Ethernet!M210</f>
        <v>0</v>
      </c>
      <c r="N62" s="227">
        <f>Ethernet!N210</f>
        <v>0</v>
      </c>
      <c r="P62" s="124" t="str">
        <f t="shared" si="0"/>
        <v>50G  10 km all</v>
      </c>
      <c r="Q62" s="227">
        <f>Ethernet!C296</f>
        <v>0</v>
      </c>
      <c r="R62" s="227">
        <f>Ethernet!D296</f>
        <v>0</v>
      </c>
      <c r="S62" s="227">
        <f>Ethernet!E296</f>
        <v>0</v>
      </c>
      <c r="T62" s="227">
        <f>Ethernet!F296</f>
        <v>0</v>
      </c>
      <c r="U62" s="227">
        <f>Ethernet!G296</f>
        <v>0</v>
      </c>
      <c r="V62" s="227">
        <f>Ethernet!H296</f>
        <v>0</v>
      </c>
      <c r="W62" s="227">
        <f>Ethernet!I296</f>
        <v>0</v>
      </c>
      <c r="X62" s="227">
        <f>Ethernet!J296</f>
        <v>0</v>
      </c>
      <c r="Y62" s="227">
        <f>Ethernet!K296</f>
        <v>0</v>
      </c>
      <c r="Z62" s="227">
        <f>Ethernet!L296</f>
        <v>0</v>
      </c>
      <c r="AA62" s="227">
        <f>Ethernet!M296</f>
        <v>0</v>
      </c>
      <c r="AB62" s="227">
        <f>Ethernet!N296</f>
        <v>0</v>
      </c>
      <c r="AD62" s="228" t="s">
        <v>122</v>
      </c>
      <c r="AF62" s="124" t="str">
        <f t="shared" si="29"/>
        <v>50G  10 km all</v>
      </c>
      <c r="AG62" s="227">
        <f t="shared" si="30"/>
        <v>0</v>
      </c>
      <c r="AH62" s="227">
        <f t="shared" si="31"/>
        <v>0</v>
      </c>
      <c r="AI62" s="227">
        <f t="shared" si="32"/>
        <v>0</v>
      </c>
      <c r="AJ62" s="227">
        <f t="shared" si="33"/>
        <v>0</v>
      </c>
      <c r="AK62" s="227">
        <f t="shared" si="34"/>
        <v>0</v>
      </c>
      <c r="AL62" s="227">
        <f t="shared" si="35"/>
        <v>0</v>
      </c>
      <c r="AM62" s="227">
        <f t="shared" si="36"/>
        <v>0</v>
      </c>
      <c r="AN62" s="227">
        <f t="shared" si="37"/>
        <v>0</v>
      </c>
      <c r="AO62" s="227">
        <f t="shared" si="38"/>
        <v>0</v>
      </c>
      <c r="AP62" s="227">
        <f t="shared" si="39"/>
        <v>0</v>
      </c>
      <c r="AQ62" s="227">
        <f t="shared" si="40"/>
        <v>0</v>
      </c>
      <c r="AR62" s="227">
        <f t="shared" si="41"/>
        <v>0</v>
      </c>
      <c r="AT62" s="124" t="str">
        <f t="shared" si="42"/>
        <v>50G  10 km all</v>
      </c>
      <c r="AU62" s="227">
        <f t="shared" si="43"/>
        <v>0</v>
      </c>
      <c r="AV62" s="227">
        <f t="shared" si="44"/>
        <v>0</v>
      </c>
      <c r="AW62" s="227">
        <f t="shared" si="45"/>
        <v>0</v>
      </c>
      <c r="AX62" s="227">
        <f t="shared" si="46"/>
        <v>0</v>
      </c>
      <c r="AY62" s="227">
        <f t="shared" si="47"/>
        <v>0</v>
      </c>
      <c r="AZ62" s="227">
        <f t="shared" si="48"/>
        <v>0</v>
      </c>
      <c r="BA62" s="227">
        <f t="shared" si="49"/>
        <v>0</v>
      </c>
      <c r="BB62" s="227">
        <f t="shared" si="50"/>
        <v>0</v>
      </c>
      <c r="BC62" s="227">
        <f t="shared" si="51"/>
        <v>0</v>
      </c>
      <c r="BD62" s="227">
        <f t="shared" si="52"/>
        <v>0</v>
      </c>
      <c r="BE62" s="227">
        <f t="shared" si="53"/>
        <v>0</v>
      </c>
      <c r="BF62" s="227">
        <f t="shared" si="54"/>
        <v>0</v>
      </c>
      <c r="BH62" s="124" t="str">
        <f t="shared" si="27"/>
        <v>50G  10 km all</v>
      </c>
      <c r="BI62" s="258">
        <f>IF(AG62=0,,10^-6*AG62*$BO$5*Ethernet!Q644)</f>
        <v>0</v>
      </c>
      <c r="BJ62" s="258">
        <f>IF(AH62=0,,10^-6*AH62*$BO$5*Ethernet!R644)</f>
        <v>0</v>
      </c>
      <c r="BK62" s="258">
        <f>IF(AI62=0,,10^-6*AI62*$BO$5*Ethernet!S644)</f>
        <v>0</v>
      </c>
      <c r="BL62" s="258">
        <f>IF(AJ62=0,,10^-6*AJ62*$BO$5*Ethernet!T644)</f>
        <v>0</v>
      </c>
      <c r="BM62" s="258">
        <f>IF(AK62=0,,10^-6*AK62*$BO$5*Ethernet!U644)</f>
        <v>0</v>
      </c>
      <c r="BN62" s="258">
        <f>IF(AL62=0,,10^-6*AL62*$BO$5*Ethernet!V644)</f>
        <v>0</v>
      </c>
      <c r="BO62" s="258">
        <f>IF(AM62=0,,10^-6*AM62*$BO$5*Ethernet!W644)</f>
        <v>0</v>
      </c>
      <c r="BP62" s="258">
        <f>IF(AN62=0,,10^-6*AN62*$BO$5*Ethernet!X644)</f>
        <v>0</v>
      </c>
      <c r="BQ62" s="258">
        <f>IF(AO62=0,,10^-6*AO62*$BO$5*Ethernet!Y644)</f>
        <v>0</v>
      </c>
      <c r="BR62" s="258">
        <f>IF(AP62=0,,10^-6*AP62*$BO$5*Ethernet!Z644)</f>
        <v>0</v>
      </c>
      <c r="BS62" s="258">
        <f>IF(AQ62=0,,10^-6*AQ62*$BO$5*Ethernet!AA644)</f>
        <v>0</v>
      </c>
      <c r="BT62" s="258">
        <f>IF(AR62=0,,10^-6*AR62*$BO$5*Ethernet!AB644)</f>
        <v>0</v>
      </c>
      <c r="BV62" s="124" t="str">
        <f t="shared" si="28"/>
        <v>50G  10 km all</v>
      </c>
      <c r="BW62" s="258">
        <f>IF(AU62=0,,10^-6*AU62*$CC$5*Ethernet!Q644)</f>
        <v>0</v>
      </c>
      <c r="BX62" s="258">
        <f>IF(AV62=0,,10^-6*AV62*$CC$5*Ethernet!R644)</f>
        <v>0</v>
      </c>
      <c r="BY62" s="258">
        <f>IF(AW62=0,,10^-6*AW62*$CC$5*Ethernet!S644)</f>
        <v>0</v>
      </c>
      <c r="BZ62" s="258">
        <f>IF(AX62=0,,10^-6*AX62*$CC$5*Ethernet!T644)</f>
        <v>0</v>
      </c>
      <c r="CA62" s="258">
        <f>IF(AY62=0,,10^-6*AY62*$CC$5*Ethernet!U644)</f>
        <v>0</v>
      </c>
      <c r="CB62" s="258">
        <f>IF(AZ62=0,,10^-6*AZ62*$CC$5*Ethernet!V644)</f>
        <v>0</v>
      </c>
      <c r="CC62" s="258">
        <f>IF(BA62=0,,10^-6*BA62*$CC$5*Ethernet!W644)</f>
        <v>0</v>
      </c>
      <c r="CD62" s="258">
        <f>IF(BB62=0,,10^-6*BB62*$CC$5*Ethernet!X644)</f>
        <v>0</v>
      </c>
      <c r="CE62" s="258">
        <f>IF(BC62=0,,10^-6*BC62*$CC$5*Ethernet!Y644)</f>
        <v>0</v>
      </c>
      <c r="CF62" s="258">
        <f>IF(BD62=0,,10^-6*BD62*$CC$5*Ethernet!Z644)</f>
        <v>0</v>
      </c>
      <c r="CG62" s="258">
        <f>IF(BE62=0,,10^-6*BE62*$CC$5*Ethernet!AA644)</f>
        <v>0</v>
      </c>
      <c r="CH62" s="258">
        <f>IF(BF62=0,,10^-6*BF62*$CC$5*Ethernet!AB644)</f>
        <v>0</v>
      </c>
    </row>
    <row r="63" spans="1:86">
      <c r="A63" s="240" t="s">
        <v>34</v>
      </c>
      <c r="B63" s="124" t="str">
        <f>Ethernet!B211</f>
        <v>50G  40 km all</v>
      </c>
      <c r="C63" s="227">
        <f>Ethernet!C211</f>
        <v>0</v>
      </c>
      <c r="D63" s="227">
        <f>Ethernet!D211</f>
        <v>0</v>
      </c>
      <c r="E63" s="227">
        <f>Ethernet!E211</f>
        <v>0</v>
      </c>
      <c r="F63" s="227">
        <f>Ethernet!F211</f>
        <v>0</v>
      </c>
      <c r="G63" s="227">
        <f>Ethernet!G211</f>
        <v>0</v>
      </c>
      <c r="H63" s="227">
        <f>Ethernet!H211</f>
        <v>0</v>
      </c>
      <c r="I63" s="227">
        <f>Ethernet!I211</f>
        <v>0</v>
      </c>
      <c r="J63" s="227">
        <f>Ethernet!J211</f>
        <v>0</v>
      </c>
      <c r="K63" s="227">
        <f>Ethernet!K211</f>
        <v>0</v>
      </c>
      <c r="L63" s="227">
        <f>Ethernet!L211</f>
        <v>0</v>
      </c>
      <c r="M63" s="227">
        <f>Ethernet!M211</f>
        <v>0</v>
      </c>
      <c r="N63" s="227">
        <f>Ethernet!N211</f>
        <v>0</v>
      </c>
      <c r="P63" s="124" t="str">
        <f t="shared" si="0"/>
        <v>50G  40 km all</v>
      </c>
      <c r="Q63" s="227">
        <f>Ethernet!C297</f>
        <v>0</v>
      </c>
      <c r="R63" s="227">
        <f>Ethernet!D297</f>
        <v>0</v>
      </c>
      <c r="S63" s="227">
        <f>Ethernet!E297</f>
        <v>0</v>
      </c>
      <c r="T63" s="227">
        <f>Ethernet!F297</f>
        <v>0</v>
      </c>
      <c r="U63" s="227">
        <f>Ethernet!G297</f>
        <v>0</v>
      </c>
      <c r="V63" s="227">
        <f>Ethernet!H297</f>
        <v>0</v>
      </c>
      <c r="W63" s="227">
        <f>Ethernet!I297</f>
        <v>0</v>
      </c>
      <c r="X63" s="227">
        <f>Ethernet!J297</f>
        <v>0</v>
      </c>
      <c r="Y63" s="227">
        <f>Ethernet!K297</f>
        <v>0</v>
      </c>
      <c r="Z63" s="227">
        <f>Ethernet!L297</f>
        <v>0</v>
      </c>
      <c r="AA63" s="227">
        <f>Ethernet!M297</f>
        <v>0</v>
      </c>
      <c r="AB63" s="227">
        <f>Ethernet!N297</f>
        <v>0</v>
      </c>
      <c r="AF63" s="124" t="str">
        <f t="shared" si="29"/>
        <v>50G  40 km all</v>
      </c>
      <c r="AG63" s="227">
        <f t="shared" si="30"/>
        <v>0</v>
      </c>
      <c r="AH63" s="227">
        <f t="shared" si="31"/>
        <v>0</v>
      </c>
      <c r="AI63" s="227">
        <f t="shared" si="32"/>
        <v>0</v>
      </c>
      <c r="AJ63" s="227">
        <f t="shared" si="33"/>
        <v>0</v>
      </c>
      <c r="AK63" s="227">
        <f t="shared" si="34"/>
        <v>0</v>
      </c>
      <c r="AL63" s="227">
        <f t="shared" si="35"/>
        <v>0</v>
      </c>
      <c r="AM63" s="227">
        <f t="shared" si="36"/>
        <v>0</v>
      </c>
      <c r="AN63" s="227">
        <f t="shared" si="37"/>
        <v>0</v>
      </c>
      <c r="AO63" s="227">
        <f t="shared" si="38"/>
        <v>0</v>
      </c>
      <c r="AP63" s="227">
        <f t="shared" si="39"/>
        <v>0</v>
      </c>
      <c r="AQ63" s="227">
        <f t="shared" si="40"/>
        <v>0</v>
      </c>
      <c r="AR63" s="227">
        <f t="shared" si="41"/>
        <v>0</v>
      </c>
      <c r="AT63" s="124" t="str">
        <f t="shared" si="42"/>
        <v>50G  40 km all</v>
      </c>
      <c r="AU63" s="227">
        <f t="shared" si="43"/>
        <v>0</v>
      </c>
      <c r="AV63" s="227">
        <f t="shared" si="44"/>
        <v>0</v>
      </c>
      <c r="AW63" s="227">
        <f t="shared" si="45"/>
        <v>0</v>
      </c>
      <c r="AX63" s="227">
        <f t="shared" si="46"/>
        <v>0</v>
      </c>
      <c r="AY63" s="227">
        <f t="shared" si="47"/>
        <v>0</v>
      </c>
      <c r="AZ63" s="227">
        <f t="shared" si="48"/>
        <v>0</v>
      </c>
      <c r="BA63" s="227">
        <f t="shared" si="49"/>
        <v>0</v>
      </c>
      <c r="BB63" s="227">
        <f t="shared" si="50"/>
        <v>0</v>
      </c>
      <c r="BC63" s="227">
        <f t="shared" si="51"/>
        <v>0</v>
      </c>
      <c r="BD63" s="227">
        <f t="shared" si="52"/>
        <v>0</v>
      </c>
      <c r="BE63" s="227">
        <f t="shared" si="53"/>
        <v>0</v>
      </c>
      <c r="BF63" s="227">
        <f t="shared" si="54"/>
        <v>0</v>
      </c>
      <c r="BH63" s="124" t="str">
        <f t="shared" si="27"/>
        <v>50G  40 km all</v>
      </c>
      <c r="BI63" s="258">
        <f>IF(AG63=0,,10^-6*AG63*$BO$5*Ethernet!Q645)</f>
        <v>0</v>
      </c>
      <c r="BJ63" s="258">
        <f>IF(AH63=0,,10^-6*AH63*$BO$5*Ethernet!R645)</f>
        <v>0</v>
      </c>
      <c r="BK63" s="258">
        <f>IF(AI63=0,,10^-6*AI63*$BO$5*Ethernet!S645)</f>
        <v>0</v>
      </c>
      <c r="BL63" s="258">
        <f>IF(AJ63=0,,10^-6*AJ63*$BO$5*Ethernet!T645)</f>
        <v>0</v>
      </c>
      <c r="BM63" s="258">
        <f>IF(AK63=0,,10^-6*AK63*$BO$5*Ethernet!U645)</f>
        <v>0</v>
      </c>
      <c r="BN63" s="258">
        <f>IF(AL63=0,,10^-6*AL63*$BO$5*Ethernet!V645)</f>
        <v>0</v>
      </c>
      <c r="BO63" s="258">
        <f>IF(AM63=0,,10^-6*AM63*$BO$5*Ethernet!W645)</f>
        <v>0</v>
      </c>
      <c r="BP63" s="258">
        <f>IF(AN63=0,,10^-6*AN63*$BO$5*Ethernet!X645)</f>
        <v>0</v>
      </c>
      <c r="BQ63" s="258">
        <f>IF(AO63=0,,10^-6*AO63*$BO$5*Ethernet!Y645)</f>
        <v>0</v>
      </c>
      <c r="BR63" s="258">
        <f>IF(AP63=0,,10^-6*AP63*$BO$5*Ethernet!Z645)</f>
        <v>0</v>
      </c>
      <c r="BS63" s="258">
        <f>IF(AQ63=0,,10^-6*AQ63*$BO$5*Ethernet!AA645)</f>
        <v>0</v>
      </c>
      <c r="BT63" s="258">
        <f>IF(AR63=0,,10^-6*AR63*$BO$5*Ethernet!AB645)</f>
        <v>0</v>
      </c>
      <c r="BV63" s="124" t="str">
        <f t="shared" si="28"/>
        <v>50G  40 km all</v>
      </c>
      <c r="BW63" s="258">
        <f>IF(AU63=0,,10^-6*AU63*$CC$5*Ethernet!Q645)</f>
        <v>0</v>
      </c>
      <c r="BX63" s="258">
        <f>IF(AV63=0,,10^-6*AV63*$CC$5*Ethernet!R645)</f>
        <v>0</v>
      </c>
      <c r="BY63" s="258">
        <f>IF(AW63=0,,10^-6*AW63*$CC$5*Ethernet!S645)</f>
        <v>0</v>
      </c>
      <c r="BZ63" s="258">
        <f>IF(AX63=0,,10^-6*AX63*$CC$5*Ethernet!T645)</f>
        <v>0</v>
      </c>
      <c r="CA63" s="258">
        <f>IF(AY63=0,,10^-6*AY63*$CC$5*Ethernet!U645)</f>
        <v>0</v>
      </c>
      <c r="CB63" s="258">
        <f>IF(AZ63=0,,10^-6*AZ63*$CC$5*Ethernet!V645)</f>
        <v>0</v>
      </c>
      <c r="CC63" s="258">
        <f>IF(BA63=0,,10^-6*BA63*$CC$5*Ethernet!W645)</f>
        <v>0</v>
      </c>
      <c r="CD63" s="258">
        <f>IF(BB63=0,,10^-6*BB63*$CC$5*Ethernet!X645)</f>
        <v>0</v>
      </c>
      <c r="CE63" s="258">
        <f>IF(BC63=0,,10^-6*BC63*$CC$5*Ethernet!Y645)</f>
        <v>0</v>
      </c>
      <c r="CF63" s="258">
        <f>IF(BD63=0,,10^-6*BD63*$CC$5*Ethernet!Z645)</f>
        <v>0</v>
      </c>
      <c r="CG63" s="258">
        <f>IF(BE63=0,,10^-6*BE63*$CC$5*Ethernet!AA645)</f>
        <v>0</v>
      </c>
      <c r="CH63" s="258">
        <f>IF(BF63=0,,10^-6*BF63*$CC$5*Ethernet!AB645)</f>
        <v>0</v>
      </c>
    </row>
    <row r="64" spans="1:86">
      <c r="A64" s="240" t="s">
        <v>34</v>
      </c>
      <c r="B64" s="124" t="str">
        <f>Ethernet!B212</f>
        <v>50G  80 km all</v>
      </c>
      <c r="C64" s="227">
        <f>Ethernet!C212</f>
        <v>0</v>
      </c>
      <c r="D64" s="227">
        <f>Ethernet!D212</f>
        <v>0</v>
      </c>
      <c r="E64" s="227">
        <f>Ethernet!E212</f>
        <v>0</v>
      </c>
      <c r="F64" s="227">
        <f>Ethernet!F212</f>
        <v>0</v>
      </c>
      <c r="G64" s="227">
        <f>Ethernet!G212</f>
        <v>0</v>
      </c>
      <c r="H64" s="227">
        <f>Ethernet!H212</f>
        <v>0</v>
      </c>
      <c r="I64" s="227">
        <f>Ethernet!I212</f>
        <v>0</v>
      </c>
      <c r="J64" s="227">
        <f>Ethernet!J212</f>
        <v>0</v>
      </c>
      <c r="K64" s="227">
        <f>Ethernet!K212</f>
        <v>0</v>
      </c>
      <c r="L64" s="227">
        <f>Ethernet!L212</f>
        <v>0</v>
      </c>
      <c r="M64" s="227">
        <f>Ethernet!M212</f>
        <v>0</v>
      </c>
      <c r="N64" s="227">
        <f>Ethernet!N212</f>
        <v>0</v>
      </c>
      <c r="P64" s="124" t="str">
        <f t="shared" si="0"/>
        <v>50G  80 km all</v>
      </c>
      <c r="Q64" s="227">
        <f>Ethernet!C298</f>
        <v>0</v>
      </c>
      <c r="R64" s="227">
        <f>Ethernet!D298</f>
        <v>0</v>
      </c>
      <c r="S64" s="227">
        <f>Ethernet!E298</f>
        <v>0</v>
      </c>
      <c r="T64" s="227">
        <f>Ethernet!F298</f>
        <v>0</v>
      </c>
      <c r="U64" s="227">
        <f>Ethernet!G298</f>
        <v>0</v>
      </c>
      <c r="V64" s="227">
        <f>Ethernet!H298</f>
        <v>0</v>
      </c>
      <c r="W64" s="227">
        <f>Ethernet!I298</f>
        <v>0</v>
      </c>
      <c r="X64" s="227">
        <f>Ethernet!J298</f>
        <v>0</v>
      </c>
      <c r="Y64" s="227">
        <f>Ethernet!K298</f>
        <v>0</v>
      </c>
      <c r="Z64" s="227">
        <f>Ethernet!L298</f>
        <v>0</v>
      </c>
      <c r="AA64" s="227">
        <f>Ethernet!M298</f>
        <v>0</v>
      </c>
      <c r="AB64" s="227">
        <f>Ethernet!N298</f>
        <v>0</v>
      </c>
      <c r="AF64" s="124" t="str">
        <f t="shared" si="29"/>
        <v>50G  80 km all</v>
      </c>
      <c r="AG64" s="227">
        <f t="shared" si="30"/>
        <v>0</v>
      </c>
      <c r="AH64" s="227">
        <f t="shared" si="31"/>
        <v>0</v>
      </c>
      <c r="AI64" s="227">
        <f t="shared" si="32"/>
        <v>0</v>
      </c>
      <c r="AJ64" s="227">
        <f t="shared" si="33"/>
        <v>0</v>
      </c>
      <c r="AK64" s="227">
        <f t="shared" si="34"/>
        <v>0</v>
      </c>
      <c r="AL64" s="227">
        <f t="shared" si="35"/>
        <v>0</v>
      </c>
      <c r="AM64" s="227">
        <f t="shared" si="36"/>
        <v>0</v>
      </c>
      <c r="AN64" s="227">
        <f t="shared" si="37"/>
        <v>0</v>
      </c>
      <c r="AO64" s="227">
        <f t="shared" si="38"/>
        <v>0</v>
      </c>
      <c r="AP64" s="227">
        <f t="shared" si="39"/>
        <v>0</v>
      </c>
      <c r="AQ64" s="227">
        <f t="shared" si="40"/>
        <v>0</v>
      </c>
      <c r="AR64" s="227">
        <f t="shared" si="41"/>
        <v>0</v>
      </c>
      <c r="AT64" s="124" t="str">
        <f t="shared" si="42"/>
        <v>50G  80 km all</v>
      </c>
      <c r="AU64" s="227">
        <f t="shared" si="43"/>
        <v>0</v>
      </c>
      <c r="AV64" s="227">
        <f t="shared" si="44"/>
        <v>0</v>
      </c>
      <c r="AW64" s="227">
        <f t="shared" si="45"/>
        <v>0</v>
      </c>
      <c r="AX64" s="227">
        <f t="shared" si="46"/>
        <v>0</v>
      </c>
      <c r="AY64" s="227">
        <f t="shared" si="47"/>
        <v>0</v>
      </c>
      <c r="AZ64" s="227">
        <f t="shared" si="48"/>
        <v>0</v>
      </c>
      <c r="BA64" s="227">
        <f t="shared" si="49"/>
        <v>0</v>
      </c>
      <c r="BB64" s="227">
        <f t="shared" si="50"/>
        <v>0</v>
      </c>
      <c r="BC64" s="227">
        <f t="shared" si="51"/>
        <v>0</v>
      </c>
      <c r="BD64" s="227">
        <f t="shared" si="52"/>
        <v>0</v>
      </c>
      <c r="BE64" s="227">
        <f t="shared" si="53"/>
        <v>0</v>
      </c>
      <c r="BF64" s="227">
        <f t="shared" si="54"/>
        <v>0</v>
      </c>
      <c r="BH64" s="124" t="str">
        <f t="shared" si="27"/>
        <v>50G  80 km all</v>
      </c>
      <c r="BI64" s="258">
        <f>IF(AG64=0,,10^-6*AG64*$BO$5*Ethernet!Q646)</f>
        <v>0</v>
      </c>
      <c r="BJ64" s="258">
        <f>IF(AH64=0,,10^-6*AH64*$BO$5*Ethernet!R646)</f>
        <v>0</v>
      </c>
      <c r="BK64" s="258">
        <f>IF(AI64=0,,10^-6*AI64*$BO$5*Ethernet!S646)</f>
        <v>0</v>
      </c>
      <c r="BL64" s="258">
        <f>IF(AJ64=0,,10^-6*AJ64*$BO$5*Ethernet!T646)</f>
        <v>0</v>
      </c>
      <c r="BM64" s="258">
        <f>IF(AK64=0,,10^-6*AK64*$BO$5*Ethernet!U646)</f>
        <v>0</v>
      </c>
      <c r="BN64" s="258">
        <f>IF(AL64=0,,10^-6*AL64*$BO$5*Ethernet!V646)</f>
        <v>0</v>
      </c>
      <c r="BO64" s="258">
        <f>IF(AM64=0,,10^-6*AM64*$BO$5*Ethernet!W646)</f>
        <v>0</v>
      </c>
      <c r="BP64" s="258">
        <f>IF(AN64=0,,10^-6*AN64*$BO$5*Ethernet!X646)</f>
        <v>0</v>
      </c>
      <c r="BQ64" s="258">
        <f>IF(AO64=0,,10^-6*AO64*$BO$5*Ethernet!Y646)</f>
        <v>0</v>
      </c>
      <c r="BR64" s="258">
        <f>IF(AP64=0,,10^-6*AP64*$BO$5*Ethernet!Z646)</f>
        <v>0</v>
      </c>
      <c r="BS64" s="258">
        <f>IF(AQ64=0,,10^-6*AQ64*$BO$5*Ethernet!AA646)</f>
        <v>0</v>
      </c>
      <c r="BT64" s="258">
        <f>IF(AR64=0,,10^-6*AR64*$BO$5*Ethernet!AB646)</f>
        <v>0</v>
      </c>
      <c r="BV64" s="124" t="str">
        <f t="shared" si="28"/>
        <v>50G  80 km all</v>
      </c>
      <c r="BW64" s="258">
        <f>IF(AU64=0,,10^-6*AU64*$CC$5*Ethernet!Q646)</f>
        <v>0</v>
      </c>
      <c r="BX64" s="258">
        <f>IF(AV64=0,,10^-6*AV64*$CC$5*Ethernet!R646)</f>
        <v>0</v>
      </c>
      <c r="BY64" s="258">
        <f>IF(AW64=0,,10^-6*AW64*$CC$5*Ethernet!S646)</f>
        <v>0</v>
      </c>
      <c r="BZ64" s="258">
        <f>IF(AX64=0,,10^-6*AX64*$CC$5*Ethernet!T646)</f>
        <v>0</v>
      </c>
      <c r="CA64" s="258">
        <f>IF(AY64=0,,10^-6*AY64*$CC$5*Ethernet!U646)</f>
        <v>0</v>
      </c>
      <c r="CB64" s="258">
        <f>IF(AZ64=0,,10^-6*AZ64*$CC$5*Ethernet!V646)</f>
        <v>0</v>
      </c>
      <c r="CC64" s="258">
        <f>IF(BA64=0,,10^-6*BA64*$CC$5*Ethernet!W646)</f>
        <v>0</v>
      </c>
      <c r="CD64" s="258">
        <f>IF(BB64=0,,10^-6*BB64*$CC$5*Ethernet!X646)</f>
        <v>0</v>
      </c>
      <c r="CE64" s="258">
        <f>IF(BC64=0,,10^-6*BC64*$CC$5*Ethernet!Y646)</f>
        <v>0</v>
      </c>
      <c r="CF64" s="258">
        <f>IF(BD64=0,,10^-6*BD64*$CC$5*Ethernet!Z646)</f>
        <v>0</v>
      </c>
      <c r="CG64" s="258">
        <f>IF(BE64=0,,10^-6*BE64*$CC$5*Ethernet!AA646)</f>
        <v>0</v>
      </c>
      <c r="CH64" s="258">
        <f>IF(BF64=0,,10^-6*BF64*$CC$5*Ethernet!AB646)</f>
        <v>0</v>
      </c>
    </row>
    <row r="65" spans="1:86">
      <c r="A65" s="240" t="s">
        <v>34</v>
      </c>
      <c r="B65" s="124" t="str">
        <f>Ethernet!B213</f>
        <v>100G SR4 100 m CFP</v>
      </c>
      <c r="C65" s="227">
        <f>Ethernet!C213</f>
        <v>0</v>
      </c>
      <c r="D65" s="227">
        <f>Ethernet!D213</f>
        <v>0</v>
      </c>
      <c r="E65" s="227">
        <f>Ethernet!E213</f>
        <v>0</v>
      </c>
      <c r="F65" s="227">
        <f>Ethernet!F213</f>
        <v>0</v>
      </c>
      <c r="G65" s="227">
        <f>Ethernet!G213</f>
        <v>0</v>
      </c>
      <c r="H65" s="227">
        <f>Ethernet!H213</f>
        <v>0</v>
      </c>
      <c r="I65" s="227">
        <f>Ethernet!I213</f>
        <v>0</v>
      </c>
      <c r="J65" s="227">
        <f>Ethernet!J213</f>
        <v>0</v>
      </c>
      <c r="K65" s="227">
        <f>Ethernet!K213</f>
        <v>0</v>
      </c>
      <c r="L65" s="227">
        <f>Ethernet!L213</f>
        <v>0</v>
      </c>
      <c r="M65" s="227">
        <f>Ethernet!M213</f>
        <v>0</v>
      </c>
      <c r="N65" s="227">
        <f>Ethernet!N213</f>
        <v>0</v>
      </c>
      <c r="P65" s="124" t="str">
        <f t="shared" si="0"/>
        <v>100G SR4 100 m CFP</v>
      </c>
      <c r="Q65" s="227">
        <f>Ethernet!C299</f>
        <v>0</v>
      </c>
      <c r="R65" s="227">
        <f>Ethernet!D299</f>
        <v>0</v>
      </c>
      <c r="S65" s="227">
        <f>Ethernet!E299</f>
        <v>0</v>
      </c>
      <c r="T65" s="227">
        <f>Ethernet!F299</f>
        <v>0</v>
      </c>
      <c r="U65" s="227">
        <f>Ethernet!G299</f>
        <v>0</v>
      </c>
      <c r="V65" s="227">
        <f>Ethernet!H299</f>
        <v>0</v>
      </c>
      <c r="W65" s="227">
        <f>Ethernet!I299</f>
        <v>0</v>
      </c>
      <c r="X65" s="227">
        <f>Ethernet!J299</f>
        <v>0</v>
      </c>
      <c r="Y65" s="227">
        <f>Ethernet!K299</f>
        <v>0</v>
      </c>
      <c r="Z65" s="227">
        <f>Ethernet!L299</f>
        <v>0</v>
      </c>
      <c r="AA65" s="227">
        <f>Ethernet!M299</f>
        <v>0</v>
      </c>
      <c r="AB65" s="227">
        <f>Ethernet!N299</f>
        <v>0</v>
      </c>
      <c r="AD65" s="228" t="s">
        <v>125</v>
      </c>
      <c r="AF65" s="124" t="str">
        <f t="shared" ref="AF65:AF96" si="55">P65</f>
        <v>100G SR4 100 m CFP</v>
      </c>
      <c r="AG65" s="227">
        <f t="shared" ref="AG65:AG96" si="56">C65+IF($AD65="DML",Q65)</f>
        <v>0</v>
      </c>
      <c r="AH65" s="227">
        <f t="shared" ref="AH65:AH96" si="57">D65+IF($AD65="DML",R65)</f>
        <v>0</v>
      </c>
      <c r="AI65" s="227">
        <f t="shared" ref="AI65:AI96" si="58">E65+IF($AD65="DML",S65)</f>
        <v>0</v>
      </c>
      <c r="AJ65" s="227">
        <f t="shared" ref="AJ65:AJ96" si="59">F65+IF($AD65="DML",T65)</f>
        <v>0</v>
      </c>
      <c r="AK65" s="227">
        <f t="shared" ref="AK65:AK96" si="60">G65+IF($AD65="DML",U65)</f>
        <v>0</v>
      </c>
      <c r="AL65" s="227">
        <f t="shared" ref="AL65:AL96" si="61">H65+IF($AD65="DML",V65)</f>
        <v>0</v>
      </c>
      <c r="AM65" s="227">
        <f t="shared" ref="AM65:AM96" si="62">I65+IF($AD65="DML",W65)</f>
        <v>0</v>
      </c>
      <c r="AN65" s="227">
        <f t="shared" ref="AN65:AN96" si="63">J65+IF($AD65="DML",X65)</f>
        <v>0</v>
      </c>
      <c r="AO65" s="227">
        <f t="shared" ref="AO65:AO96" si="64">K65+IF($AD65="DML",Y65)</f>
        <v>0</v>
      </c>
      <c r="AP65" s="227">
        <f t="shared" ref="AP65:AP96" si="65">L65+IF($AD65="DML",Z65)</f>
        <v>0</v>
      </c>
      <c r="AQ65" s="227">
        <f t="shared" ref="AQ65:AQ96" si="66">M65+IF($AD65="DML",AA65)</f>
        <v>0</v>
      </c>
      <c r="AR65" s="227">
        <f t="shared" ref="AR65:AR96" si="67">N65+IF($AD65="DML",AB65)</f>
        <v>0</v>
      </c>
      <c r="AT65" s="124" t="str">
        <f t="shared" ref="AT65:AT96" si="68">P65</f>
        <v>100G SR4 100 m CFP</v>
      </c>
      <c r="AU65" s="227">
        <f t="shared" ref="AU65:AU96" si="69">IF($AD65="EML",Q65,)</f>
        <v>0</v>
      </c>
      <c r="AV65" s="227">
        <f t="shared" ref="AV65:AV96" si="70">IF($AD65="EML",R65,)</f>
        <v>0</v>
      </c>
      <c r="AW65" s="227">
        <f t="shared" ref="AW65:AW96" si="71">IF($AD65="EML",S65,)</f>
        <v>0</v>
      </c>
      <c r="AX65" s="227">
        <f t="shared" ref="AX65:AX96" si="72">IF($AD65="EML",T65,)</f>
        <v>0</v>
      </c>
      <c r="AY65" s="227">
        <f t="shared" ref="AY65:AY96" si="73">IF($AD65="EML",U65,)</f>
        <v>0</v>
      </c>
      <c r="AZ65" s="227">
        <f t="shared" ref="AZ65:AZ96" si="74">IF($AD65="EML",V65,)</f>
        <v>0</v>
      </c>
      <c r="BA65" s="227">
        <f t="shared" ref="BA65:BA96" si="75">IF($AD65="EML",W65,)</f>
        <v>0</v>
      </c>
      <c r="BB65" s="227">
        <f t="shared" ref="BB65:BB96" si="76">IF($AD65="EML",X65,)</f>
        <v>0</v>
      </c>
      <c r="BC65" s="227">
        <f t="shared" ref="BC65:BC96" si="77">IF($AD65="EML",Y65,)</f>
        <v>0</v>
      </c>
      <c r="BD65" s="227">
        <f t="shared" ref="BD65:BD96" si="78">IF($AD65="EML",Z65,)</f>
        <v>0</v>
      </c>
      <c r="BE65" s="227">
        <f t="shared" ref="BE65:BE96" si="79">IF($AD65="EML",AA65,)</f>
        <v>0</v>
      </c>
      <c r="BF65" s="227">
        <f t="shared" ref="BF65:BF96" si="80">IF($AD65="EML",AB65,)</f>
        <v>0</v>
      </c>
      <c r="BH65" s="124" t="str">
        <f t="shared" si="27"/>
        <v>100G SR4 100 m CFP</v>
      </c>
      <c r="BI65" s="258">
        <f>IF(AG65=0,,10^-6*AG65*$BO$5*Ethernet!Q647)</f>
        <v>0</v>
      </c>
      <c r="BJ65" s="258">
        <f>IF(AH65=0,,10^-6*AH65*$BO$5*Ethernet!R647)</f>
        <v>0</v>
      </c>
      <c r="BK65" s="258">
        <f>IF(AI65=0,,10^-6*AI65*$BO$5*Ethernet!S647)</f>
        <v>0</v>
      </c>
      <c r="BL65" s="258">
        <f>IF(AJ65=0,,10^-6*AJ65*$BO$5*Ethernet!T647)</f>
        <v>0</v>
      </c>
      <c r="BM65" s="258">
        <f>IF(AK65=0,,10^-6*AK65*$BO$5*Ethernet!U647)</f>
        <v>0</v>
      </c>
      <c r="BN65" s="258">
        <f>IF(AL65=0,,10^-6*AL65*$BO$5*Ethernet!V647)</f>
        <v>0</v>
      </c>
      <c r="BO65" s="258">
        <f>IF(AM65=0,,10^-6*AM65*$BO$5*Ethernet!W647)</f>
        <v>0</v>
      </c>
      <c r="BP65" s="258">
        <f>IF(AN65=0,,10^-6*AN65*$BO$5*Ethernet!X647)</f>
        <v>0</v>
      </c>
      <c r="BQ65" s="258">
        <f>IF(AO65=0,,10^-6*AO65*$BO$5*Ethernet!Y647)</f>
        <v>0</v>
      </c>
      <c r="BR65" s="258">
        <f>IF(AP65=0,,10^-6*AP65*$BO$5*Ethernet!Z647)</f>
        <v>0</v>
      </c>
      <c r="BS65" s="258">
        <f>IF(AQ65=0,,10^-6*AQ65*$BO$5*Ethernet!AA647)</f>
        <v>0</v>
      </c>
      <c r="BT65" s="258">
        <f>IF(AR65=0,,10^-6*AR65*$BO$5*Ethernet!AB647)</f>
        <v>0</v>
      </c>
      <c r="BV65" s="124" t="str">
        <f t="shared" si="28"/>
        <v>100G SR4 100 m CFP</v>
      </c>
      <c r="BW65" s="258">
        <f>IF(AU65=0,,10^-6*AU65*$CC$5*Ethernet!Q647)</f>
        <v>0</v>
      </c>
      <c r="BX65" s="258">
        <f>IF(AV65=0,,10^-6*AV65*$CC$5*Ethernet!R647)</f>
        <v>0</v>
      </c>
      <c r="BY65" s="258">
        <f>IF(AW65=0,,10^-6*AW65*$CC$5*Ethernet!S647)</f>
        <v>0</v>
      </c>
      <c r="BZ65" s="258">
        <f>IF(AX65=0,,10^-6*AX65*$CC$5*Ethernet!T647)</f>
        <v>0</v>
      </c>
      <c r="CA65" s="258">
        <f>IF(AY65=0,,10^-6*AY65*$CC$5*Ethernet!U647)</f>
        <v>0</v>
      </c>
      <c r="CB65" s="258">
        <f>IF(AZ65=0,,10^-6*AZ65*$CC$5*Ethernet!V647)</f>
        <v>0</v>
      </c>
      <c r="CC65" s="258">
        <f>IF(BA65=0,,10^-6*BA65*$CC$5*Ethernet!W647)</f>
        <v>0</v>
      </c>
      <c r="CD65" s="258">
        <f>IF(BB65=0,,10^-6*BB65*$CC$5*Ethernet!X647)</f>
        <v>0</v>
      </c>
      <c r="CE65" s="258">
        <f>IF(BC65=0,,10^-6*BC65*$CC$5*Ethernet!Y647)</f>
        <v>0</v>
      </c>
      <c r="CF65" s="258">
        <f>IF(BD65=0,,10^-6*BD65*$CC$5*Ethernet!Z647)</f>
        <v>0</v>
      </c>
      <c r="CG65" s="258">
        <f>IF(BE65=0,,10^-6*BE65*$CC$5*Ethernet!AA647)</f>
        <v>0</v>
      </c>
      <c r="CH65" s="258">
        <f>IF(BF65=0,,10^-6*BF65*$CC$5*Ethernet!AB647)</f>
        <v>0</v>
      </c>
    </row>
    <row r="66" spans="1:86">
      <c r="A66" s="240" t="s">
        <v>34</v>
      </c>
      <c r="B66" s="124" t="str">
        <f>Ethernet!B214</f>
        <v>100G SR4 100 m CFP2/4</v>
      </c>
      <c r="C66" s="227">
        <f>Ethernet!C214</f>
        <v>0</v>
      </c>
      <c r="D66" s="227">
        <f>Ethernet!D214</f>
        <v>0</v>
      </c>
      <c r="E66" s="227">
        <f>Ethernet!E214</f>
        <v>0</v>
      </c>
      <c r="F66" s="227">
        <f>Ethernet!F214</f>
        <v>0</v>
      </c>
      <c r="G66" s="227">
        <f>Ethernet!G214</f>
        <v>0</v>
      </c>
      <c r="H66" s="227">
        <f>Ethernet!H214</f>
        <v>0</v>
      </c>
      <c r="I66" s="227">
        <f>Ethernet!I214</f>
        <v>0</v>
      </c>
      <c r="J66" s="227">
        <f>Ethernet!J214</f>
        <v>0</v>
      </c>
      <c r="K66" s="227">
        <f>Ethernet!K214</f>
        <v>0</v>
      </c>
      <c r="L66" s="227">
        <f>Ethernet!L214</f>
        <v>0</v>
      </c>
      <c r="M66" s="227">
        <f>Ethernet!M214</f>
        <v>0</v>
      </c>
      <c r="N66" s="227">
        <f>Ethernet!N214</f>
        <v>0</v>
      </c>
      <c r="P66" s="124" t="str">
        <f t="shared" si="0"/>
        <v>100G SR4 100 m CFP2/4</v>
      </c>
      <c r="Q66" s="227">
        <f>Ethernet!C300</f>
        <v>0</v>
      </c>
      <c r="R66" s="227">
        <f>Ethernet!D300</f>
        <v>0</v>
      </c>
      <c r="S66" s="227">
        <f>Ethernet!E300</f>
        <v>0</v>
      </c>
      <c r="T66" s="227">
        <f>Ethernet!F300</f>
        <v>0</v>
      </c>
      <c r="U66" s="227">
        <f>Ethernet!G300</f>
        <v>0</v>
      </c>
      <c r="V66" s="227">
        <f>Ethernet!H300</f>
        <v>0</v>
      </c>
      <c r="W66" s="227">
        <f>Ethernet!I300</f>
        <v>0</v>
      </c>
      <c r="X66" s="227">
        <f>Ethernet!J300</f>
        <v>0</v>
      </c>
      <c r="Y66" s="227">
        <f>Ethernet!K300</f>
        <v>0</v>
      </c>
      <c r="Z66" s="227">
        <f>Ethernet!L300</f>
        <v>0</v>
      </c>
      <c r="AA66" s="227">
        <f>Ethernet!M300</f>
        <v>0</v>
      </c>
      <c r="AB66" s="227">
        <f>Ethernet!N300</f>
        <v>0</v>
      </c>
      <c r="AD66" s="228" t="s">
        <v>125</v>
      </c>
      <c r="AF66" s="124" t="str">
        <f t="shared" si="55"/>
        <v>100G SR4 100 m CFP2/4</v>
      </c>
      <c r="AG66" s="227">
        <f t="shared" si="56"/>
        <v>0</v>
      </c>
      <c r="AH66" s="227">
        <f t="shared" si="57"/>
        <v>0</v>
      </c>
      <c r="AI66" s="227">
        <f t="shared" si="58"/>
        <v>0</v>
      </c>
      <c r="AJ66" s="227">
        <f t="shared" si="59"/>
        <v>0</v>
      </c>
      <c r="AK66" s="227">
        <f t="shared" si="60"/>
        <v>0</v>
      </c>
      <c r="AL66" s="227">
        <f t="shared" si="61"/>
        <v>0</v>
      </c>
      <c r="AM66" s="227">
        <f t="shared" si="62"/>
        <v>0</v>
      </c>
      <c r="AN66" s="227">
        <f t="shared" si="63"/>
        <v>0</v>
      </c>
      <c r="AO66" s="227">
        <f t="shared" si="64"/>
        <v>0</v>
      </c>
      <c r="AP66" s="227">
        <f t="shared" si="65"/>
        <v>0</v>
      </c>
      <c r="AQ66" s="227">
        <f t="shared" si="66"/>
        <v>0</v>
      </c>
      <c r="AR66" s="227">
        <f t="shared" si="67"/>
        <v>0</v>
      </c>
      <c r="AT66" s="124" t="str">
        <f t="shared" si="68"/>
        <v>100G SR4 100 m CFP2/4</v>
      </c>
      <c r="AU66" s="227">
        <f t="shared" si="69"/>
        <v>0</v>
      </c>
      <c r="AV66" s="227">
        <f t="shared" si="70"/>
        <v>0</v>
      </c>
      <c r="AW66" s="227">
        <f t="shared" si="71"/>
        <v>0</v>
      </c>
      <c r="AX66" s="227">
        <f t="shared" si="72"/>
        <v>0</v>
      </c>
      <c r="AY66" s="227">
        <f t="shared" si="73"/>
        <v>0</v>
      </c>
      <c r="AZ66" s="227">
        <f t="shared" si="74"/>
        <v>0</v>
      </c>
      <c r="BA66" s="227">
        <f t="shared" si="75"/>
        <v>0</v>
      </c>
      <c r="BB66" s="227">
        <f t="shared" si="76"/>
        <v>0</v>
      </c>
      <c r="BC66" s="227">
        <f t="shared" si="77"/>
        <v>0</v>
      </c>
      <c r="BD66" s="227">
        <f t="shared" si="78"/>
        <v>0</v>
      </c>
      <c r="BE66" s="227">
        <f t="shared" si="79"/>
        <v>0</v>
      </c>
      <c r="BF66" s="227">
        <f t="shared" si="80"/>
        <v>0</v>
      </c>
      <c r="BH66" s="124" t="str">
        <f t="shared" si="27"/>
        <v>100G SR4 100 m CFP2/4</v>
      </c>
      <c r="BI66" s="258">
        <f>IF(AG66=0,,10^-6*AG66*$BO$5*Ethernet!Q648)</f>
        <v>0</v>
      </c>
      <c r="BJ66" s="258">
        <f>IF(AH66=0,,10^-6*AH66*$BO$5*Ethernet!R648)</f>
        <v>0</v>
      </c>
      <c r="BK66" s="258">
        <f>IF(AI66=0,,10^-6*AI66*$BO$5*Ethernet!S648)</f>
        <v>0</v>
      </c>
      <c r="BL66" s="258">
        <f>IF(AJ66=0,,10^-6*AJ66*$BO$5*Ethernet!T648)</f>
        <v>0</v>
      </c>
      <c r="BM66" s="258">
        <f>IF(AK66=0,,10^-6*AK66*$BO$5*Ethernet!U648)</f>
        <v>0</v>
      </c>
      <c r="BN66" s="258">
        <f>IF(AL66=0,,10^-6*AL66*$BO$5*Ethernet!V648)</f>
        <v>0</v>
      </c>
      <c r="BO66" s="258">
        <f>IF(AM66=0,,10^-6*AM66*$BO$5*Ethernet!W648)</f>
        <v>0</v>
      </c>
      <c r="BP66" s="258">
        <f>IF(AN66=0,,10^-6*AN66*$BO$5*Ethernet!X648)</f>
        <v>0</v>
      </c>
      <c r="BQ66" s="258">
        <f>IF(AO66=0,,10^-6*AO66*$BO$5*Ethernet!Y648)</f>
        <v>0</v>
      </c>
      <c r="BR66" s="258">
        <f>IF(AP66=0,,10^-6*AP66*$BO$5*Ethernet!Z648)</f>
        <v>0</v>
      </c>
      <c r="BS66" s="258">
        <f>IF(AQ66=0,,10^-6*AQ66*$BO$5*Ethernet!AA648)</f>
        <v>0</v>
      </c>
      <c r="BT66" s="258">
        <f>IF(AR66=0,,10^-6*AR66*$BO$5*Ethernet!AB648)</f>
        <v>0</v>
      </c>
      <c r="BV66" s="124" t="str">
        <f t="shared" si="28"/>
        <v>100G SR4 100 m CFP2/4</v>
      </c>
      <c r="BW66" s="258">
        <f>IF(AU66=0,,10^-6*AU66*$CC$5*Ethernet!Q648)</f>
        <v>0</v>
      </c>
      <c r="BX66" s="258">
        <f>IF(AV66=0,,10^-6*AV66*$CC$5*Ethernet!R648)</f>
        <v>0</v>
      </c>
      <c r="BY66" s="258">
        <f>IF(AW66=0,,10^-6*AW66*$CC$5*Ethernet!S648)</f>
        <v>0</v>
      </c>
      <c r="BZ66" s="258">
        <f>IF(AX66=0,,10^-6*AX66*$CC$5*Ethernet!T648)</f>
        <v>0</v>
      </c>
      <c r="CA66" s="258">
        <f>IF(AY66=0,,10^-6*AY66*$CC$5*Ethernet!U648)</f>
        <v>0</v>
      </c>
      <c r="CB66" s="258">
        <f>IF(AZ66=0,,10^-6*AZ66*$CC$5*Ethernet!V648)</f>
        <v>0</v>
      </c>
      <c r="CC66" s="258">
        <f>IF(BA66=0,,10^-6*BA66*$CC$5*Ethernet!W648)</f>
        <v>0</v>
      </c>
      <c r="CD66" s="258">
        <f>IF(BB66=0,,10^-6*BB66*$CC$5*Ethernet!X648)</f>
        <v>0</v>
      </c>
      <c r="CE66" s="258">
        <f>IF(BC66=0,,10^-6*BC66*$CC$5*Ethernet!Y648)</f>
        <v>0</v>
      </c>
      <c r="CF66" s="258">
        <f>IF(BD66=0,,10^-6*BD66*$CC$5*Ethernet!Z648)</f>
        <v>0</v>
      </c>
      <c r="CG66" s="258">
        <f>IF(BE66=0,,10^-6*BE66*$CC$5*Ethernet!AA648)</f>
        <v>0</v>
      </c>
      <c r="CH66" s="258">
        <f>IF(BF66=0,,10^-6*BF66*$CC$5*Ethernet!AB648)</f>
        <v>0</v>
      </c>
    </row>
    <row r="67" spans="1:86">
      <c r="A67" s="240" t="s">
        <v>34</v>
      </c>
      <c r="B67" s="124" t="str">
        <f>Ethernet!B215</f>
        <v>100G SR4 100 m QSFP28</v>
      </c>
      <c r="C67" s="227">
        <f>Ethernet!C215</f>
        <v>0</v>
      </c>
      <c r="D67" s="227">
        <f>Ethernet!D215</f>
        <v>0</v>
      </c>
      <c r="E67" s="227">
        <f>Ethernet!E215</f>
        <v>0</v>
      </c>
      <c r="F67" s="227">
        <f>Ethernet!F215</f>
        <v>0</v>
      </c>
      <c r="G67" s="227">
        <f>Ethernet!G215</f>
        <v>0</v>
      </c>
      <c r="H67" s="227">
        <f>Ethernet!H215</f>
        <v>0</v>
      </c>
      <c r="I67" s="227">
        <f>Ethernet!I215</f>
        <v>0</v>
      </c>
      <c r="J67" s="227">
        <f>Ethernet!J215</f>
        <v>0</v>
      </c>
      <c r="K67" s="227">
        <f>Ethernet!K215</f>
        <v>0</v>
      </c>
      <c r="L67" s="227">
        <f>Ethernet!L215</f>
        <v>0</v>
      </c>
      <c r="M67" s="227">
        <f>Ethernet!M215</f>
        <v>0</v>
      </c>
      <c r="N67" s="227">
        <f>Ethernet!N215</f>
        <v>0</v>
      </c>
      <c r="P67" s="124" t="str">
        <f t="shared" si="0"/>
        <v>100G SR4 100 m QSFP28</v>
      </c>
      <c r="Q67" s="227">
        <f>Ethernet!C301</f>
        <v>0</v>
      </c>
      <c r="R67" s="227">
        <f>Ethernet!D301</f>
        <v>0</v>
      </c>
      <c r="S67" s="227">
        <f>Ethernet!E301</f>
        <v>0</v>
      </c>
      <c r="T67" s="227">
        <f>Ethernet!F301</f>
        <v>0</v>
      </c>
      <c r="U67" s="227">
        <f>Ethernet!G301</f>
        <v>0</v>
      </c>
      <c r="V67" s="227">
        <f>Ethernet!H301</f>
        <v>0</v>
      </c>
      <c r="W67" s="227">
        <f>Ethernet!I301</f>
        <v>0</v>
      </c>
      <c r="X67" s="227">
        <f>Ethernet!J301</f>
        <v>0</v>
      </c>
      <c r="Y67" s="227">
        <f>Ethernet!K301</f>
        <v>0</v>
      </c>
      <c r="Z67" s="227">
        <f>Ethernet!L301</f>
        <v>0</v>
      </c>
      <c r="AA67" s="227">
        <f>Ethernet!M301</f>
        <v>0</v>
      </c>
      <c r="AB67" s="227">
        <f>Ethernet!N301</f>
        <v>0</v>
      </c>
      <c r="AD67" s="228" t="s">
        <v>125</v>
      </c>
      <c r="AF67" s="124" t="str">
        <f t="shared" si="55"/>
        <v>100G SR4 100 m QSFP28</v>
      </c>
      <c r="AG67" s="227">
        <f t="shared" si="56"/>
        <v>0</v>
      </c>
      <c r="AH67" s="227">
        <f t="shared" si="57"/>
        <v>0</v>
      </c>
      <c r="AI67" s="227">
        <f t="shared" si="58"/>
        <v>0</v>
      </c>
      <c r="AJ67" s="227">
        <f t="shared" si="59"/>
        <v>0</v>
      </c>
      <c r="AK67" s="227">
        <f t="shared" si="60"/>
        <v>0</v>
      </c>
      <c r="AL67" s="227">
        <f t="shared" si="61"/>
        <v>0</v>
      </c>
      <c r="AM67" s="227">
        <f t="shared" si="62"/>
        <v>0</v>
      </c>
      <c r="AN67" s="227">
        <f t="shared" si="63"/>
        <v>0</v>
      </c>
      <c r="AO67" s="227">
        <f t="shared" si="64"/>
        <v>0</v>
      </c>
      <c r="AP67" s="227">
        <f t="shared" si="65"/>
        <v>0</v>
      </c>
      <c r="AQ67" s="227">
        <f t="shared" si="66"/>
        <v>0</v>
      </c>
      <c r="AR67" s="227">
        <f t="shared" si="67"/>
        <v>0</v>
      </c>
      <c r="AT67" s="124" t="str">
        <f t="shared" si="68"/>
        <v>100G SR4 100 m QSFP28</v>
      </c>
      <c r="AU67" s="227">
        <f t="shared" si="69"/>
        <v>0</v>
      </c>
      <c r="AV67" s="227">
        <f t="shared" si="70"/>
        <v>0</v>
      </c>
      <c r="AW67" s="227">
        <f t="shared" si="71"/>
        <v>0</v>
      </c>
      <c r="AX67" s="227">
        <f t="shared" si="72"/>
        <v>0</v>
      </c>
      <c r="AY67" s="227">
        <f t="shared" si="73"/>
        <v>0</v>
      </c>
      <c r="AZ67" s="227">
        <f t="shared" si="74"/>
        <v>0</v>
      </c>
      <c r="BA67" s="227">
        <f t="shared" si="75"/>
        <v>0</v>
      </c>
      <c r="BB67" s="227">
        <f t="shared" si="76"/>
        <v>0</v>
      </c>
      <c r="BC67" s="227">
        <f t="shared" si="77"/>
        <v>0</v>
      </c>
      <c r="BD67" s="227">
        <f t="shared" si="78"/>
        <v>0</v>
      </c>
      <c r="BE67" s="227">
        <f t="shared" si="79"/>
        <v>0</v>
      </c>
      <c r="BF67" s="227">
        <f t="shared" si="80"/>
        <v>0</v>
      </c>
      <c r="BH67" s="124" t="str">
        <f t="shared" si="27"/>
        <v>100G SR4 100 m QSFP28</v>
      </c>
      <c r="BI67" s="258">
        <f>IF(AG67=0,,10^-6*AG67*$BO$5*Ethernet!Q649)</f>
        <v>0</v>
      </c>
      <c r="BJ67" s="258">
        <f>IF(AH67=0,,10^-6*AH67*$BO$5*Ethernet!R649)</f>
        <v>0</v>
      </c>
      <c r="BK67" s="258">
        <f>IF(AI67=0,,10^-6*AI67*$BO$5*Ethernet!S649)</f>
        <v>0</v>
      </c>
      <c r="BL67" s="258">
        <f>IF(AJ67=0,,10^-6*AJ67*$BO$5*Ethernet!T649)</f>
        <v>0</v>
      </c>
      <c r="BM67" s="258">
        <f>IF(AK67=0,,10^-6*AK67*$BO$5*Ethernet!U649)</f>
        <v>0</v>
      </c>
      <c r="BN67" s="258">
        <f>IF(AL67=0,,10^-6*AL67*$BO$5*Ethernet!V649)</f>
        <v>0</v>
      </c>
      <c r="BO67" s="258">
        <f>IF(AM67=0,,10^-6*AM67*$BO$5*Ethernet!W649)</f>
        <v>0</v>
      </c>
      <c r="BP67" s="258">
        <f>IF(AN67=0,,10^-6*AN67*$BO$5*Ethernet!X649)</f>
        <v>0</v>
      </c>
      <c r="BQ67" s="258">
        <f>IF(AO67=0,,10^-6*AO67*$BO$5*Ethernet!Y649)</f>
        <v>0</v>
      </c>
      <c r="BR67" s="258">
        <f>IF(AP67=0,,10^-6*AP67*$BO$5*Ethernet!Z649)</f>
        <v>0</v>
      </c>
      <c r="BS67" s="258">
        <f>IF(AQ67=0,,10^-6*AQ67*$BO$5*Ethernet!AA649)</f>
        <v>0</v>
      </c>
      <c r="BT67" s="258">
        <f>IF(AR67=0,,10^-6*AR67*$BO$5*Ethernet!AB649)</f>
        <v>0</v>
      </c>
      <c r="BV67" s="124" t="str">
        <f t="shared" si="28"/>
        <v>100G SR4 100 m QSFP28</v>
      </c>
      <c r="BW67" s="258">
        <f>IF(AU67=0,,10^-6*AU67*$CC$5*Ethernet!Q649)</f>
        <v>0</v>
      </c>
      <c r="BX67" s="258">
        <f>IF(AV67=0,,10^-6*AV67*$CC$5*Ethernet!R649)</f>
        <v>0</v>
      </c>
      <c r="BY67" s="258">
        <f>IF(AW67=0,,10^-6*AW67*$CC$5*Ethernet!S649)</f>
        <v>0</v>
      </c>
      <c r="BZ67" s="258">
        <f>IF(AX67=0,,10^-6*AX67*$CC$5*Ethernet!T649)</f>
        <v>0</v>
      </c>
      <c r="CA67" s="258">
        <f>IF(AY67=0,,10^-6*AY67*$CC$5*Ethernet!U649)</f>
        <v>0</v>
      </c>
      <c r="CB67" s="258">
        <f>IF(AZ67=0,,10^-6*AZ67*$CC$5*Ethernet!V649)</f>
        <v>0</v>
      </c>
      <c r="CC67" s="258">
        <f>IF(BA67=0,,10^-6*BA67*$CC$5*Ethernet!W649)</f>
        <v>0</v>
      </c>
      <c r="CD67" s="258">
        <f>IF(BB67=0,,10^-6*BB67*$CC$5*Ethernet!X649)</f>
        <v>0</v>
      </c>
      <c r="CE67" s="258">
        <f>IF(BC67=0,,10^-6*BC67*$CC$5*Ethernet!Y649)</f>
        <v>0</v>
      </c>
      <c r="CF67" s="258">
        <f>IF(BD67=0,,10^-6*BD67*$CC$5*Ethernet!Z649)</f>
        <v>0</v>
      </c>
      <c r="CG67" s="258">
        <f>IF(BE67=0,,10^-6*BE67*$CC$5*Ethernet!AA649)</f>
        <v>0</v>
      </c>
      <c r="CH67" s="258">
        <f>IF(BF67=0,,10^-6*BF67*$CC$5*Ethernet!AB649)</f>
        <v>0</v>
      </c>
    </row>
    <row r="68" spans="1:86">
      <c r="A68" s="240" t="s">
        <v>34</v>
      </c>
      <c r="B68" s="124" t="str">
        <f>Ethernet!B216</f>
        <v>100G SR2 100 m All</v>
      </c>
      <c r="C68" s="227">
        <f>Ethernet!C216</f>
        <v>0</v>
      </c>
      <c r="D68" s="227">
        <f>Ethernet!D216</f>
        <v>0</v>
      </c>
      <c r="E68" s="227">
        <f>Ethernet!E216</f>
        <v>0</v>
      </c>
      <c r="F68" s="227">
        <f>Ethernet!F216</f>
        <v>0</v>
      </c>
      <c r="G68" s="227">
        <f>Ethernet!G216</f>
        <v>0</v>
      </c>
      <c r="H68" s="227">
        <f>Ethernet!H216</f>
        <v>0</v>
      </c>
      <c r="I68" s="227">
        <f>Ethernet!I216</f>
        <v>0</v>
      </c>
      <c r="J68" s="227">
        <f>Ethernet!J216</f>
        <v>0</v>
      </c>
      <c r="K68" s="227">
        <f>Ethernet!K216</f>
        <v>0</v>
      </c>
      <c r="L68" s="227">
        <f>Ethernet!L216</f>
        <v>0</v>
      </c>
      <c r="M68" s="227">
        <f>Ethernet!M216</f>
        <v>0</v>
      </c>
      <c r="N68" s="227">
        <f>Ethernet!N216</f>
        <v>0</v>
      </c>
      <c r="P68" s="124" t="str">
        <f t="shared" si="0"/>
        <v>100G SR2 100 m All</v>
      </c>
      <c r="Q68" s="227">
        <f>Ethernet!C302</f>
        <v>0</v>
      </c>
      <c r="R68" s="227">
        <f>Ethernet!D302</f>
        <v>0</v>
      </c>
      <c r="S68" s="227">
        <f>Ethernet!E302</f>
        <v>0</v>
      </c>
      <c r="T68" s="227">
        <f>Ethernet!F302</f>
        <v>0</v>
      </c>
      <c r="U68" s="227">
        <f>Ethernet!G302</f>
        <v>0</v>
      </c>
      <c r="V68" s="227">
        <f>Ethernet!H302</f>
        <v>0</v>
      </c>
      <c r="W68" s="227">
        <f>Ethernet!I302</f>
        <v>0</v>
      </c>
      <c r="X68" s="227">
        <f>Ethernet!J302</f>
        <v>0</v>
      </c>
      <c r="Y68" s="227">
        <f>Ethernet!K302</f>
        <v>0</v>
      </c>
      <c r="Z68" s="227">
        <f>Ethernet!L302</f>
        <v>0</v>
      </c>
      <c r="AA68" s="227">
        <f>Ethernet!M302</f>
        <v>0</v>
      </c>
      <c r="AB68" s="227">
        <f>Ethernet!N302</f>
        <v>0</v>
      </c>
      <c r="AD68" s="228" t="s">
        <v>125</v>
      </c>
      <c r="AF68" s="124" t="str">
        <f t="shared" si="55"/>
        <v>100G SR2 100 m All</v>
      </c>
      <c r="AG68" s="227">
        <f t="shared" si="56"/>
        <v>0</v>
      </c>
      <c r="AH68" s="227">
        <f t="shared" si="57"/>
        <v>0</v>
      </c>
      <c r="AI68" s="227">
        <f t="shared" si="58"/>
        <v>0</v>
      </c>
      <c r="AJ68" s="227">
        <f t="shared" si="59"/>
        <v>0</v>
      </c>
      <c r="AK68" s="227">
        <f t="shared" si="60"/>
        <v>0</v>
      </c>
      <c r="AL68" s="227">
        <f t="shared" si="61"/>
        <v>0</v>
      </c>
      <c r="AM68" s="227">
        <f t="shared" si="62"/>
        <v>0</v>
      </c>
      <c r="AN68" s="227">
        <f t="shared" si="63"/>
        <v>0</v>
      </c>
      <c r="AO68" s="227">
        <f t="shared" si="64"/>
        <v>0</v>
      </c>
      <c r="AP68" s="227">
        <f t="shared" si="65"/>
        <v>0</v>
      </c>
      <c r="AQ68" s="227">
        <f t="shared" si="66"/>
        <v>0</v>
      </c>
      <c r="AR68" s="227">
        <f t="shared" si="67"/>
        <v>0</v>
      </c>
      <c r="AT68" s="124" t="str">
        <f t="shared" si="68"/>
        <v>100G SR2 100 m All</v>
      </c>
      <c r="AU68" s="227">
        <f t="shared" si="69"/>
        <v>0</v>
      </c>
      <c r="AV68" s="227">
        <f t="shared" si="70"/>
        <v>0</v>
      </c>
      <c r="AW68" s="227">
        <f t="shared" si="71"/>
        <v>0</v>
      </c>
      <c r="AX68" s="227">
        <f t="shared" si="72"/>
        <v>0</v>
      </c>
      <c r="AY68" s="227">
        <f t="shared" si="73"/>
        <v>0</v>
      </c>
      <c r="AZ68" s="227">
        <f t="shared" si="74"/>
        <v>0</v>
      </c>
      <c r="BA68" s="227">
        <f t="shared" si="75"/>
        <v>0</v>
      </c>
      <c r="BB68" s="227">
        <f t="shared" si="76"/>
        <v>0</v>
      </c>
      <c r="BC68" s="227">
        <f t="shared" si="77"/>
        <v>0</v>
      </c>
      <c r="BD68" s="227">
        <f t="shared" si="78"/>
        <v>0</v>
      </c>
      <c r="BE68" s="227">
        <f t="shared" si="79"/>
        <v>0</v>
      </c>
      <c r="BF68" s="227">
        <f t="shared" si="80"/>
        <v>0</v>
      </c>
      <c r="BH68" s="124" t="str">
        <f t="shared" si="27"/>
        <v>100G SR2 100 m All</v>
      </c>
      <c r="BI68" s="258">
        <f>IF(AG68=0,,10^-6*AG68*$BO$5*Ethernet!Q650)</f>
        <v>0</v>
      </c>
      <c r="BJ68" s="258">
        <f>IF(AH68=0,,10^-6*AH68*$BO$5*Ethernet!R650)</f>
        <v>0</v>
      </c>
      <c r="BK68" s="258">
        <f>IF(AI68=0,,10^-6*AI68*$BO$5*Ethernet!S650)</f>
        <v>0</v>
      </c>
      <c r="BL68" s="258">
        <f>IF(AJ68=0,,10^-6*AJ68*$BO$5*Ethernet!T650)</f>
        <v>0</v>
      </c>
      <c r="BM68" s="258">
        <f>IF(AK68=0,,10^-6*AK68*$BO$5*Ethernet!U650)</f>
        <v>0</v>
      </c>
      <c r="BN68" s="258">
        <f>IF(AL68=0,,10^-6*AL68*$BO$5*Ethernet!V650)</f>
        <v>0</v>
      </c>
      <c r="BO68" s="258">
        <f>IF(AM68=0,,10^-6*AM68*$BO$5*Ethernet!W650)</f>
        <v>0</v>
      </c>
      <c r="BP68" s="258">
        <f>IF(AN68=0,,10^-6*AN68*$BO$5*Ethernet!X650)</f>
        <v>0</v>
      </c>
      <c r="BQ68" s="258">
        <f>IF(AO68=0,,10^-6*AO68*$BO$5*Ethernet!Y650)</f>
        <v>0</v>
      </c>
      <c r="BR68" s="258">
        <f>IF(AP68=0,,10^-6*AP68*$BO$5*Ethernet!Z650)</f>
        <v>0</v>
      </c>
      <c r="BS68" s="258">
        <f>IF(AQ68=0,,10^-6*AQ68*$BO$5*Ethernet!AA650)</f>
        <v>0</v>
      </c>
      <c r="BT68" s="258">
        <f>IF(AR68=0,,10^-6*AR68*$BO$5*Ethernet!AB650)</f>
        <v>0</v>
      </c>
      <c r="BV68" s="124" t="str">
        <f t="shared" si="28"/>
        <v>100G SR2 100 m All</v>
      </c>
      <c r="BW68" s="258">
        <f>IF(AU68=0,,10^-6*AU68*$CC$5*Ethernet!Q650)</f>
        <v>0</v>
      </c>
      <c r="BX68" s="258">
        <f>IF(AV68=0,,10^-6*AV68*$CC$5*Ethernet!R650)</f>
        <v>0</v>
      </c>
      <c r="BY68" s="258">
        <f>IF(AW68=0,,10^-6*AW68*$CC$5*Ethernet!S650)</f>
        <v>0</v>
      </c>
      <c r="BZ68" s="258">
        <f>IF(AX68=0,,10^-6*AX68*$CC$5*Ethernet!T650)</f>
        <v>0</v>
      </c>
      <c r="CA68" s="258">
        <f>IF(AY68=0,,10^-6*AY68*$CC$5*Ethernet!U650)</f>
        <v>0</v>
      </c>
      <c r="CB68" s="258">
        <f>IF(AZ68=0,,10^-6*AZ68*$CC$5*Ethernet!V650)</f>
        <v>0</v>
      </c>
      <c r="CC68" s="258">
        <f>IF(BA68=0,,10^-6*BA68*$CC$5*Ethernet!W650)</f>
        <v>0</v>
      </c>
      <c r="CD68" s="258">
        <f>IF(BB68=0,,10^-6*BB68*$CC$5*Ethernet!X650)</f>
        <v>0</v>
      </c>
      <c r="CE68" s="258">
        <f>IF(BC68=0,,10^-6*BC68*$CC$5*Ethernet!Y650)</f>
        <v>0</v>
      </c>
      <c r="CF68" s="258">
        <f>IF(BD68=0,,10^-6*BD68*$CC$5*Ethernet!Z650)</f>
        <v>0</v>
      </c>
      <c r="CG68" s="258">
        <f>IF(BE68=0,,10^-6*BE68*$CC$5*Ethernet!AA650)</f>
        <v>0</v>
      </c>
      <c r="CH68" s="258">
        <f>IF(BF68=0,,10^-6*BF68*$CC$5*Ethernet!AB650)</f>
        <v>0</v>
      </c>
    </row>
    <row r="69" spans="1:86">
      <c r="A69" s="240" t="s">
        <v>34</v>
      </c>
      <c r="B69" s="124" t="str">
        <f>Ethernet!B217</f>
        <v>100G MM Duplex 100 - 300 m QSFP28</v>
      </c>
      <c r="C69" s="227">
        <f>Ethernet!C217</f>
        <v>0</v>
      </c>
      <c r="D69" s="227">
        <f>Ethernet!D217</f>
        <v>0</v>
      </c>
      <c r="E69" s="227">
        <f>Ethernet!E217</f>
        <v>0</v>
      </c>
      <c r="F69" s="227">
        <f>Ethernet!F217</f>
        <v>0</v>
      </c>
      <c r="G69" s="227">
        <f>Ethernet!G217</f>
        <v>0</v>
      </c>
      <c r="H69" s="227">
        <f>Ethernet!H217</f>
        <v>0</v>
      </c>
      <c r="I69" s="227">
        <f>Ethernet!I217</f>
        <v>0</v>
      </c>
      <c r="J69" s="227">
        <f>Ethernet!J217</f>
        <v>0</v>
      </c>
      <c r="K69" s="227">
        <f>Ethernet!K217</f>
        <v>0</v>
      </c>
      <c r="L69" s="227">
        <f>Ethernet!L217</f>
        <v>0</v>
      </c>
      <c r="M69" s="227">
        <f>Ethernet!M217</f>
        <v>0</v>
      </c>
      <c r="N69" s="227">
        <f>Ethernet!N217</f>
        <v>0</v>
      </c>
      <c r="P69" s="124" t="str">
        <f t="shared" si="0"/>
        <v>100G MM Duplex 100 - 300 m QSFP28</v>
      </c>
      <c r="Q69" s="227">
        <f>Ethernet!C303</f>
        <v>0</v>
      </c>
      <c r="R69" s="227">
        <f>Ethernet!D303</f>
        <v>0</v>
      </c>
      <c r="S69" s="227">
        <f>Ethernet!E303</f>
        <v>0</v>
      </c>
      <c r="T69" s="227">
        <f>Ethernet!F303</f>
        <v>0</v>
      </c>
      <c r="U69" s="227">
        <f>Ethernet!G303</f>
        <v>0</v>
      </c>
      <c r="V69" s="227">
        <f>Ethernet!H303</f>
        <v>0</v>
      </c>
      <c r="W69" s="227">
        <f>Ethernet!I303</f>
        <v>0</v>
      </c>
      <c r="X69" s="227">
        <f>Ethernet!J303</f>
        <v>0</v>
      </c>
      <c r="Y69" s="227">
        <f>Ethernet!K303</f>
        <v>0</v>
      </c>
      <c r="Z69" s="227">
        <f>Ethernet!L303</f>
        <v>0</v>
      </c>
      <c r="AA69" s="227">
        <f>Ethernet!M303</f>
        <v>0</v>
      </c>
      <c r="AB69" s="227">
        <f>Ethernet!N303</f>
        <v>0</v>
      </c>
      <c r="AD69" s="228" t="s">
        <v>125</v>
      </c>
      <c r="AF69" s="124" t="str">
        <f t="shared" si="55"/>
        <v>100G MM Duplex 100 - 300 m QSFP28</v>
      </c>
      <c r="AG69" s="227">
        <f t="shared" si="56"/>
        <v>0</v>
      </c>
      <c r="AH69" s="227">
        <f t="shared" si="57"/>
        <v>0</v>
      </c>
      <c r="AI69" s="227">
        <f t="shared" si="58"/>
        <v>0</v>
      </c>
      <c r="AJ69" s="227">
        <f t="shared" si="59"/>
        <v>0</v>
      </c>
      <c r="AK69" s="227">
        <f t="shared" si="60"/>
        <v>0</v>
      </c>
      <c r="AL69" s="227">
        <f t="shared" si="61"/>
        <v>0</v>
      </c>
      <c r="AM69" s="227">
        <f t="shared" si="62"/>
        <v>0</v>
      </c>
      <c r="AN69" s="227">
        <f t="shared" si="63"/>
        <v>0</v>
      </c>
      <c r="AO69" s="227">
        <f t="shared" si="64"/>
        <v>0</v>
      </c>
      <c r="AP69" s="227">
        <f t="shared" si="65"/>
        <v>0</v>
      </c>
      <c r="AQ69" s="227">
        <f t="shared" si="66"/>
        <v>0</v>
      </c>
      <c r="AR69" s="227">
        <f t="shared" si="67"/>
        <v>0</v>
      </c>
      <c r="AT69" s="124" t="str">
        <f t="shared" si="68"/>
        <v>100G MM Duplex 100 - 300 m QSFP28</v>
      </c>
      <c r="AU69" s="227">
        <f t="shared" si="69"/>
        <v>0</v>
      </c>
      <c r="AV69" s="227">
        <f t="shared" si="70"/>
        <v>0</v>
      </c>
      <c r="AW69" s="227">
        <f t="shared" si="71"/>
        <v>0</v>
      </c>
      <c r="AX69" s="227">
        <f t="shared" si="72"/>
        <v>0</v>
      </c>
      <c r="AY69" s="227">
        <f t="shared" si="73"/>
        <v>0</v>
      </c>
      <c r="AZ69" s="227">
        <f t="shared" si="74"/>
        <v>0</v>
      </c>
      <c r="BA69" s="227">
        <f t="shared" si="75"/>
        <v>0</v>
      </c>
      <c r="BB69" s="227">
        <f t="shared" si="76"/>
        <v>0</v>
      </c>
      <c r="BC69" s="227">
        <f t="shared" si="77"/>
        <v>0</v>
      </c>
      <c r="BD69" s="227">
        <f t="shared" si="78"/>
        <v>0</v>
      </c>
      <c r="BE69" s="227">
        <f t="shared" si="79"/>
        <v>0</v>
      </c>
      <c r="BF69" s="227">
        <f t="shared" si="80"/>
        <v>0</v>
      </c>
      <c r="BH69" s="124" t="str">
        <f t="shared" si="27"/>
        <v>100G MM Duplex 100 - 300 m QSFP28</v>
      </c>
      <c r="BI69" s="258">
        <f>IF(AG69=0,,10^-6*AG69*$BO$5*Ethernet!Q651)</f>
        <v>0</v>
      </c>
      <c r="BJ69" s="258">
        <f>IF(AH69=0,,10^-6*AH69*$BO$5*Ethernet!R651)</f>
        <v>0</v>
      </c>
      <c r="BK69" s="258">
        <f>IF(AI69=0,,10^-6*AI69*$BO$5*Ethernet!S651)</f>
        <v>0</v>
      </c>
      <c r="BL69" s="258">
        <f>IF(AJ69=0,,10^-6*AJ69*$BO$5*Ethernet!T651)</f>
        <v>0</v>
      </c>
      <c r="BM69" s="258">
        <f>IF(AK69=0,,10^-6*AK69*$BO$5*Ethernet!U651)</f>
        <v>0</v>
      </c>
      <c r="BN69" s="258">
        <f>IF(AL69=0,,10^-6*AL69*$BO$5*Ethernet!V651)</f>
        <v>0</v>
      </c>
      <c r="BO69" s="258">
        <f>IF(AM69=0,,10^-6*AM69*$BO$5*Ethernet!W651)</f>
        <v>0</v>
      </c>
      <c r="BP69" s="258">
        <f>IF(AN69=0,,10^-6*AN69*$BO$5*Ethernet!X651)</f>
        <v>0</v>
      </c>
      <c r="BQ69" s="258">
        <f>IF(AO69=0,,10^-6*AO69*$BO$5*Ethernet!Y651)</f>
        <v>0</v>
      </c>
      <c r="BR69" s="258">
        <f>IF(AP69=0,,10^-6*AP69*$BO$5*Ethernet!Z651)</f>
        <v>0</v>
      </c>
      <c r="BS69" s="258">
        <f>IF(AQ69=0,,10^-6*AQ69*$BO$5*Ethernet!AA651)</f>
        <v>0</v>
      </c>
      <c r="BT69" s="258">
        <f>IF(AR69=0,,10^-6*AR69*$BO$5*Ethernet!AB651)</f>
        <v>0</v>
      </c>
      <c r="BV69" s="124" t="str">
        <f t="shared" si="28"/>
        <v>100G MM Duplex 100 - 300 m QSFP28</v>
      </c>
      <c r="BW69" s="258">
        <f>IF(AU69=0,,10^-6*AU69*$CC$5*Ethernet!Q651)</f>
        <v>0</v>
      </c>
      <c r="BX69" s="258">
        <f>IF(AV69=0,,10^-6*AV69*$CC$5*Ethernet!R651)</f>
        <v>0</v>
      </c>
      <c r="BY69" s="258">
        <f>IF(AW69=0,,10^-6*AW69*$CC$5*Ethernet!S651)</f>
        <v>0</v>
      </c>
      <c r="BZ69" s="258">
        <f>IF(AX69=0,,10^-6*AX69*$CC$5*Ethernet!T651)</f>
        <v>0</v>
      </c>
      <c r="CA69" s="258">
        <f>IF(AY69=0,,10^-6*AY69*$CC$5*Ethernet!U651)</f>
        <v>0</v>
      </c>
      <c r="CB69" s="258">
        <f>IF(AZ69=0,,10^-6*AZ69*$CC$5*Ethernet!V651)</f>
        <v>0</v>
      </c>
      <c r="CC69" s="258">
        <f>IF(BA69=0,,10^-6*BA69*$CC$5*Ethernet!W651)</f>
        <v>0</v>
      </c>
      <c r="CD69" s="258">
        <f>IF(BB69=0,,10^-6*BB69*$CC$5*Ethernet!X651)</f>
        <v>0</v>
      </c>
      <c r="CE69" s="258">
        <f>IF(BC69=0,,10^-6*BC69*$CC$5*Ethernet!Y651)</f>
        <v>0</v>
      </c>
      <c r="CF69" s="258">
        <f>IF(BD69=0,,10^-6*BD69*$CC$5*Ethernet!Z651)</f>
        <v>0</v>
      </c>
      <c r="CG69" s="258">
        <f>IF(BE69=0,,10^-6*BE69*$CC$5*Ethernet!AA651)</f>
        <v>0</v>
      </c>
      <c r="CH69" s="258">
        <f>IF(BF69=0,,10^-6*BF69*$CC$5*Ethernet!AB651)</f>
        <v>0</v>
      </c>
    </row>
    <row r="70" spans="1:86">
      <c r="A70" s="240" t="s">
        <v>34</v>
      </c>
      <c r="B70" s="124" t="str">
        <f>Ethernet!B218</f>
        <v>100G eSR4 300 m QSFP28</v>
      </c>
      <c r="C70" s="227">
        <f>Ethernet!C218</f>
        <v>0</v>
      </c>
      <c r="D70" s="227">
        <f>Ethernet!D218</f>
        <v>0</v>
      </c>
      <c r="E70" s="227">
        <f>Ethernet!E218</f>
        <v>0</v>
      </c>
      <c r="F70" s="227">
        <f>Ethernet!F218</f>
        <v>0</v>
      </c>
      <c r="G70" s="227">
        <f>Ethernet!G218</f>
        <v>0</v>
      </c>
      <c r="H70" s="227">
        <f>Ethernet!H218</f>
        <v>0</v>
      </c>
      <c r="I70" s="227">
        <f>Ethernet!I218</f>
        <v>0</v>
      </c>
      <c r="J70" s="227">
        <f>Ethernet!J218</f>
        <v>0</v>
      </c>
      <c r="K70" s="227">
        <f>Ethernet!K218</f>
        <v>0</v>
      </c>
      <c r="L70" s="227">
        <f>Ethernet!L218</f>
        <v>0</v>
      </c>
      <c r="M70" s="227">
        <f>Ethernet!M218</f>
        <v>0</v>
      </c>
      <c r="N70" s="227">
        <f>Ethernet!N218</f>
        <v>0</v>
      </c>
      <c r="P70" s="124" t="str">
        <f t="shared" si="0"/>
        <v>100G eSR4 300 m QSFP28</v>
      </c>
      <c r="Q70" s="227">
        <f>Ethernet!C304</f>
        <v>0</v>
      </c>
      <c r="R70" s="227">
        <f>Ethernet!D304</f>
        <v>0</v>
      </c>
      <c r="S70" s="227">
        <f>Ethernet!E304</f>
        <v>0</v>
      </c>
      <c r="T70" s="227">
        <f>Ethernet!F304</f>
        <v>0</v>
      </c>
      <c r="U70" s="227">
        <f>Ethernet!G304</f>
        <v>0</v>
      </c>
      <c r="V70" s="227">
        <f>Ethernet!H304</f>
        <v>0</v>
      </c>
      <c r="W70" s="227">
        <f>Ethernet!I304</f>
        <v>0</v>
      </c>
      <c r="X70" s="227">
        <f>Ethernet!J304</f>
        <v>0</v>
      </c>
      <c r="Y70" s="227">
        <f>Ethernet!K304</f>
        <v>0</v>
      </c>
      <c r="Z70" s="227">
        <f>Ethernet!L304</f>
        <v>0</v>
      </c>
      <c r="AA70" s="227">
        <f>Ethernet!M304</f>
        <v>0</v>
      </c>
      <c r="AB70" s="227">
        <f>Ethernet!N304</f>
        <v>0</v>
      </c>
      <c r="AD70" s="228" t="s">
        <v>125</v>
      </c>
      <c r="AF70" s="124" t="str">
        <f t="shared" si="55"/>
        <v>100G eSR4 300 m QSFP28</v>
      </c>
      <c r="AG70" s="227">
        <f t="shared" si="56"/>
        <v>0</v>
      </c>
      <c r="AH70" s="227">
        <f t="shared" si="57"/>
        <v>0</v>
      </c>
      <c r="AI70" s="227">
        <f t="shared" si="58"/>
        <v>0</v>
      </c>
      <c r="AJ70" s="227">
        <f t="shared" si="59"/>
        <v>0</v>
      </c>
      <c r="AK70" s="227">
        <f t="shared" si="60"/>
        <v>0</v>
      </c>
      <c r="AL70" s="227">
        <f t="shared" si="61"/>
        <v>0</v>
      </c>
      <c r="AM70" s="227">
        <f t="shared" si="62"/>
        <v>0</v>
      </c>
      <c r="AN70" s="227">
        <f t="shared" si="63"/>
        <v>0</v>
      </c>
      <c r="AO70" s="227">
        <f t="shared" si="64"/>
        <v>0</v>
      </c>
      <c r="AP70" s="227">
        <f t="shared" si="65"/>
        <v>0</v>
      </c>
      <c r="AQ70" s="227">
        <f t="shared" si="66"/>
        <v>0</v>
      </c>
      <c r="AR70" s="227">
        <f t="shared" si="67"/>
        <v>0</v>
      </c>
      <c r="AT70" s="124" t="str">
        <f t="shared" si="68"/>
        <v>100G eSR4 300 m QSFP28</v>
      </c>
      <c r="AU70" s="227">
        <f t="shared" si="69"/>
        <v>0</v>
      </c>
      <c r="AV70" s="227">
        <f t="shared" si="70"/>
        <v>0</v>
      </c>
      <c r="AW70" s="227">
        <f t="shared" si="71"/>
        <v>0</v>
      </c>
      <c r="AX70" s="227">
        <f t="shared" si="72"/>
        <v>0</v>
      </c>
      <c r="AY70" s="227">
        <f t="shared" si="73"/>
        <v>0</v>
      </c>
      <c r="AZ70" s="227">
        <f t="shared" si="74"/>
        <v>0</v>
      </c>
      <c r="BA70" s="227">
        <f t="shared" si="75"/>
        <v>0</v>
      </c>
      <c r="BB70" s="227">
        <f t="shared" si="76"/>
        <v>0</v>
      </c>
      <c r="BC70" s="227">
        <f t="shared" si="77"/>
        <v>0</v>
      </c>
      <c r="BD70" s="227">
        <f t="shared" si="78"/>
        <v>0</v>
      </c>
      <c r="BE70" s="227">
        <f t="shared" si="79"/>
        <v>0</v>
      </c>
      <c r="BF70" s="227">
        <f t="shared" si="80"/>
        <v>0</v>
      </c>
      <c r="BH70" s="124" t="str">
        <f t="shared" si="27"/>
        <v>100G eSR4 300 m QSFP28</v>
      </c>
      <c r="BI70" s="258">
        <f>IF(AG70=0,,10^-6*AG70*$BO$5*Ethernet!Q652)</f>
        <v>0</v>
      </c>
      <c r="BJ70" s="258">
        <f>IF(AH70=0,,10^-6*AH70*$BO$5*Ethernet!R652)</f>
        <v>0</v>
      </c>
      <c r="BK70" s="258">
        <f>IF(AI70=0,,10^-6*AI70*$BO$5*Ethernet!S652)</f>
        <v>0</v>
      </c>
      <c r="BL70" s="258">
        <f>IF(AJ70=0,,10^-6*AJ70*$BO$5*Ethernet!T652)</f>
        <v>0</v>
      </c>
      <c r="BM70" s="258">
        <f>IF(AK70=0,,10^-6*AK70*$BO$5*Ethernet!U652)</f>
        <v>0</v>
      </c>
      <c r="BN70" s="258">
        <f>IF(AL70=0,,10^-6*AL70*$BO$5*Ethernet!V652)</f>
        <v>0</v>
      </c>
      <c r="BO70" s="258">
        <f>IF(AM70=0,,10^-6*AM70*$BO$5*Ethernet!W652)</f>
        <v>0</v>
      </c>
      <c r="BP70" s="258">
        <f>IF(AN70=0,,10^-6*AN70*$BO$5*Ethernet!X652)</f>
        <v>0</v>
      </c>
      <c r="BQ70" s="258">
        <f>IF(AO70=0,,10^-6*AO70*$BO$5*Ethernet!Y652)</f>
        <v>0</v>
      </c>
      <c r="BR70" s="258">
        <f>IF(AP70=0,,10^-6*AP70*$BO$5*Ethernet!Z652)</f>
        <v>0</v>
      </c>
      <c r="BS70" s="258">
        <f>IF(AQ70=0,,10^-6*AQ70*$BO$5*Ethernet!AA652)</f>
        <v>0</v>
      </c>
      <c r="BT70" s="258">
        <f>IF(AR70=0,,10^-6*AR70*$BO$5*Ethernet!AB652)</f>
        <v>0</v>
      </c>
      <c r="BV70" s="124" t="str">
        <f t="shared" si="28"/>
        <v>100G eSR4 300 m QSFP28</v>
      </c>
      <c r="BW70" s="258">
        <f>IF(AU70=0,,10^-6*AU70*$CC$5*Ethernet!Q652)</f>
        <v>0</v>
      </c>
      <c r="BX70" s="258">
        <f>IF(AV70=0,,10^-6*AV70*$CC$5*Ethernet!R652)</f>
        <v>0</v>
      </c>
      <c r="BY70" s="258">
        <f>IF(AW70=0,,10^-6*AW70*$CC$5*Ethernet!S652)</f>
        <v>0</v>
      </c>
      <c r="BZ70" s="258">
        <f>IF(AX70=0,,10^-6*AX70*$CC$5*Ethernet!T652)</f>
        <v>0</v>
      </c>
      <c r="CA70" s="258">
        <f>IF(AY70=0,,10^-6*AY70*$CC$5*Ethernet!U652)</f>
        <v>0</v>
      </c>
      <c r="CB70" s="258">
        <f>IF(AZ70=0,,10^-6*AZ70*$CC$5*Ethernet!V652)</f>
        <v>0</v>
      </c>
      <c r="CC70" s="258">
        <f>IF(BA70=0,,10^-6*BA70*$CC$5*Ethernet!W652)</f>
        <v>0</v>
      </c>
      <c r="CD70" s="258">
        <f>IF(BB70=0,,10^-6*BB70*$CC$5*Ethernet!X652)</f>
        <v>0</v>
      </c>
      <c r="CE70" s="258">
        <f>IF(BC70=0,,10^-6*BC70*$CC$5*Ethernet!Y652)</f>
        <v>0</v>
      </c>
      <c r="CF70" s="258">
        <f>IF(BD70=0,,10^-6*BD70*$CC$5*Ethernet!Z652)</f>
        <v>0</v>
      </c>
      <c r="CG70" s="258">
        <f>IF(BE70=0,,10^-6*BE70*$CC$5*Ethernet!AA652)</f>
        <v>0</v>
      </c>
      <c r="CH70" s="258">
        <f>IF(BF70=0,,10^-6*BF70*$CC$5*Ethernet!AB652)</f>
        <v>0</v>
      </c>
    </row>
    <row r="71" spans="1:86">
      <c r="A71" s="240" t="s">
        <v>34</v>
      </c>
      <c r="B71" s="124" t="str">
        <f>Ethernet!B219</f>
        <v>100G PSM4 500 m QSFP28</v>
      </c>
      <c r="C71" s="227">
        <f>Ethernet!C219</f>
        <v>0</v>
      </c>
      <c r="D71" s="227">
        <f>Ethernet!D219</f>
        <v>0</v>
      </c>
      <c r="E71" s="227">
        <f>Ethernet!E219</f>
        <v>0</v>
      </c>
      <c r="F71" s="227">
        <f>Ethernet!F219</f>
        <v>0</v>
      </c>
      <c r="G71" s="227">
        <f>Ethernet!G219</f>
        <v>0</v>
      </c>
      <c r="H71" s="227">
        <f>Ethernet!H219</f>
        <v>0</v>
      </c>
      <c r="I71" s="227">
        <f>Ethernet!I219</f>
        <v>0</v>
      </c>
      <c r="J71" s="227">
        <f>Ethernet!J219</f>
        <v>0</v>
      </c>
      <c r="K71" s="227">
        <f>Ethernet!K219</f>
        <v>0</v>
      </c>
      <c r="L71" s="227">
        <f>Ethernet!L219</f>
        <v>0</v>
      </c>
      <c r="M71" s="227">
        <f>Ethernet!M219</f>
        <v>0</v>
      </c>
      <c r="N71" s="227">
        <f>Ethernet!N219</f>
        <v>0</v>
      </c>
      <c r="P71" s="124" t="str">
        <f t="shared" si="0"/>
        <v>100G PSM4 500 m QSFP28</v>
      </c>
      <c r="Q71" s="227">
        <f>Ethernet!C305</f>
        <v>64275.51999999999</v>
      </c>
      <c r="R71" s="227">
        <f>Ethernet!D305</f>
        <v>177509.5</v>
      </c>
      <c r="S71" s="227">
        <f>Ethernet!E305</f>
        <v>0</v>
      </c>
      <c r="T71" s="227">
        <f>Ethernet!F305</f>
        <v>0</v>
      </c>
      <c r="U71" s="227">
        <f>Ethernet!G305</f>
        <v>0</v>
      </c>
      <c r="V71" s="227">
        <f>Ethernet!H305</f>
        <v>0</v>
      </c>
      <c r="W71" s="227">
        <f>Ethernet!I305</f>
        <v>0</v>
      </c>
      <c r="X71" s="227">
        <f>Ethernet!J305</f>
        <v>0</v>
      </c>
      <c r="Y71" s="227">
        <f>Ethernet!K305</f>
        <v>0</v>
      </c>
      <c r="Z71" s="227">
        <f>Ethernet!L305</f>
        <v>0</v>
      </c>
      <c r="AA71" s="227">
        <f>Ethernet!M305</f>
        <v>0</v>
      </c>
      <c r="AB71" s="227">
        <f>Ethernet!N305</f>
        <v>0</v>
      </c>
      <c r="AD71" s="228" t="s">
        <v>123</v>
      </c>
      <c r="AF71" s="124" t="str">
        <f t="shared" si="55"/>
        <v>100G PSM4 500 m QSFP28</v>
      </c>
      <c r="AG71" s="227">
        <f t="shared" si="56"/>
        <v>64275.51999999999</v>
      </c>
      <c r="AH71" s="227">
        <f t="shared" si="57"/>
        <v>177509.5</v>
      </c>
      <c r="AI71" s="227">
        <f t="shared" si="58"/>
        <v>0</v>
      </c>
      <c r="AJ71" s="227">
        <f t="shared" si="59"/>
        <v>0</v>
      </c>
      <c r="AK71" s="227">
        <f t="shared" si="60"/>
        <v>0</v>
      </c>
      <c r="AL71" s="227">
        <f t="shared" si="61"/>
        <v>0</v>
      </c>
      <c r="AM71" s="227">
        <f t="shared" si="62"/>
        <v>0</v>
      </c>
      <c r="AN71" s="227">
        <f t="shared" si="63"/>
        <v>0</v>
      </c>
      <c r="AO71" s="227">
        <f t="shared" si="64"/>
        <v>0</v>
      </c>
      <c r="AP71" s="227">
        <f t="shared" si="65"/>
        <v>0</v>
      </c>
      <c r="AQ71" s="227">
        <f t="shared" si="66"/>
        <v>0</v>
      </c>
      <c r="AR71" s="227">
        <f t="shared" si="67"/>
        <v>0</v>
      </c>
      <c r="AT71" s="124" t="str">
        <f t="shared" si="68"/>
        <v>100G PSM4 500 m QSFP28</v>
      </c>
      <c r="AU71" s="227">
        <f t="shared" si="69"/>
        <v>0</v>
      </c>
      <c r="AV71" s="227">
        <f t="shared" si="70"/>
        <v>0</v>
      </c>
      <c r="AW71" s="227">
        <f t="shared" si="71"/>
        <v>0</v>
      </c>
      <c r="AX71" s="227">
        <f t="shared" si="72"/>
        <v>0</v>
      </c>
      <c r="AY71" s="227">
        <f t="shared" si="73"/>
        <v>0</v>
      </c>
      <c r="AZ71" s="227">
        <f t="shared" si="74"/>
        <v>0</v>
      </c>
      <c r="BA71" s="227">
        <f t="shared" si="75"/>
        <v>0</v>
      </c>
      <c r="BB71" s="227">
        <f t="shared" si="76"/>
        <v>0</v>
      </c>
      <c r="BC71" s="227">
        <f t="shared" si="77"/>
        <v>0</v>
      </c>
      <c r="BD71" s="227">
        <f t="shared" si="78"/>
        <v>0</v>
      </c>
      <c r="BE71" s="227">
        <f t="shared" si="79"/>
        <v>0</v>
      </c>
      <c r="BF71" s="227">
        <f t="shared" si="80"/>
        <v>0</v>
      </c>
      <c r="BH71" s="124" t="str">
        <f t="shared" si="27"/>
        <v>100G PSM4 500 m QSFP28</v>
      </c>
      <c r="BI71" s="258">
        <f>IF(AG71=0,,10^-6*AG71*$BO$5*Ethernet!Q653)</f>
        <v>4.3375289753599997</v>
      </c>
      <c r="BJ71" s="258">
        <f>IF(AH71=0,,10^-6*AH71*$BO$5*Ethernet!R653)</f>
        <v>7.9047001499999991</v>
      </c>
      <c r="BK71" s="258">
        <f>IF(AI71=0,,10^-6*AI71*$BO$5*Ethernet!S653)</f>
        <v>0</v>
      </c>
      <c r="BL71" s="258">
        <f>IF(AJ71=0,,10^-6*AJ71*$BO$5*Ethernet!T653)</f>
        <v>0</v>
      </c>
      <c r="BM71" s="258">
        <f>IF(AK71=0,,10^-6*AK71*$BO$5*Ethernet!U653)</f>
        <v>0</v>
      </c>
      <c r="BN71" s="258">
        <f>IF(AL71=0,,10^-6*AL71*$BO$5*Ethernet!V653)</f>
        <v>0</v>
      </c>
      <c r="BO71" s="258">
        <f>IF(AM71=0,,10^-6*AM71*$BO$5*Ethernet!W653)</f>
        <v>0</v>
      </c>
      <c r="BP71" s="258">
        <f>IF(AN71=0,,10^-6*AN71*$BO$5*Ethernet!X653)</f>
        <v>0</v>
      </c>
      <c r="BQ71" s="258">
        <f>IF(AO71=0,,10^-6*AO71*$BO$5*Ethernet!Y653)</f>
        <v>0</v>
      </c>
      <c r="BR71" s="258">
        <f>IF(AP71=0,,10^-6*AP71*$BO$5*Ethernet!Z653)</f>
        <v>0</v>
      </c>
      <c r="BS71" s="258">
        <f>IF(AQ71=0,,10^-6*AQ71*$BO$5*Ethernet!AA653)</f>
        <v>0</v>
      </c>
      <c r="BT71" s="258">
        <f>IF(AR71=0,,10^-6*AR71*$BO$5*Ethernet!AB653)</f>
        <v>0</v>
      </c>
      <c r="BV71" s="124" t="str">
        <f t="shared" si="28"/>
        <v>100G PSM4 500 m QSFP28</v>
      </c>
      <c r="BW71" s="258">
        <f>IF(AU71=0,,10^-6*AU71*$CC$5*Ethernet!Q653)</f>
        <v>0</v>
      </c>
      <c r="BX71" s="258">
        <f>IF(AV71=0,,10^-6*AV71*$CC$5*Ethernet!R653)</f>
        <v>0</v>
      </c>
      <c r="BY71" s="258">
        <f>IF(AW71=0,,10^-6*AW71*$CC$5*Ethernet!S653)</f>
        <v>0</v>
      </c>
      <c r="BZ71" s="258">
        <f>IF(AX71=0,,10^-6*AX71*$CC$5*Ethernet!T653)</f>
        <v>0</v>
      </c>
      <c r="CA71" s="258">
        <f>IF(AY71=0,,10^-6*AY71*$CC$5*Ethernet!U653)</f>
        <v>0</v>
      </c>
      <c r="CB71" s="258">
        <f>IF(AZ71=0,,10^-6*AZ71*$CC$5*Ethernet!V653)</f>
        <v>0</v>
      </c>
      <c r="CC71" s="258">
        <f>IF(BA71=0,,10^-6*BA71*$CC$5*Ethernet!W653)</f>
        <v>0</v>
      </c>
      <c r="CD71" s="258">
        <f>IF(BB71=0,,10^-6*BB71*$CC$5*Ethernet!X653)</f>
        <v>0</v>
      </c>
      <c r="CE71" s="258">
        <f>IF(BC71=0,,10^-6*BC71*$CC$5*Ethernet!Y653)</f>
        <v>0</v>
      </c>
      <c r="CF71" s="258">
        <f>IF(BD71=0,,10^-6*BD71*$CC$5*Ethernet!Z653)</f>
        <v>0</v>
      </c>
      <c r="CG71" s="258">
        <f>IF(BE71=0,,10^-6*BE71*$CC$5*Ethernet!AA653)</f>
        <v>0</v>
      </c>
      <c r="CH71" s="258">
        <f>IF(BF71=0,,10^-6*BF71*$CC$5*Ethernet!AB653)</f>
        <v>0</v>
      </c>
    </row>
    <row r="72" spans="1:86">
      <c r="A72" s="240" t="s">
        <v>34</v>
      </c>
      <c r="B72" s="124" t="str">
        <f>Ethernet!B220</f>
        <v>100G DR 500m QSFP28</v>
      </c>
      <c r="C72" s="227">
        <f>Ethernet!C220</f>
        <v>0</v>
      </c>
      <c r="D72" s="227">
        <f>Ethernet!D220</f>
        <v>0</v>
      </c>
      <c r="E72" s="227">
        <f>Ethernet!E220</f>
        <v>0</v>
      </c>
      <c r="F72" s="227">
        <f>Ethernet!F220</f>
        <v>0</v>
      </c>
      <c r="G72" s="227">
        <f>Ethernet!G220</f>
        <v>0</v>
      </c>
      <c r="H72" s="227">
        <f>Ethernet!H220</f>
        <v>0</v>
      </c>
      <c r="I72" s="227">
        <f>Ethernet!I220</f>
        <v>0</v>
      </c>
      <c r="J72" s="227">
        <f>Ethernet!J220</f>
        <v>0</v>
      </c>
      <c r="K72" s="227">
        <f>Ethernet!K220</f>
        <v>0</v>
      </c>
      <c r="L72" s="227">
        <f>Ethernet!L220</f>
        <v>0</v>
      </c>
      <c r="M72" s="227">
        <f>Ethernet!M220</f>
        <v>0</v>
      </c>
      <c r="N72" s="227">
        <f>Ethernet!N220</f>
        <v>0</v>
      </c>
      <c r="P72" s="124" t="str">
        <f t="shared" ref="P72:P135" si="81">B72</f>
        <v>100G DR 500m QSFP28</v>
      </c>
      <c r="Q72" s="227">
        <f>Ethernet!C306</f>
        <v>0</v>
      </c>
      <c r="R72" s="227">
        <f>Ethernet!D306</f>
        <v>0</v>
      </c>
      <c r="S72" s="227">
        <f>Ethernet!E306</f>
        <v>0</v>
      </c>
      <c r="T72" s="227">
        <f>Ethernet!F306</f>
        <v>0</v>
      </c>
      <c r="U72" s="227">
        <f>Ethernet!G306</f>
        <v>0</v>
      </c>
      <c r="V72" s="227">
        <f>Ethernet!H306</f>
        <v>0</v>
      </c>
      <c r="W72" s="227">
        <f>Ethernet!I306</f>
        <v>0</v>
      </c>
      <c r="X72" s="227">
        <f>Ethernet!J306</f>
        <v>0</v>
      </c>
      <c r="Y72" s="227">
        <f>Ethernet!K306</f>
        <v>0</v>
      </c>
      <c r="Z72" s="227">
        <f>Ethernet!L306</f>
        <v>0</v>
      </c>
      <c r="AA72" s="227">
        <f>Ethernet!M306</f>
        <v>0</v>
      </c>
      <c r="AB72" s="227">
        <f>Ethernet!N306</f>
        <v>0</v>
      </c>
      <c r="AD72" s="228" t="s">
        <v>123</v>
      </c>
      <c r="AF72" s="124" t="str">
        <f t="shared" si="55"/>
        <v>100G DR 500m QSFP28</v>
      </c>
      <c r="AG72" s="227">
        <f t="shared" si="56"/>
        <v>0</v>
      </c>
      <c r="AH72" s="227">
        <f t="shared" si="57"/>
        <v>0</v>
      </c>
      <c r="AI72" s="227">
        <f t="shared" si="58"/>
        <v>0</v>
      </c>
      <c r="AJ72" s="227">
        <f t="shared" si="59"/>
        <v>0</v>
      </c>
      <c r="AK72" s="227">
        <f t="shared" si="60"/>
        <v>0</v>
      </c>
      <c r="AL72" s="227">
        <f t="shared" si="61"/>
        <v>0</v>
      </c>
      <c r="AM72" s="227">
        <f t="shared" si="62"/>
        <v>0</v>
      </c>
      <c r="AN72" s="227">
        <f t="shared" si="63"/>
        <v>0</v>
      </c>
      <c r="AO72" s="227">
        <f t="shared" si="64"/>
        <v>0</v>
      </c>
      <c r="AP72" s="227">
        <f t="shared" si="65"/>
        <v>0</v>
      </c>
      <c r="AQ72" s="227">
        <f t="shared" si="66"/>
        <v>0</v>
      </c>
      <c r="AR72" s="227">
        <f t="shared" si="67"/>
        <v>0</v>
      </c>
      <c r="AT72" s="124" t="str">
        <f t="shared" si="68"/>
        <v>100G DR 500m QSFP28</v>
      </c>
      <c r="AU72" s="227">
        <f t="shared" si="69"/>
        <v>0</v>
      </c>
      <c r="AV72" s="227">
        <f t="shared" si="70"/>
        <v>0</v>
      </c>
      <c r="AW72" s="227">
        <f t="shared" si="71"/>
        <v>0</v>
      </c>
      <c r="AX72" s="227">
        <f t="shared" si="72"/>
        <v>0</v>
      </c>
      <c r="AY72" s="227">
        <f t="shared" si="73"/>
        <v>0</v>
      </c>
      <c r="AZ72" s="227">
        <f t="shared" si="74"/>
        <v>0</v>
      </c>
      <c r="BA72" s="227">
        <f t="shared" si="75"/>
        <v>0</v>
      </c>
      <c r="BB72" s="227">
        <f t="shared" si="76"/>
        <v>0</v>
      </c>
      <c r="BC72" s="227">
        <f t="shared" si="77"/>
        <v>0</v>
      </c>
      <c r="BD72" s="227">
        <f t="shared" si="78"/>
        <v>0</v>
      </c>
      <c r="BE72" s="227">
        <f t="shared" si="79"/>
        <v>0</v>
      </c>
      <c r="BF72" s="227">
        <f t="shared" si="80"/>
        <v>0</v>
      </c>
      <c r="BH72" s="124" t="str">
        <f t="shared" ref="BH72:BH135" si="82">B72</f>
        <v>100G DR 500m QSFP28</v>
      </c>
      <c r="BI72" s="258">
        <f>IF(AG72=0,,10^-6*AG72*$BO$5*Ethernet!Q654)</f>
        <v>0</v>
      </c>
      <c r="BJ72" s="258">
        <f>IF(AH72=0,,10^-6*AH72*$BO$5*Ethernet!R654)</f>
        <v>0</v>
      </c>
      <c r="BK72" s="258">
        <f>IF(AI72=0,,10^-6*AI72*$BO$5*Ethernet!S654)</f>
        <v>0</v>
      </c>
      <c r="BL72" s="258">
        <f>IF(AJ72=0,,10^-6*AJ72*$BO$5*Ethernet!T654)</f>
        <v>0</v>
      </c>
      <c r="BM72" s="258">
        <f>IF(AK72=0,,10^-6*AK72*$BO$5*Ethernet!U654)</f>
        <v>0</v>
      </c>
      <c r="BN72" s="258">
        <f>IF(AL72=0,,10^-6*AL72*$BO$5*Ethernet!V654)</f>
        <v>0</v>
      </c>
      <c r="BO72" s="258">
        <f>IF(AM72=0,,10^-6*AM72*$BO$5*Ethernet!W654)</f>
        <v>0</v>
      </c>
      <c r="BP72" s="258">
        <f>IF(AN72=0,,10^-6*AN72*$BO$5*Ethernet!X654)</f>
        <v>0</v>
      </c>
      <c r="BQ72" s="258">
        <f>IF(AO72=0,,10^-6*AO72*$BO$5*Ethernet!Y654)</f>
        <v>0</v>
      </c>
      <c r="BR72" s="258">
        <f>IF(AP72=0,,10^-6*AP72*$BO$5*Ethernet!Z654)</f>
        <v>0</v>
      </c>
      <c r="BS72" s="258">
        <f>IF(AQ72=0,,10^-6*AQ72*$BO$5*Ethernet!AA654)</f>
        <v>0</v>
      </c>
      <c r="BT72" s="258">
        <f>IF(AR72=0,,10^-6*AR72*$BO$5*Ethernet!AB654)</f>
        <v>0</v>
      </c>
      <c r="BV72" s="124" t="str">
        <f t="shared" ref="BV72:BV135" si="83">B72</f>
        <v>100G DR 500m QSFP28</v>
      </c>
      <c r="BW72" s="258">
        <f>IF(AU72=0,,10^-6*AU72*$CC$5*Ethernet!Q654)</f>
        <v>0</v>
      </c>
      <c r="BX72" s="258">
        <f>IF(AV72=0,,10^-6*AV72*$CC$5*Ethernet!R654)</f>
        <v>0</v>
      </c>
      <c r="BY72" s="258">
        <f>IF(AW72=0,,10^-6*AW72*$CC$5*Ethernet!S654)</f>
        <v>0</v>
      </c>
      <c r="BZ72" s="258">
        <f>IF(AX72=0,,10^-6*AX72*$CC$5*Ethernet!T654)</f>
        <v>0</v>
      </c>
      <c r="CA72" s="258">
        <f>IF(AY72=0,,10^-6*AY72*$CC$5*Ethernet!U654)</f>
        <v>0</v>
      </c>
      <c r="CB72" s="258">
        <f>IF(AZ72=0,,10^-6*AZ72*$CC$5*Ethernet!V654)</f>
        <v>0</v>
      </c>
      <c r="CC72" s="258">
        <f>IF(BA72=0,,10^-6*BA72*$CC$5*Ethernet!W654)</f>
        <v>0</v>
      </c>
      <c r="CD72" s="258">
        <f>IF(BB72=0,,10^-6*BB72*$CC$5*Ethernet!X654)</f>
        <v>0</v>
      </c>
      <c r="CE72" s="258">
        <f>IF(BC72=0,,10^-6*BC72*$CC$5*Ethernet!Y654)</f>
        <v>0</v>
      </c>
      <c r="CF72" s="258">
        <f>IF(BD72=0,,10^-6*BD72*$CC$5*Ethernet!Z654)</f>
        <v>0</v>
      </c>
      <c r="CG72" s="258">
        <f>IF(BE72=0,,10^-6*BE72*$CC$5*Ethernet!AA654)</f>
        <v>0</v>
      </c>
      <c r="CH72" s="258">
        <f>IF(BF72=0,,10^-6*BF72*$CC$5*Ethernet!AB654)</f>
        <v>0</v>
      </c>
    </row>
    <row r="73" spans="1:86">
      <c r="A73" s="240" t="s">
        <v>34</v>
      </c>
      <c r="B73" s="124" t="str">
        <f>Ethernet!B221</f>
        <v>100G CWDM4-subspec 500 m QSFP28</v>
      </c>
      <c r="C73" s="227">
        <f>Ethernet!C221</f>
        <v>0</v>
      </c>
      <c r="D73" s="227">
        <f>Ethernet!D221</f>
        <v>0</v>
      </c>
      <c r="E73" s="227">
        <f>Ethernet!E221</f>
        <v>0</v>
      </c>
      <c r="F73" s="227">
        <f>Ethernet!F221</f>
        <v>0</v>
      </c>
      <c r="G73" s="227">
        <f>Ethernet!G221</f>
        <v>0</v>
      </c>
      <c r="H73" s="227">
        <f>Ethernet!H221</f>
        <v>0</v>
      </c>
      <c r="I73" s="227">
        <f>Ethernet!I221</f>
        <v>0</v>
      </c>
      <c r="J73" s="227">
        <f>Ethernet!J221</f>
        <v>0</v>
      </c>
      <c r="K73" s="227">
        <f>Ethernet!K221</f>
        <v>0</v>
      </c>
      <c r="L73" s="227">
        <f>Ethernet!L221</f>
        <v>0</v>
      </c>
      <c r="M73" s="227">
        <f>Ethernet!M221</f>
        <v>0</v>
      </c>
      <c r="N73" s="227">
        <f>Ethernet!N221</f>
        <v>0</v>
      </c>
      <c r="P73" s="124" t="str">
        <f t="shared" si="81"/>
        <v>100G CWDM4-subspec 500 m QSFP28</v>
      </c>
      <c r="Q73" s="227">
        <f>Ethernet!C307</f>
        <v>88200.6</v>
      </c>
      <c r="R73" s="227">
        <f>Ethernet!D307</f>
        <v>635573.25299999991</v>
      </c>
      <c r="S73" s="227">
        <f>Ethernet!E307</f>
        <v>0</v>
      </c>
      <c r="T73" s="227">
        <f>Ethernet!F307</f>
        <v>0</v>
      </c>
      <c r="U73" s="227">
        <f>Ethernet!G307</f>
        <v>0</v>
      </c>
      <c r="V73" s="227">
        <f>Ethernet!H307</f>
        <v>0</v>
      </c>
      <c r="W73" s="227">
        <f>Ethernet!I307</f>
        <v>0</v>
      </c>
      <c r="X73" s="227">
        <f>Ethernet!J307</f>
        <v>0</v>
      </c>
      <c r="Y73" s="227">
        <f>Ethernet!K307</f>
        <v>0</v>
      </c>
      <c r="Z73" s="227">
        <f>Ethernet!L307</f>
        <v>0</v>
      </c>
      <c r="AA73" s="227">
        <f>Ethernet!M307</f>
        <v>0</v>
      </c>
      <c r="AB73" s="227">
        <f>Ethernet!N307</f>
        <v>0</v>
      </c>
      <c r="AD73" s="228" t="s">
        <v>123</v>
      </c>
      <c r="AF73" s="124" t="str">
        <f t="shared" si="55"/>
        <v>100G CWDM4-subspec 500 m QSFP28</v>
      </c>
      <c r="AG73" s="227">
        <f t="shared" si="56"/>
        <v>88200.6</v>
      </c>
      <c r="AH73" s="227">
        <f t="shared" si="57"/>
        <v>635573.25299999991</v>
      </c>
      <c r="AI73" s="227">
        <f t="shared" si="58"/>
        <v>0</v>
      </c>
      <c r="AJ73" s="227">
        <f t="shared" si="59"/>
        <v>0</v>
      </c>
      <c r="AK73" s="227">
        <f t="shared" si="60"/>
        <v>0</v>
      </c>
      <c r="AL73" s="227">
        <f t="shared" si="61"/>
        <v>0</v>
      </c>
      <c r="AM73" s="227">
        <f t="shared" si="62"/>
        <v>0</v>
      </c>
      <c r="AN73" s="227">
        <f t="shared" si="63"/>
        <v>0</v>
      </c>
      <c r="AO73" s="227">
        <f t="shared" si="64"/>
        <v>0</v>
      </c>
      <c r="AP73" s="227">
        <f t="shared" si="65"/>
        <v>0</v>
      </c>
      <c r="AQ73" s="227">
        <f t="shared" si="66"/>
        <v>0</v>
      </c>
      <c r="AR73" s="227">
        <f t="shared" si="67"/>
        <v>0</v>
      </c>
      <c r="AT73" s="124" t="str">
        <f t="shared" si="68"/>
        <v>100G CWDM4-subspec 500 m QSFP28</v>
      </c>
      <c r="AU73" s="227">
        <f t="shared" si="69"/>
        <v>0</v>
      </c>
      <c r="AV73" s="227">
        <f t="shared" si="70"/>
        <v>0</v>
      </c>
      <c r="AW73" s="227">
        <f t="shared" si="71"/>
        <v>0</v>
      </c>
      <c r="AX73" s="227">
        <f t="shared" si="72"/>
        <v>0</v>
      </c>
      <c r="AY73" s="227">
        <f t="shared" si="73"/>
        <v>0</v>
      </c>
      <c r="AZ73" s="227">
        <f t="shared" si="74"/>
        <v>0</v>
      </c>
      <c r="BA73" s="227">
        <f t="shared" si="75"/>
        <v>0</v>
      </c>
      <c r="BB73" s="227">
        <f t="shared" si="76"/>
        <v>0</v>
      </c>
      <c r="BC73" s="227">
        <f t="shared" si="77"/>
        <v>0</v>
      </c>
      <c r="BD73" s="227">
        <f t="shared" si="78"/>
        <v>0</v>
      </c>
      <c r="BE73" s="227">
        <f t="shared" si="79"/>
        <v>0</v>
      </c>
      <c r="BF73" s="227">
        <f t="shared" si="80"/>
        <v>0</v>
      </c>
      <c r="BH73" s="124" t="str">
        <f t="shared" si="82"/>
        <v>100G CWDM4-subspec 500 m QSFP28</v>
      </c>
      <c r="BI73" s="258">
        <f>IF(AG73=0,,10^-6*AG73*$BO$5*Ethernet!Q655)</f>
        <v>11.025075000000001</v>
      </c>
      <c r="BJ73" s="258">
        <f>IF(AH73=0,,10^-6*AH73*$BO$5*Ethernet!R655)</f>
        <v>57.201592769999998</v>
      </c>
      <c r="BK73" s="258">
        <f>IF(AI73=0,,10^-6*AI73*$BO$5*Ethernet!S655)</f>
        <v>0</v>
      </c>
      <c r="BL73" s="258">
        <f>IF(AJ73=0,,10^-6*AJ73*$BO$5*Ethernet!T655)</f>
        <v>0</v>
      </c>
      <c r="BM73" s="258">
        <f>IF(AK73=0,,10^-6*AK73*$BO$5*Ethernet!U655)</f>
        <v>0</v>
      </c>
      <c r="BN73" s="258">
        <f>IF(AL73=0,,10^-6*AL73*$BO$5*Ethernet!V655)</f>
        <v>0</v>
      </c>
      <c r="BO73" s="258">
        <f>IF(AM73=0,,10^-6*AM73*$BO$5*Ethernet!W655)</f>
        <v>0</v>
      </c>
      <c r="BP73" s="258">
        <f>IF(AN73=0,,10^-6*AN73*$BO$5*Ethernet!X655)</f>
        <v>0</v>
      </c>
      <c r="BQ73" s="258">
        <f>IF(AO73=0,,10^-6*AO73*$BO$5*Ethernet!Y655)</f>
        <v>0</v>
      </c>
      <c r="BR73" s="258">
        <f>IF(AP73=0,,10^-6*AP73*$BO$5*Ethernet!Z655)</f>
        <v>0</v>
      </c>
      <c r="BS73" s="258">
        <f>IF(AQ73=0,,10^-6*AQ73*$BO$5*Ethernet!AA655)</f>
        <v>0</v>
      </c>
      <c r="BT73" s="258">
        <f>IF(AR73=0,,10^-6*AR73*$BO$5*Ethernet!AB655)</f>
        <v>0</v>
      </c>
      <c r="BV73" s="124" t="str">
        <f t="shared" si="83"/>
        <v>100G CWDM4-subspec 500 m QSFP28</v>
      </c>
      <c r="BW73" s="258">
        <f>IF(AU73=0,,10^-6*AU73*$CC$5*Ethernet!Q655)</f>
        <v>0</v>
      </c>
      <c r="BX73" s="258">
        <f>IF(AV73=0,,10^-6*AV73*$CC$5*Ethernet!R655)</f>
        <v>0</v>
      </c>
      <c r="BY73" s="258">
        <f>IF(AW73=0,,10^-6*AW73*$CC$5*Ethernet!S655)</f>
        <v>0</v>
      </c>
      <c r="BZ73" s="258">
        <f>IF(AX73=0,,10^-6*AX73*$CC$5*Ethernet!T655)</f>
        <v>0</v>
      </c>
      <c r="CA73" s="258">
        <f>IF(AY73=0,,10^-6*AY73*$CC$5*Ethernet!U655)</f>
        <v>0</v>
      </c>
      <c r="CB73" s="258">
        <f>IF(AZ73=0,,10^-6*AZ73*$CC$5*Ethernet!V655)</f>
        <v>0</v>
      </c>
      <c r="CC73" s="258">
        <f>IF(BA73=0,,10^-6*BA73*$CC$5*Ethernet!W655)</f>
        <v>0</v>
      </c>
      <c r="CD73" s="258">
        <f>IF(BB73=0,,10^-6*BB73*$CC$5*Ethernet!X655)</f>
        <v>0</v>
      </c>
      <c r="CE73" s="258">
        <f>IF(BC73=0,,10^-6*BC73*$CC$5*Ethernet!Y655)</f>
        <v>0</v>
      </c>
      <c r="CF73" s="258">
        <f>IF(BD73=0,,10^-6*BD73*$CC$5*Ethernet!Z655)</f>
        <v>0</v>
      </c>
      <c r="CG73" s="258">
        <f>IF(BE73=0,,10^-6*BE73*$CC$5*Ethernet!AA655)</f>
        <v>0</v>
      </c>
      <c r="CH73" s="258">
        <f>IF(BF73=0,,10^-6*BF73*$CC$5*Ethernet!AB655)</f>
        <v>0</v>
      </c>
    </row>
    <row r="74" spans="1:86">
      <c r="A74" s="240" t="s">
        <v>34</v>
      </c>
      <c r="B74" s="124" t="str">
        <f>Ethernet!B222</f>
        <v>100G CWDM4 2 km QSFP28</v>
      </c>
      <c r="C74" s="227">
        <f>Ethernet!C222</f>
        <v>0</v>
      </c>
      <c r="D74" s="227">
        <f>Ethernet!D222</f>
        <v>0</v>
      </c>
      <c r="E74" s="227">
        <f>Ethernet!E222</f>
        <v>0</v>
      </c>
      <c r="F74" s="227">
        <f>Ethernet!F222</f>
        <v>0</v>
      </c>
      <c r="G74" s="227">
        <f>Ethernet!G222</f>
        <v>0</v>
      </c>
      <c r="H74" s="227">
        <f>Ethernet!H222</f>
        <v>0</v>
      </c>
      <c r="I74" s="227">
        <f>Ethernet!I222</f>
        <v>0</v>
      </c>
      <c r="J74" s="227">
        <f>Ethernet!J222</f>
        <v>0</v>
      </c>
      <c r="K74" s="227">
        <f>Ethernet!K222</f>
        <v>0</v>
      </c>
      <c r="L74" s="227">
        <f>Ethernet!L222</f>
        <v>0</v>
      </c>
      <c r="M74" s="227">
        <f>Ethernet!M222</f>
        <v>0</v>
      </c>
      <c r="N74" s="227">
        <f>Ethernet!N222</f>
        <v>0</v>
      </c>
      <c r="P74" s="124" t="str">
        <f t="shared" si="81"/>
        <v>100G CWDM4 2 km QSFP28</v>
      </c>
      <c r="Q74" s="227">
        <f>Ethernet!C308</f>
        <v>30989.399999999994</v>
      </c>
      <c r="R74" s="227">
        <f>Ethernet!D308</f>
        <v>272388.53700000001</v>
      </c>
      <c r="S74" s="227">
        <f>Ethernet!E308</f>
        <v>0</v>
      </c>
      <c r="T74" s="227">
        <f>Ethernet!F308</f>
        <v>0</v>
      </c>
      <c r="U74" s="227">
        <f>Ethernet!G308</f>
        <v>0</v>
      </c>
      <c r="V74" s="227">
        <f>Ethernet!H308</f>
        <v>0</v>
      </c>
      <c r="W74" s="227">
        <f>Ethernet!I308</f>
        <v>0</v>
      </c>
      <c r="X74" s="227">
        <f>Ethernet!J308</f>
        <v>0</v>
      </c>
      <c r="Y74" s="227">
        <f>Ethernet!K308</f>
        <v>0</v>
      </c>
      <c r="Z74" s="227">
        <f>Ethernet!L308</f>
        <v>0</v>
      </c>
      <c r="AA74" s="227">
        <f>Ethernet!M308</f>
        <v>0</v>
      </c>
      <c r="AB74" s="227">
        <f>Ethernet!N308</f>
        <v>0</v>
      </c>
      <c r="AD74" s="228" t="s">
        <v>123</v>
      </c>
      <c r="AF74" s="124" t="str">
        <f t="shared" si="55"/>
        <v>100G CWDM4 2 km QSFP28</v>
      </c>
      <c r="AG74" s="227">
        <f t="shared" si="56"/>
        <v>30989.399999999994</v>
      </c>
      <c r="AH74" s="227">
        <f t="shared" si="57"/>
        <v>272388.53700000001</v>
      </c>
      <c r="AI74" s="227">
        <f t="shared" si="58"/>
        <v>0</v>
      </c>
      <c r="AJ74" s="227">
        <f t="shared" si="59"/>
        <v>0</v>
      </c>
      <c r="AK74" s="227">
        <f t="shared" si="60"/>
        <v>0</v>
      </c>
      <c r="AL74" s="227">
        <f t="shared" si="61"/>
        <v>0</v>
      </c>
      <c r="AM74" s="227">
        <f t="shared" si="62"/>
        <v>0</v>
      </c>
      <c r="AN74" s="227">
        <f t="shared" si="63"/>
        <v>0</v>
      </c>
      <c r="AO74" s="227">
        <f t="shared" si="64"/>
        <v>0</v>
      </c>
      <c r="AP74" s="227">
        <f t="shared" si="65"/>
        <v>0</v>
      </c>
      <c r="AQ74" s="227">
        <f t="shared" si="66"/>
        <v>0</v>
      </c>
      <c r="AR74" s="227">
        <f t="shared" si="67"/>
        <v>0</v>
      </c>
      <c r="AT74" s="124" t="str">
        <f t="shared" si="68"/>
        <v>100G CWDM4 2 km QSFP28</v>
      </c>
      <c r="AU74" s="227">
        <f t="shared" si="69"/>
        <v>0</v>
      </c>
      <c r="AV74" s="227">
        <f t="shared" si="70"/>
        <v>0</v>
      </c>
      <c r="AW74" s="227">
        <f t="shared" si="71"/>
        <v>0</v>
      </c>
      <c r="AX74" s="227">
        <f t="shared" si="72"/>
        <v>0</v>
      </c>
      <c r="AY74" s="227">
        <f t="shared" si="73"/>
        <v>0</v>
      </c>
      <c r="AZ74" s="227">
        <f t="shared" si="74"/>
        <v>0</v>
      </c>
      <c r="BA74" s="227">
        <f t="shared" si="75"/>
        <v>0</v>
      </c>
      <c r="BB74" s="227">
        <f t="shared" si="76"/>
        <v>0</v>
      </c>
      <c r="BC74" s="227">
        <f t="shared" si="77"/>
        <v>0</v>
      </c>
      <c r="BD74" s="227">
        <f t="shared" si="78"/>
        <v>0</v>
      </c>
      <c r="BE74" s="227">
        <f t="shared" si="79"/>
        <v>0</v>
      </c>
      <c r="BF74" s="227">
        <f t="shared" si="80"/>
        <v>0</v>
      </c>
      <c r="BH74" s="124" t="str">
        <f t="shared" si="82"/>
        <v>100G CWDM4 2 km QSFP28</v>
      </c>
      <c r="BI74" s="258">
        <f>IF(AG74=0,,10^-6*AG74*$BO$5*Ethernet!Q656)</f>
        <v>5.1132509999999991</v>
      </c>
      <c r="BJ74" s="258">
        <f>IF(AH74=0,,10^-6*AH74*$BO$5*Ethernet!R656)</f>
        <v>35.410509810000001</v>
      </c>
      <c r="BK74" s="258">
        <f>IF(AI74=0,,10^-6*AI74*$BO$5*Ethernet!S656)</f>
        <v>0</v>
      </c>
      <c r="BL74" s="258">
        <f>IF(AJ74=0,,10^-6*AJ74*$BO$5*Ethernet!T656)</f>
        <v>0</v>
      </c>
      <c r="BM74" s="258">
        <f>IF(AK74=0,,10^-6*AK74*$BO$5*Ethernet!U656)</f>
        <v>0</v>
      </c>
      <c r="BN74" s="258">
        <f>IF(AL74=0,,10^-6*AL74*$BO$5*Ethernet!V656)</f>
        <v>0</v>
      </c>
      <c r="BO74" s="258">
        <f>IF(AM74=0,,10^-6*AM74*$BO$5*Ethernet!W656)</f>
        <v>0</v>
      </c>
      <c r="BP74" s="258">
        <f>IF(AN74=0,,10^-6*AN74*$BO$5*Ethernet!X656)</f>
        <v>0</v>
      </c>
      <c r="BQ74" s="258">
        <f>IF(AO74=0,,10^-6*AO74*$BO$5*Ethernet!Y656)</f>
        <v>0</v>
      </c>
      <c r="BR74" s="258">
        <f>IF(AP74=0,,10^-6*AP74*$BO$5*Ethernet!Z656)</f>
        <v>0</v>
      </c>
      <c r="BS74" s="258">
        <f>IF(AQ74=0,,10^-6*AQ74*$BO$5*Ethernet!AA656)</f>
        <v>0</v>
      </c>
      <c r="BT74" s="258">
        <f>IF(AR74=0,,10^-6*AR74*$BO$5*Ethernet!AB656)</f>
        <v>0</v>
      </c>
      <c r="BV74" s="124" t="str">
        <f t="shared" si="83"/>
        <v>100G CWDM4 2 km QSFP28</v>
      </c>
      <c r="BW74" s="258">
        <f>IF(AU74=0,,10^-6*AU74*$CC$5*Ethernet!Q656)</f>
        <v>0</v>
      </c>
      <c r="BX74" s="258">
        <f>IF(AV74=0,,10^-6*AV74*$CC$5*Ethernet!R656)</f>
        <v>0</v>
      </c>
      <c r="BY74" s="258">
        <f>IF(AW74=0,,10^-6*AW74*$CC$5*Ethernet!S656)</f>
        <v>0</v>
      </c>
      <c r="BZ74" s="258">
        <f>IF(AX74=0,,10^-6*AX74*$CC$5*Ethernet!T656)</f>
        <v>0</v>
      </c>
      <c r="CA74" s="258">
        <f>IF(AY74=0,,10^-6*AY74*$CC$5*Ethernet!U656)</f>
        <v>0</v>
      </c>
      <c r="CB74" s="258">
        <f>IF(AZ74=0,,10^-6*AZ74*$CC$5*Ethernet!V656)</f>
        <v>0</v>
      </c>
      <c r="CC74" s="258">
        <f>IF(BA74=0,,10^-6*BA74*$CC$5*Ethernet!W656)</f>
        <v>0</v>
      </c>
      <c r="CD74" s="258">
        <f>IF(BB74=0,,10^-6*BB74*$CC$5*Ethernet!X656)</f>
        <v>0</v>
      </c>
      <c r="CE74" s="258">
        <f>IF(BC74=0,,10^-6*BC74*$CC$5*Ethernet!Y656)</f>
        <v>0</v>
      </c>
      <c r="CF74" s="258">
        <f>IF(BD74=0,,10^-6*BD74*$CC$5*Ethernet!Z656)</f>
        <v>0</v>
      </c>
      <c r="CG74" s="258">
        <f>IF(BE74=0,,10^-6*BE74*$CC$5*Ethernet!AA656)</f>
        <v>0</v>
      </c>
      <c r="CH74" s="258">
        <f>IF(BF74=0,,10^-6*BF74*$CC$5*Ethernet!AB656)</f>
        <v>0</v>
      </c>
    </row>
    <row r="75" spans="1:86">
      <c r="A75" s="240" t="s">
        <v>34</v>
      </c>
      <c r="B75" s="124" t="str">
        <f>Ethernet!B223</f>
        <v>100G FR, DR+ 2 km QSFP28</v>
      </c>
      <c r="C75" s="227">
        <f>Ethernet!C223</f>
        <v>0</v>
      </c>
      <c r="D75" s="227">
        <f>Ethernet!D223</f>
        <v>0</v>
      </c>
      <c r="E75" s="227">
        <f>Ethernet!E223</f>
        <v>0</v>
      </c>
      <c r="F75" s="227">
        <f>Ethernet!F223</f>
        <v>0</v>
      </c>
      <c r="G75" s="227">
        <f>Ethernet!G223</f>
        <v>0</v>
      </c>
      <c r="H75" s="227">
        <f>Ethernet!H223</f>
        <v>0</v>
      </c>
      <c r="I75" s="227">
        <f>Ethernet!I223</f>
        <v>0</v>
      </c>
      <c r="J75" s="227">
        <f>Ethernet!J223</f>
        <v>0</v>
      </c>
      <c r="K75" s="227">
        <f>Ethernet!K223</f>
        <v>0</v>
      </c>
      <c r="L75" s="227">
        <f>Ethernet!L223</f>
        <v>0</v>
      </c>
      <c r="M75" s="227">
        <f>Ethernet!M223</f>
        <v>0</v>
      </c>
      <c r="N75" s="227">
        <f>Ethernet!N223</f>
        <v>0</v>
      </c>
      <c r="P75" s="124" t="str">
        <f t="shared" si="81"/>
        <v>100G FR, DR+ 2 km QSFP28</v>
      </c>
      <c r="Q75" s="227">
        <f>Ethernet!C309</f>
        <v>0</v>
      </c>
      <c r="R75" s="227">
        <f>Ethernet!D309</f>
        <v>0</v>
      </c>
      <c r="S75" s="227">
        <f>Ethernet!E309</f>
        <v>0</v>
      </c>
      <c r="T75" s="227">
        <f>Ethernet!F309</f>
        <v>0</v>
      </c>
      <c r="U75" s="227">
        <f>Ethernet!G309</f>
        <v>0</v>
      </c>
      <c r="V75" s="227">
        <f>Ethernet!H309</f>
        <v>0</v>
      </c>
      <c r="W75" s="227">
        <f>Ethernet!I309</f>
        <v>0</v>
      </c>
      <c r="X75" s="227">
        <f>Ethernet!J309</f>
        <v>0</v>
      </c>
      <c r="Y75" s="227">
        <f>Ethernet!K309</f>
        <v>0</v>
      </c>
      <c r="Z75" s="227">
        <f>Ethernet!L309</f>
        <v>0</v>
      </c>
      <c r="AA75" s="227">
        <f>Ethernet!M309</f>
        <v>0</v>
      </c>
      <c r="AB75" s="227">
        <f>Ethernet!N309</f>
        <v>0</v>
      </c>
      <c r="AD75" s="228" t="s">
        <v>122</v>
      </c>
      <c r="AF75" s="124" t="str">
        <f t="shared" si="55"/>
        <v>100G FR, DR+ 2 km QSFP28</v>
      </c>
      <c r="AG75" s="227">
        <f t="shared" si="56"/>
        <v>0</v>
      </c>
      <c r="AH75" s="227">
        <f t="shared" si="57"/>
        <v>0</v>
      </c>
      <c r="AI75" s="227">
        <f t="shared" si="58"/>
        <v>0</v>
      </c>
      <c r="AJ75" s="227">
        <f t="shared" si="59"/>
        <v>0</v>
      </c>
      <c r="AK75" s="227">
        <f t="shared" si="60"/>
        <v>0</v>
      </c>
      <c r="AL75" s="227">
        <f t="shared" si="61"/>
        <v>0</v>
      </c>
      <c r="AM75" s="227">
        <f t="shared" si="62"/>
        <v>0</v>
      </c>
      <c r="AN75" s="227">
        <f t="shared" si="63"/>
        <v>0</v>
      </c>
      <c r="AO75" s="227">
        <f t="shared" si="64"/>
        <v>0</v>
      </c>
      <c r="AP75" s="227">
        <f t="shared" si="65"/>
        <v>0</v>
      </c>
      <c r="AQ75" s="227">
        <f t="shared" si="66"/>
        <v>0</v>
      </c>
      <c r="AR75" s="227">
        <f t="shared" si="67"/>
        <v>0</v>
      </c>
      <c r="AT75" s="124" t="str">
        <f t="shared" si="68"/>
        <v>100G FR, DR+ 2 km QSFP28</v>
      </c>
      <c r="AU75" s="227">
        <f t="shared" si="69"/>
        <v>0</v>
      </c>
      <c r="AV75" s="227">
        <f t="shared" si="70"/>
        <v>0</v>
      </c>
      <c r="AW75" s="227">
        <f t="shared" si="71"/>
        <v>0</v>
      </c>
      <c r="AX75" s="227">
        <f t="shared" si="72"/>
        <v>0</v>
      </c>
      <c r="AY75" s="227">
        <f t="shared" si="73"/>
        <v>0</v>
      </c>
      <c r="AZ75" s="227">
        <f t="shared" si="74"/>
        <v>0</v>
      </c>
      <c r="BA75" s="227">
        <f t="shared" si="75"/>
        <v>0</v>
      </c>
      <c r="BB75" s="227">
        <f t="shared" si="76"/>
        <v>0</v>
      </c>
      <c r="BC75" s="227">
        <f t="shared" si="77"/>
        <v>0</v>
      </c>
      <c r="BD75" s="227">
        <f t="shared" si="78"/>
        <v>0</v>
      </c>
      <c r="BE75" s="227">
        <f t="shared" si="79"/>
        <v>0</v>
      </c>
      <c r="BF75" s="227">
        <f t="shared" si="80"/>
        <v>0</v>
      </c>
      <c r="BH75" s="124" t="str">
        <f t="shared" si="82"/>
        <v>100G FR, DR+ 2 km QSFP28</v>
      </c>
      <c r="BI75" s="258">
        <f>IF(AG75=0,,10^-6*AG75*$BO$5*Ethernet!Q657)</f>
        <v>0</v>
      </c>
      <c r="BJ75" s="258">
        <f>IF(AH75=0,,10^-6*AH75*$BO$5*Ethernet!R657)</f>
        <v>0</v>
      </c>
      <c r="BK75" s="258">
        <f>IF(AI75=0,,10^-6*AI75*$BO$5*Ethernet!S657)</f>
        <v>0</v>
      </c>
      <c r="BL75" s="258">
        <f>IF(AJ75=0,,10^-6*AJ75*$BO$5*Ethernet!T657)</f>
        <v>0</v>
      </c>
      <c r="BM75" s="258">
        <f>IF(AK75=0,,10^-6*AK75*$BO$5*Ethernet!U657)</f>
        <v>0</v>
      </c>
      <c r="BN75" s="258">
        <f>IF(AL75=0,,10^-6*AL75*$BO$5*Ethernet!V657)</f>
        <v>0</v>
      </c>
      <c r="BO75" s="258">
        <f>IF(AM75=0,,10^-6*AM75*$BO$5*Ethernet!W657)</f>
        <v>0</v>
      </c>
      <c r="BP75" s="258">
        <f>IF(AN75=0,,10^-6*AN75*$BO$5*Ethernet!X657)</f>
        <v>0</v>
      </c>
      <c r="BQ75" s="258">
        <f>IF(AO75=0,,10^-6*AO75*$BO$5*Ethernet!Y657)</f>
        <v>0</v>
      </c>
      <c r="BR75" s="258">
        <f>IF(AP75=0,,10^-6*AP75*$BO$5*Ethernet!Z657)</f>
        <v>0</v>
      </c>
      <c r="BS75" s="258">
        <f>IF(AQ75=0,,10^-6*AQ75*$BO$5*Ethernet!AA657)</f>
        <v>0</v>
      </c>
      <c r="BT75" s="258">
        <f>IF(AR75=0,,10^-6*AR75*$BO$5*Ethernet!AB657)</f>
        <v>0</v>
      </c>
      <c r="BV75" s="124" t="str">
        <f t="shared" si="83"/>
        <v>100G FR, DR+ 2 km QSFP28</v>
      </c>
      <c r="BW75" s="258">
        <f>IF(AU75=0,,10^-6*AU75*$CC$5*Ethernet!Q657)</f>
        <v>0</v>
      </c>
      <c r="BX75" s="258">
        <f>IF(AV75=0,,10^-6*AV75*$CC$5*Ethernet!R657)</f>
        <v>0</v>
      </c>
      <c r="BY75" s="258">
        <f>IF(AW75=0,,10^-6*AW75*$CC$5*Ethernet!S657)</f>
        <v>0</v>
      </c>
      <c r="BZ75" s="258">
        <f>IF(AX75=0,,10^-6*AX75*$CC$5*Ethernet!T657)</f>
        <v>0</v>
      </c>
      <c r="CA75" s="258">
        <f>IF(AY75=0,,10^-6*AY75*$CC$5*Ethernet!U657)</f>
        <v>0</v>
      </c>
      <c r="CB75" s="258">
        <f>IF(AZ75=0,,10^-6*AZ75*$CC$5*Ethernet!V657)</f>
        <v>0</v>
      </c>
      <c r="CC75" s="258">
        <f>IF(BA75=0,,10^-6*BA75*$CC$5*Ethernet!W657)</f>
        <v>0</v>
      </c>
      <c r="CD75" s="258">
        <f>IF(BB75=0,,10^-6*BB75*$CC$5*Ethernet!X657)</f>
        <v>0</v>
      </c>
      <c r="CE75" s="258">
        <f>IF(BC75=0,,10^-6*BC75*$CC$5*Ethernet!Y657)</f>
        <v>0</v>
      </c>
      <c r="CF75" s="258">
        <f>IF(BD75=0,,10^-6*BD75*$CC$5*Ethernet!Z657)</f>
        <v>0</v>
      </c>
      <c r="CG75" s="258">
        <f>IF(BE75=0,,10^-6*BE75*$CC$5*Ethernet!AA657)</f>
        <v>0</v>
      </c>
      <c r="CH75" s="258">
        <f>IF(BF75=0,,10^-6*BF75*$CC$5*Ethernet!AB657)</f>
        <v>0</v>
      </c>
    </row>
    <row r="76" spans="1:86">
      <c r="A76" s="240" t="s">
        <v>34</v>
      </c>
      <c r="B76" s="124" t="str">
        <f>Ethernet!B224</f>
        <v>100G LR4 10 km CFP</v>
      </c>
      <c r="C76" s="227">
        <f>Ethernet!C224</f>
        <v>0</v>
      </c>
      <c r="D76" s="227">
        <f>Ethernet!D224</f>
        <v>0</v>
      </c>
      <c r="E76" s="227">
        <f>Ethernet!E224</f>
        <v>0</v>
      </c>
      <c r="F76" s="227">
        <f>Ethernet!F224</f>
        <v>0</v>
      </c>
      <c r="G76" s="227">
        <f>Ethernet!G224</f>
        <v>0</v>
      </c>
      <c r="H76" s="227">
        <f>Ethernet!H224</f>
        <v>0</v>
      </c>
      <c r="I76" s="227">
        <f>Ethernet!I224</f>
        <v>0</v>
      </c>
      <c r="J76" s="227">
        <f>Ethernet!J224</f>
        <v>0</v>
      </c>
      <c r="K76" s="227">
        <f>Ethernet!K224</f>
        <v>0</v>
      </c>
      <c r="L76" s="227">
        <f>Ethernet!L224</f>
        <v>0</v>
      </c>
      <c r="M76" s="227">
        <f>Ethernet!M224</f>
        <v>0</v>
      </c>
      <c r="N76" s="227">
        <f>Ethernet!N224</f>
        <v>0</v>
      </c>
      <c r="P76" s="124" t="str">
        <f t="shared" si="81"/>
        <v>100G LR4 10 km CFP</v>
      </c>
      <c r="Q76" s="227">
        <f>Ethernet!C310</f>
        <v>109936</v>
      </c>
      <c r="R76" s="227">
        <f>Ethernet!D310</f>
        <v>67349</v>
      </c>
      <c r="S76" s="227">
        <f>Ethernet!E310</f>
        <v>0</v>
      </c>
      <c r="T76" s="227">
        <f>Ethernet!F310</f>
        <v>0</v>
      </c>
      <c r="U76" s="227">
        <f>Ethernet!G310</f>
        <v>0</v>
      </c>
      <c r="V76" s="227">
        <f>Ethernet!H310</f>
        <v>0</v>
      </c>
      <c r="W76" s="227">
        <f>Ethernet!I310</f>
        <v>0</v>
      </c>
      <c r="X76" s="227">
        <f>Ethernet!J310</f>
        <v>0</v>
      </c>
      <c r="Y76" s="227">
        <f>Ethernet!K310</f>
        <v>0</v>
      </c>
      <c r="Z76" s="227">
        <f>Ethernet!L310</f>
        <v>0</v>
      </c>
      <c r="AA76" s="227">
        <f>Ethernet!M310</f>
        <v>0</v>
      </c>
      <c r="AB76" s="227">
        <f>Ethernet!N310</f>
        <v>0</v>
      </c>
      <c r="AD76" s="228" t="s">
        <v>122</v>
      </c>
      <c r="AF76" s="124" t="str">
        <f t="shared" si="55"/>
        <v>100G LR4 10 km CFP</v>
      </c>
      <c r="AG76" s="227">
        <f t="shared" si="56"/>
        <v>0</v>
      </c>
      <c r="AH76" s="227">
        <f t="shared" si="57"/>
        <v>0</v>
      </c>
      <c r="AI76" s="227">
        <f t="shared" si="58"/>
        <v>0</v>
      </c>
      <c r="AJ76" s="227">
        <f t="shared" si="59"/>
        <v>0</v>
      </c>
      <c r="AK76" s="227">
        <f t="shared" si="60"/>
        <v>0</v>
      </c>
      <c r="AL76" s="227">
        <f t="shared" si="61"/>
        <v>0</v>
      </c>
      <c r="AM76" s="227">
        <f t="shared" si="62"/>
        <v>0</v>
      </c>
      <c r="AN76" s="227">
        <f t="shared" si="63"/>
        <v>0</v>
      </c>
      <c r="AO76" s="227">
        <f t="shared" si="64"/>
        <v>0</v>
      </c>
      <c r="AP76" s="227">
        <f t="shared" si="65"/>
        <v>0</v>
      </c>
      <c r="AQ76" s="227">
        <f t="shared" si="66"/>
        <v>0</v>
      </c>
      <c r="AR76" s="227">
        <f t="shared" si="67"/>
        <v>0</v>
      </c>
      <c r="AT76" s="124" t="str">
        <f t="shared" si="68"/>
        <v>100G LR4 10 km CFP</v>
      </c>
      <c r="AU76" s="227">
        <f t="shared" si="69"/>
        <v>109936</v>
      </c>
      <c r="AV76" s="227">
        <f t="shared" si="70"/>
        <v>67349</v>
      </c>
      <c r="AW76" s="227">
        <f t="shared" si="71"/>
        <v>0</v>
      </c>
      <c r="AX76" s="227">
        <f t="shared" si="72"/>
        <v>0</v>
      </c>
      <c r="AY76" s="227">
        <f t="shared" si="73"/>
        <v>0</v>
      </c>
      <c r="AZ76" s="227">
        <f t="shared" si="74"/>
        <v>0</v>
      </c>
      <c r="BA76" s="227">
        <f t="shared" si="75"/>
        <v>0</v>
      </c>
      <c r="BB76" s="227">
        <f t="shared" si="76"/>
        <v>0</v>
      </c>
      <c r="BC76" s="227">
        <f t="shared" si="77"/>
        <v>0</v>
      </c>
      <c r="BD76" s="227">
        <f t="shared" si="78"/>
        <v>0</v>
      </c>
      <c r="BE76" s="227">
        <f t="shared" si="79"/>
        <v>0</v>
      </c>
      <c r="BF76" s="227">
        <f t="shared" si="80"/>
        <v>0</v>
      </c>
      <c r="BH76" s="124" t="str">
        <f t="shared" si="82"/>
        <v>100G LR4 10 km CFP</v>
      </c>
      <c r="BI76" s="258">
        <f>IF(AG76=0,,10^-6*AG76*$BO$5*Ethernet!Q658)</f>
        <v>0</v>
      </c>
      <c r="BJ76" s="258">
        <f>IF(AH76=0,,10^-6*AH76*$BO$5*Ethernet!R658)</f>
        <v>0</v>
      </c>
      <c r="BK76" s="258">
        <f>IF(AI76=0,,10^-6*AI76*$BO$5*Ethernet!S658)</f>
        <v>0</v>
      </c>
      <c r="BL76" s="258">
        <f>IF(AJ76=0,,10^-6*AJ76*$BO$5*Ethernet!T658)</f>
        <v>0</v>
      </c>
      <c r="BM76" s="258">
        <f>IF(AK76=0,,10^-6*AK76*$BO$5*Ethernet!U658)</f>
        <v>0</v>
      </c>
      <c r="BN76" s="258">
        <f>IF(AL76=0,,10^-6*AL76*$BO$5*Ethernet!V658)</f>
        <v>0</v>
      </c>
      <c r="BO76" s="258">
        <f>IF(AM76=0,,10^-6*AM76*$BO$5*Ethernet!W658)</f>
        <v>0</v>
      </c>
      <c r="BP76" s="258">
        <f>IF(AN76=0,,10^-6*AN76*$BO$5*Ethernet!X658)</f>
        <v>0</v>
      </c>
      <c r="BQ76" s="258">
        <f>IF(AO76=0,,10^-6*AO76*$BO$5*Ethernet!Y658)</f>
        <v>0</v>
      </c>
      <c r="BR76" s="258">
        <f>IF(AP76=0,,10^-6*AP76*$BO$5*Ethernet!Z658)</f>
        <v>0</v>
      </c>
      <c r="BS76" s="258">
        <f>IF(AQ76=0,,10^-6*AQ76*$BO$5*Ethernet!AA658)</f>
        <v>0</v>
      </c>
      <c r="BT76" s="258">
        <f>IF(AR76=0,,10^-6*AR76*$BO$5*Ethernet!AB658)</f>
        <v>0</v>
      </c>
      <c r="BV76" s="124" t="str">
        <f t="shared" si="83"/>
        <v>100G LR4 10 km CFP</v>
      </c>
      <c r="BW76" s="258">
        <f>IF(AU76=0,,10^-6*AU76*$CC$5*Ethernet!Q658)</f>
        <v>77.568004416414908</v>
      </c>
      <c r="BX76" s="258">
        <f>IF(AV76=0,,10^-6*AV76*$CC$5*Ethernet!R658)</f>
        <v>37.285350811832494</v>
      </c>
      <c r="BY76" s="258">
        <f>IF(AW76=0,,10^-6*AW76*$CC$5*Ethernet!S658)</f>
        <v>0</v>
      </c>
      <c r="BZ76" s="258">
        <f>IF(AX76=0,,10^-6*AX76*$CC$5*Ethernet!T658)</f>
        <v>0</v>
      </c>
      <c r="CA76" s="258">
        <f>IF(AY76=0,,10^-6*AY76*$CC$5*Ethernet!U658)</f>
        <v>0</v>
      </c>
      <c r="CB76" s="258">
        <f>IF(AZ76=0,,10^-6*AZ76*$CC$5*Ethernet!V658)</f>
        <v>0</v>
      </c>
      <c r="CC76" s="258">
        <f>IF(BA76=0,,10^-6*BA76*$CC$5*Ethernet!W658)</f>
        <v>0</v>
      </c>
      <c r="CD76" s="258">
        <f>IF(BB76=0,,10^-6*BB76*$CC$5*Ethernet!X658)</f>
        <v>0</v>
      </c>
      <c r="CE76" s="258">
        <f>IF(BC76=0,,10^-6*BC76*$CC$5*Ethernet!Y658)</f>
        <v>0</v>
      </c>
      <c r="CF76" s="258">
        <f>IF(BD76=0,,10^-6*BD76*$CC$5*Ethernet!Z658)</f>
        <v>0</v>
      </c>
      <c r="CG76" s="258">
        <f>IF(BE76=0,,10^-6*BE76*$CC$5*Ethernet!AA658)</f>
        <v>0</v>
      </c>
      <c r="CH76" s="258">
        <f>IF(BF76=0,,10^-6*BF76*$CC$5*Ethernet!AB658)</f>
        <v>0</v>
      </c>
    </row>
    <row r="77" spans="1:86">
      <c r="A77" s="240" t="s">
        <v>34</v>
      </c>
      <c r="B77" s="124" t="str">
        <f>Ethernet!B225</f>
        <v>100G LR4 10 km CFP2/4</v>
      </c>
      <c r="C77" s="227">
        <f>Ethernet!C225</f>
        <v>0</v>
      </c>
      <c r="D77" s="227">
        <f>Ethernet!D225</f>
        <v>0</v>
      </c>
      <c r="E77" s="227">
        <f>Ethernet!E225</f>
        <v>0</v>
      </c>
      <c r="F77" s="227">
        <f>Ethernet!F225</f>
        <v>0</v>
      </c>
      <c r="G77" s="227">
        <f>Ethernet!G225</f>
        <v>0</v>
      </c>
      <c r="H77" s="227">
        <f>Ethernet!H225</f>
        <v>0</v>
      </c>
      <c r="I77" s="227">
        <f>Ethernet!I225</f>
        <v>0</v>
      </c>
      <c r="J77" s="227">
        <f>Ethernet!J225</f>
        <v>0</v>
      </c>
      <c r="K77" s="227">
        <f>Ethernet!K225</f>
        <v>0</v>
      </c>
      <c r="L77" s="227">
        <f>Ethernet!L225</f>
        <v>0</v>
      </c>
      <c r="M77" s="227">
        <f>Ethernet!M225</f>
        <v>0</v>
      </c>
      <c r="N77" s="227">
        <f>Ethernet!N225</f>
        <v>0</v>
      </c>
      <c r="P77" s="124" t="str">
        <f t="shared" si="81"/>
        <v>100G LR4 10 km CFP2/4</v>
      </c>
      <c r="Q77" s="227">
        <f>Ethernet!C311</f>
        <v>92243</v>
      </c>
      <c r="R77" s="227">
        <f>Ethernet!D311</f>
        <v>78202</v>
      </c>
      <c r="S77" s="227">
        <f>Ethernet!E311</f>
        <v>0</v>
      </c>
      <c r="T77" s="227">
        <f>Ethernet!F311</f>
        <v>0</v>
      </c>
      <c r="U77" s="227">
        <f>Ethernet!G311</f>
        <v>0</v>
      </c>
      <c r="V77" s="227">
        <f>Ethernet!H311</f>
        <v>0</v>
      </c>
      <c r="W77" s="227">
        <f>Ethernet!I311</f>
        <v>0</v>
      </c>
      <c r="X77" s="227">
        <f>Ethernet!J311</f>
        <v>0</v>
      </c>
      <c r="Y77" s="227">
        <f>Ethernet!K311</f>
        <v>0</v>
      </c>
      <c r="Z77" s="227">
        <f>Ethernet!L311</f>
        <v>0</v>
      </c>
      <c r="AA77" s="227">
        <f>Ethernet!M311</f>
        <v>0</v>
      </c>
      <c r="AB77" s="227">
        <f>Ethernet!N311</f>
        <v>0</v>
      </c>
      <c r="AD77" s="228" t="s">
        <v>122</v>
      </c>
      <c r="AF77" s="124" t="str">
        <f t="shared" si="55"/>
        <v>100G LR4 10 km CFP2/4</v>
      </c>
      <c r="AG77" s="227">
        <f t="shared" si="56"/>
        <v>0</v>
      </c>
      <c r="AH77" s="227">
        <f t="shared" si="57"/>
        <v>0</v>
      </c>
      <c r="AI77" s="227">
        <f t="shared" si="58"/>
        <v>0</v>
      </c>
      <c r="AJ77" s="227">
        <f t="shared" si="59"/>
        <v>0</v>
      </c>
      <c r="AK77" s="227">
        <f t="shared" si="60"/>
        <v>0</v>
      </c>
      <c r="AL77" s="227">
        <f t="shared" si="61"/>
        <v>0</v>
      </c>
      <c r="AM77" s="227">
        <f t="shared" si="62"/>
        <v>0</v>
      </c>
      <c r="AN77" s="227">
        <f t="shared" si="63"/>
        <v>0</v>
      </c>
      <c r="AO77" s="227">
        <f t="shared" si="64"/>
        <v>0</v>
      </c>
      <c r="AP77" s="227">
        <f t="shared" si="65"/>
        <v>0</v>
      </c>
      <c r="AQ77" s="227">
        <f t="shared" si="66"/>
        <v>0</v>
      </c>
      <c r="AR77" s="227">
        <f t="shared" si="67"/>
        <v>0</v>
      </c>
      <c r="AT77" s="124" t="str">
        <f t="shared" si="68"/>
        <v>100G LR4 10 km CFP2/4</v>
      </c>
      <c r="AU77" s="227">
        <f t="shared" si="69"/>
        <v>92243</v>
      </c>
      <c r="AV77" s="227">
        <f t="shared" si="70"/>
        <v>78202</v>
      </c>
      <c r="AW77" s="227">
        <f t="shared" si="71"/>
        <v>0</v>
      </c>
      <c r="AX77" s="227">
        <f t="shared" si="72"/>
        <v>0</v>
      </c>
      <c r="AY77" s="227">
        <f t="shared" si="73"/>
        <v>0</v>
      </c>
      <c r="AZ77" s="227">
        <f t="shared" si="74"/>
        <v>0</v>
      </c>
      <c r="BA77" s="227">
        <f t="shared" si="75"/>
        <v>0</v>
      </c>
      <c r="BB77" s="227">
        <f t="shared" si="76"/>
        <v>0</v>
      </c>
      <c r="BC77" s="227">
        <f t="shared" si="77"/>
        <v>0</v>
      </c>
      <c r="BD77" s="227">
        <f t="shared" si="78"/>
        <v>0</v>
      </c>
      <c r="BE77" s="227">
        <f t="shared" si="79"/>
        <v>0</v>
      </c>
      <c r="BF77" s="227">
        <f t="shared" si="80"/>
        <v>0</v>
      </c>
      <c r="BH77" s="124" t="str">
        <f t="shared" si="82"/>
        <v>100G LR4 10 km CFP2/4</v>
      </c>
      <c r="BI77" s="258">
        <f>IF(AG77=0,,10^-6*AG77*$BO$5*Ethernet!Q659)</f>
        <v>0</v>
      </c>
      <c r="BJ77" s="258">
        <f>IF(AH77=0,,10^-6*AH77*$BO$5*Ethernet!R659)</f>
        <v>0</v>
      </c>
      <c r="BK77" s="258">
        <f>IF(AI77=0,,10^-6*AI77*$BO$5*Ethernet!S659)</f>
        <v>0</v>
      </c>
      <c r="BL77" s="258">
        <f>IF(AJ77=0,,10^-6*AJ77*$BO$5*Ethernet!T659)</f>
        <v>0</v>
      </c>
      <c r="BM77" s="258">
        <f>IF(AK77=0,,10^-6*AK77*$BO$5*Ethernet!U659)</f>
        <v>0</v>
      </c>
      <c r="BN77" s="258">
        <f>IF(AL77=0,,10^-6*AL77*$BO$5*Ethernet!V659)</f>
        <v>0</v>
      </c>
      <c r="BO77" s="258">
        <f>IF(AM77=0,,10^-6*AM77*$BO$5*Ethernet!W659)</f>
        <v>0</v>
      </c>
      <c r="BP77" s="258">
        <f>IF(AN77=0,,10^-6*AN77*$BO$5*Ethernet!X659)</f>
        <v>0</v>
      </c>
      <c r="BQ77" s="258">
        <f>IF(AO77=0,,10^-6*AO77*$BO$5*Ethernet!Y659)</f>
        <v>0</v>
      </c>
      <c r="BR77" s="258">
        <f>IF(AP77=0,,10^-6*AP77*$BO$5*Ethernet!Z659)</f>
        <v>0</v>
      </c>
      <c r="BS77" s="258">
        <f>IF(AQ77=0,,10^-6*AQ77*$BO$5*Ethernet!AA659)</f>
        <v>0</v>
      </c>
      <c r="BT77" s="258">
        <f>IF(AR77=0,,10^-6*AR77*$BO$5*Ethernet!AB659)</f>
        <v>0</v>
      </c>
      <c r="BV77" s="124" t="str">
        <f t="shared" si="83"/>
        <v>100G LR4 10 km CFP2/4</v>
      </c>
      <c r="BW77" s="258">
        <f>IF(AU77=0,,10^-6*AU77*$CC$5*Ethernet!Q659)</f>
        <v>53.178585179413972</v>
      </c>
      <c r="BX77" s="258">
        <f>IF(AV77=0,,10^-6*AV77*$CC$5*Ethernet!R659)</f>
        <v>33.475628626130153</v>
      </c>
      <c r="BY77" s="258">
        <f>IF(AW77=0,,10^-6*AW77*$CC$5*Ethernet!S659)</f>
        <v>0</v>
      </c>
      <c r="BZ77" s="258">
        <f>IF(AX77=0,,10^-6*AX77*$CC$5*Ethernet!T659)</f>
        <v>0</v>
      </c>
      <c r="CA77" s="258">
        <f>IF(AY77=0,,10^-6*AY77*$CC$5*Ethernet!U659)</f>
        <v>0</v>
      </c>
      <c r="CB77" s="258">
        <f>IF(AZ77=0,,10^-6*AZ77*$CC$5*Ethernet!V659)</f>
        <v>0</v>
      </c>
      <c r="CC77" s="258">
        <f>IF(BA77=0,,10^-6*BA77*$CC$5*Ethernet!W659)</f>
        <v>0</v>
      </c>
      <c r="CD77" s="258">
        <f>IF(BB77=0,,10^-6*BB77*$CC$5*Ethernet!X659)</f>
        <v>0</v>
      </c>
      <c r="CE77" s="258">
        <f>IF(BC77=0,,10^-6*BC77*$CC$5*Ethernet!Y659)</f>
        <v>0</v>
      </c>
      <c r="CF77" s="258">
        <f>IF(BD77=0,,10^-6*BD77*$CC$5*Ethernet!Z659)</f>
        <v>0</v>
      </c>
      <c r="CG77" s="258">
        <f>IF(BE77=0,,10^-6*BE77*$CC$5*Ethernet!AA659)</f>
        <v>0</v>
      </c>
      <c r="CH77" s="258">
        <f>IF(BF77=0,,10^-6*BF77*$CC$5*Ethernet!AB659)</f>
        <v>0</v>
      </c>
    </row>
    <row r="78" spans="1:86">
      <c r="A78" s="240" t="s">
        <v>34</v>
      </c>
      <c r="B78" s="124" t="str">
        <f>Ethernet!B226</f>
        <v>100G LR4 and LR1 10 km QSFP28</v>
      </c>
      <c r="C78" s="227">
        <f>Ethernet!C226</f>
        <v>0</v>
      </c>
      <c r="D78" s="227">
        <f>Ethernet!D226</f>
        <v>0</v>
      </c>
      <c r="E78" s="227">
        <f>Ethernet!E226</f>
        <v>0</v>
      </c>
      <c r="F78" s="227">
        <f>Ethernet!F226</f>
        <v>0</v>
      </c>
      <c r="G78" s="227">
        <f>Ethernet!G226</f>
        <v>0</v>
      </c>
      <c r="H78" s="227">
        <f>Ethernet!H226</f>
        <v>0</v>
      </c>
      <c r="I78" s="227">
        <f>Ethernet!I226</f>
        <v>0</v>
      </c>
      <c r="J78" s="227">
        <f>Ethernet!J226</f>
        <v>0</v>
      </c>
      <c r="K78" s="227">
        <f>Ethernet!K226</f>
        <v>0</v>
      </c>
      <c r="L78" s="227">
        <f>Ethernet!L226</f>
        <v>0</v>
      </c>
      <c r="M78" s="227">
        <f>Ethernet!M226</f>
        <v>0</v>
      </c>
      <c r="N78" s="227">
        <f>Ethernet!N226</f>
        <v>0</v>
      </c>
      <c r="P78" s="124" t="str">
        <f t="shared" si="81"/>
        <v>100G LR4 and LR1 10 km QSFP28</v>
      </c>
      <c r="Q78" s="227">
        <f>Ethernet!C312</f>
        <v>90443</v>
      </c>
      <c r="R78" s="227">
        <f>Ethernet!D312</f>
        <v>362352</v>
      </c>
      <c r="S78" s="227">
        <f>Ethernet!E312</f>
        <v>0</v>
      </c>
      <c r="T78" s="227">
        <f>Ethernet!F312</f>
        <v>0</v>
      </c>
      <c r="U78" s="227">
        <f>Ethernet!G312</f>
        <v>0</v>
      </c>
      <c r="V78" s="227">
        <f>Ethernet!H312</f>
        <v>0</v>
      </c>
      <c r="W78" s="227">
        <f>Ethernet!I312</f>
        <v>0</v>
      </c>
      <c r="X78" s="227">
        <f>Ethernet!J312</f>
        <v>0</v>
      </c>
      <c r="Y78" s="227">
        <f>Ethernet!K312</f>
        <v>0</v>
      </c>
      <c r="Z78" s="227">
        <f>Ethernet!L312</f>
        <v>0</v>
      </c>
      <c r="AA78" s="227">
        <f>Ethernet!M312</f>
        <v>0</v>
      </c>
      <c r="AB78" s="227">
        <f>Ethernet!N312</f>
        <v>0</v>
      </c>
      <c r="AD78" s="228" t="s">
        <v>122</v>
      </c>
      <c r="AF78" s="124" t="str">
        <f t="shared" si="55"/>
        <v>100G LR4 and LR1 10 km QSFP28</v>
      </c>
      <c r="AG78" s="227">
        <f t="shared" si="56"/>
        <v>0</v>
      </c>
      <c r="AH78" s="227">
        <f t="shared" si="57"/>
        <v>0</v>
      </c>
      <c r="AI78" s="227">
        <f t="shared" si="58"/>
        <v>0</v>
      </c>
      <c r="AJ78" s="227">
        <f t="shared" si="59"/>
        <v>0</v>
      </c>
      <c r="AK78" s="227">
        <f t="shared" si="60"/>
        <v>0</v>
      </c>
      <c r="AL78" s="227">
        <f t="shared" si="61"/>
        <v>0</v>
      </c>
      <c r="AM78" s="227">
        <f t="shared" si="62"/>
        <v>0</v>
      </c>
      <c r="AN78" s="227">
        <f t="shared" si="63"/>
        <v>0</v>
      </c>
      <c r="AO78" s="227">
        <f t="shared" si="64"/>
        <v>0</v>
      </c>
      <c r="AP78" s="227">
        <f t="shared" si="65"/>
        <v>0</v>
      </c>
      <c r="AQ78" s="227">
        <f t="shared" si="66"/>
        <v>0</v>
      </c>
      <c r="AR78" s="227">
        <f t="shared" si="67"/>
        <v>0</v>
      </c>
      <c r="AT78" s="124" t="str">
        <f t="shared" si="68"/>
        <v>100G LR4 and LR1 10 km QSFP28</v>
      </c>
      <c r="AU78" s="227">
        <f t="shared" si="69"/>
        <v>90443</v>
      </c>
      <c r="AV78" s="227">
        <f t="shared" si="70"/>
        <v>362352</v>
      </c>
      <c r="AW78" s="227">
        <f t="shared" si="71"/>
        <v>0</v>
      </c>
      <c r="AX78" s="227">
        <f t="shared" si="72"/>
        <v>0</v>
      </c>
      <c r="AY78" s="227">
        <f t="shared" si="73"/>
        <v>0</v>
      </c>
      <c r="AZ78" s="227">
        <f t="shared" si="74"/>
        <v>0</v>
      </c>
      <c r="BA78" s="227">
        <f t="shared" si="75"/>
        <v>0</v>
      </c>
      <c r="BB78" s="227">
        <f t="shared" si="76"/>
        <v>0</v>
      </c>
      <c r="BC78" s="227">
        <f t="shared" si="77"/>
        <v>0</v>
      </c>
      <c r="BD78" s="227">
        <f t="shared" si="78"/>
        <v>0</v>
      </c>
      <c r="BE78" s="227">
        <f t="shared" si="79"/>
        <v>0</v>
      </c>
      <c r="BF78" s="227">
        <f t="shared" si="80"/>
        <v>0</v>
      </c>
      <c r="BH78" s="124" t="str">
        <f t="shared" si="82"/>
        <v>100G LR4 and LR1 10 km QSFP28</v>
      </c>
      <c r="BI78" s="258">
        <f>IF(AG78=0,,10^-6*AG78*$BO$5*Ethernet!Q660)</f>
        <v>0</v>
      </c>
      <c r="BJ78" s="258">
        <f>IF(AH78=0,,10^-6*AH78*$BO$5*Ethernet!R660)</f>
        <v>0</v>
      </c>
      <c r="BK78" s="258">
        <f>IF(AI78=0,,10^-6*AI78*$BO$5*Ethernet!S660)</f>
        <v>0</v>
      </c>
      <c r="BL78" s="258">
        <f>IF(AJ78=0,,10^-6*AJ78*$BO$5*Ethernet!T660)</f>
        <v>0</v>
      </c>
      <c r="BM78" s="258">
        <f>IF(AK78=0,,10^-6*AK78*$BO$5*Ethernet!U660)</f>
        <v>0</v>
      </c>
      <c r="BN78" s="258">
        <f>IF(AL78=0,,10^-6*AL78*$BO$5*Ethernet!V660)</f>
        <v>0</v>
      </c>
      <c r="BO78" s="258">
        <f>IF(AM78=0,,10^-6*AM78*$BO$5*Ethernet!W660)</f>
        <v>0</v>
      </c>
      <c r="BP78" s="258">
        <f>IF(AN78=0,,10^-6*AN78*$BO$5*Ethernet!X660)</f>
        <v>0</v>
      </c>
      <c r="BQ78" s="258">
        <f>IF(AO78=0,,10^-6*AO78*$BO$5*Ethernet!Y660)</f>
        <v>0</v>
      </c>
      <c r="BR78" s="258">
        <f>IF(AP78=0,,10^-6*AP78*$BO$5*Ethernet!Z660)</f>
        <v>0</v>
      </c>
      <c r="BS78" s="258">
        <f>IF(AQ78=0,,10^-6*AQ78*$BO$5*Ethernet!AA660)</f>
        <v>0</v>
      </c>
      <c r="BT78" s="258">
        <f>IF(AR78=0,,10^-6*AR78*$BO$5*Ethernet!AB660)</f>
        <v>0</v>
      </c>
      <c r="BV78" s="124" t="str">
        <f t="shared" si="83"/>
        <v>100G LR4 and LR1 10 km QSFP28</v>
      </c>
      <c r="BW78" s="258">
        <f>IF(AU78=0,,10^-6*AU78*$CC$5*Ethernet!Q660)</f>
        <v>35.058421943272599</v>
      </c>
      <c r="BX78" s="258">
        <f>IF(AV78=0,,10^-6*AV78*$CC$5*Ethernet!R660)</f>
        <v>86.964480000000009</v>
      </c>
      <c r="BY78" s="258">
        <f>IF(AW78=0,,10^-6*AW78*$CC$5*Ethernet!S660)</f>
        <v>0</v>
      </c>
      <c r="BZ78" s="258">
        <f>IF(AX78=0,,10^-6*AX78*$CC$5*Ethernet!T660)</f>
        <v>0</v>
      </c>
      <c r="CA78" s="258">
        <f>IF(AY78=0,,10^-6*AY78*$CC$5*Ethernet!U660)</f>
        <v>0</v>
      </c>
      <c r="CB78" s="258">
        <f>IF(AZ78=0,,10^-6*AZ78*$CC$5*Ethernet!V660)</f>
        <v>0</v>
      </c>
      <c r="CC78" s="258">
        <f>IF(BA78=0,,10^-6*BA78*$CC$5*Ethernet!W660)</f>
        <v>0</v>
      </c>
      <c r="CD78" s="258">
        <f>IF(BB78=0,,10^-6*BB78*$CC$5*Ethernet!X660)</f>
        <v>0</v>
      </c>
      <c r="CE78" s="258">
        <f>IF(BC78=0,,10^-6*BC78*$CC$5*Ethernet!Y660)</f>
        <v>0</v>
      </c>
      <c r="CF78" s="258">
        <f>IF(BD78=0,,10^-6*BD78*$CC$5*Ethernet!Z660)</f>
        <v>0</v>
      </c>
      <c r="CG78" s="258">
        <f>IF(BE78=0,,10^-6*BE78*$CC$5*Ethernet!AA660)</f>
        <v>0</v>
      </c>
      <c r="CH78" s="258">
        <f>IF(BF78=0,,10^-6*BF78*$CC$5*Ethernet!AB660)</f>
        <v>0</v>
      </c>
    </row>
    <row r="79" spans="1:86">
      <c r="A79" s="240" t="s">
        <v>34</v>
      </c>
      <c r="B79" s="124" t="str">
        <f>Ethernet!B227</f>
        <v>100G 4WDM10 10 km QSFP28</v>
      </c>
      <c r="C79" s="227">
        <f>Ethernet!C227</f>
        <v>0</v>
      </c>
      <c r="D79" s="227">
        <f>Ethernet!D227</f>
        <v>0</v>
      </c>
      <c r="E79" s="227">
        <f>Ethernet!E227</f>
        <v>0</v>
      </c>
      <c r="F79" s="227">
        <f>Ethernet!F227</f>
        <v>0</v>
      </c>
      <c r="G79" s="227">
        <f>Ethernet!G227</f>
        <v>0</v>
      </c>
      <c r="H79" s="227">
        <f>Ethernet!H227</f>
        <v>0</v>
      </c>
      <c r="I79" s="227">
        <f>Ethernet!I227</f>
        <v>0</v>
      </c>
      <c r="J79" s="227">
        <f>Ethernet!J227</f>
        <v>0</v>
      </c>
      <c r="K79" s="227">
        <f>Ethernet!K227</f>
        <v>0</v>
      </c>
      <c r="L79" s="227">
        <f>Ethernet!L227</f>
        <v>0</v>
      </c>
      <c r="M79" s="227">
        <f>Ethernet!M227</f>
        <v>0</v>
      </c>
      <c r="N79" s="227">
        <f>Ethernet!N227</f>
        <v>0</v>
      </c>
      <c r="P79" s="124" t="str">
        <f t="shared" si="81"/>
        <v>100G 4WDM10 10 km QSFP28</v>
      </c>
      <c r="Q79" s="227">
        <f>Ethernet!C313</f>
        <v>0</v>
      </c>
      <c r="R79" s="227">
        <f>Ethernet!D313</f>
        <v>45000</v>
      </c>
      <c r="S79" s="227">
        <f>Ethernet!E313</f>
        <v>0</v>
      </c>
      <c r="T79" s="227">
        <f>Ethernet!F313</f>
        <v>0</v>
      </c>
      <c r="U79" s="227">
        <f>Ethernet!G313</f>
        <v>0</v>
      </c>
      <c r="V79" s="227">
        <f>Ethernet!H313</f>
        <v>0</v>
      </c>
      <c r="W79" s="227">
        <f>Ethernet!I313</f>
        <v>0</v>
      </c>
      <c r="X79" s="227">
        <f>Ethernet!J313</f>
        <v>0</v>
      </c>
      <c r="Y79" s="227">
        <f>Ethernet!K313</f>
        <v>0</v>
      </c>
      <c r="Z79" s="227">
        <f>Ethernet!L313</f>
        <v>0</v>
      </c>
      <c r="AA79" s="227">
        <f>Ethernet!M313</f>
        <v>0</v>
      </c>
      <c r="AB79" s="227">
        <f>Ethernet!N313</f>
        <v>0</v>
      </c>
      <c r="AD79" s="228" t="s">
        <v>122</v>
      </c>
      <c r="AF79" s="124" t="str">
        <f t="shared" si="55"/>
        <v>100G 4WDM10 10 km QSFP28</v>
      </c>
      <c r="AG79" s="227">
        <f t="shared" si="56"/>
        <v>0</v>
      </c>
      <c r="AH79" s="227">
        <f t="shared" si="57"/>
        <v>0</v>
      </c>
      <c r="AI79" s="227">
        <f t="shared" si="58"/>
        <v>0</v>
      </c>
      <c r="AJ79" s="227">
        <f t="shared" si="59"/>
        <v>0</v>
      </c>
      <c r="AK79" s="227">
        <f t="shared" si="60"/>
        <v>0</v>
      </c>
      <c r="AL79" s="227">
        <f t="shared" si="61"/>
        <v>0</v>
      </c>
      <c r="AM79" s="227">
        <f t="shared" si="62"/>
        <v>0</v>
      </c>
      <c r="AN79" s="227">
        <f t="shared" si="63"/>
        <v>0</v>
      </c>
      <c r="AO79" s="227">
        <f t="shared" si="64"/>
        <v>0</v>
      </c>
      <c r="AP79" s="227">
        <f t="shared" si="65"/>
        <v>0</v>
      </c>
      <c r="AQ79" s="227">
        <f t="shared" si="66"/>
        <v>0</v>
      </c>
      <c r="AR79" s="227">
        <f t="shared" si="67"/>
        <v>0</v>
      </c>
      <c r="AT79" s="124" t="str">
        <f t="shared" si="68"/>
        <v>100G 4WDM10 10 km QSFP28</v>
      </c>
      <c r="AU79" s="227">
        <f t="shared" si="69"/>
        <v>0</v>
      </c>
      <c r="AV79" s="227">
        <f t="shared" si="70"/>
        <v>45000</v>
      </c>
      <c r="AW79" s="227">
        <f t="shared" si="71"/>
        <v>0</v>
      </c>
      <c r="AX79" s="227">
        <f t="shared" si="72"/>
        <v>0</v>
      </c>
      <c r="AY79" s="227">
        <f t="shared" si="73"/>
        <v>0</v>
      </c>
      <c r="AZ79" s="227">
        <f t="shared" si="74"/>
        <v>0</v>
      </c>
      <c r="BA79" s="227">
        <f t="shared" si="75"/>
        <v>0</v>
      </c>
      <c r="BB79" s="227">
        <f t="shared" si="76"/>
        <v>0</v>
      </c>
      <c r="BC79" s="227">
        <f t="shared" si="77"/>
        <v>0</v>
      </c>
      <c r="BD79" s="227">
        <f t="shared" si="78"/>
        <v>0</v>
      </c>
      <c r="BE79" s="227">
        <f t="shared" si="79"/>
        <v>0</v>
      </c>
      <c r="BF79" s="227">
        <f t="shared" si="80"/>
        <v>0</v>
      </c>
      <c r="BH79" s="124" t="str">
        <f t="shared" si="82"/>
        <v>100G 4WDM10 10 km QSFP28</v>
      </c>
      <c r="BI79" s="258">
        <f>IF(AG79=0,,10^-6*AG79*$BO$5*Ethernet!Q661)</f>
        <v>0</v>
      </c>
      <c r="BJ79" s="258">
        <f>IF(AH79=0,,10^-6*AH79*$BO$5*Ethernet!R661)</f>
        <v>0</v>
      </c>
      <c r="BK79" s="258">
        <f>IF(AI79=0,,10^-6*AI79*$BO$5*Ethernet!S661)</f>
        <v>0</v>
      </c>
      <c r="BL79" s="258">
        <f>IF(AJ79=0,,10^-6*AJ79*$BO$5*Ethernet!T661)</f>
        <v>0</v>
      </c>
      <c r="BM79" s="258">
        <f>IF(AK79=0,,10^-6*AK79*$BO$5*Ethernet!U661)</f>
        <v>0</v>
      </c>
      <c r="BN79" s="258">
        <f>IF(AL79=0,,10^-6*AL79*$BO$5*Ethernet!V661)</f>
        <v>0</v>
      </c>
      <c r="BO79" s="258">
        <f>IF(AM79=0,,10^-6*AM79*$BO$5*Ethernet!W661)</f>
        <v>0</v>
      </c>
      <c r="BP79" s="258">
        <f>IF(AN79=0,,10^-6*AN79*$BO$5*Ethernet!X661)</f>
        <v>0</v>
      </c>
      <c r="BQ79" s="258">
        <f>IF(AO79=0,,10^-6*AO79*$BO$5*Ethernet!Y661)</f>
        <v>0</v>
      </c>
      <c r="BR79" s="258">
        <f>IF(AP79=0,,10^-6*AP79*$BO$5*Ethernet!Z661)</f>
        <v>0</v>
      </c>
      <c r="BS79" s="258">
        <f>IF(AQ79=0,,10^-6*AQ79*$BO$5*Ethernet!AA661)</f>
        <v>0</v>
      </c>
      <c r="BT79" s="258">
        <f>IF(AR79=0,,10^-6*AR79*$BO$5*Ethernet!AB661)</f>
        <v>0</v>
      </c>
      <c r="BV79" s="124" t="str">
        <f t="shared" si="83"/>
        <v>100G 4WDM10 10 km QSFP28</v>
      </c>
      <c r="BW79" s="258">
        <f>IF(AU79=0,,10^-6*AU79*$CC$5*Ethernet!Q661)</f>
        <v>0</v>
      </c>
      <c r="BX79" s="258">
        <f>IF(AV79=0,,10^-6*AV79*$CC$5*Ethernet!R661)</f>
        <v>4.5</v>
      </c>
      <c r="BY79" s="258">
        <f>IF(AW79=0,,10^-6*AW79*$CC$5*Ethernet!S661)</f>
        <v>0</v>
      </c>
      <c r="BZ79" s="258">
        <f>IF(AX79=0,,10^-6*AX79*$CC$5*Ethernet!T661)</f>
        <v>0</v>
      </c>
      <c r="CA79" s="258">
        <f>IF(AY79=0,,10^-6*AY79*$CC$5*Ethernet!U661)</f>
        <v>0</v>
      </c>
      <c r="CB79" s="258">
        <f>IF(AZ79=0,,10^-6*AZ79*$CC$5*Ethernet!V661)</f>
        <v>0</v>
      </c>
      <c r="CC79" s="258">
        <f>IF(BA79=0,,10^-6*BA79*$CC$5*Ethernet!W661)</f>
        <v>0</v>
      </c>
      <c r="CD79" s="258">
        <f>IF(BB79=0,,10^-6*BB79*$CC$5*Ethernet!X661)</f>
        <v>0</v>
      </c>
      <c r="CE79" s="258">
        <f>IF(BC79=0,,10^-6*BC79*$CC$5*Ethernet!Y661)</f>
        <v>0</v>
      </c>
      <c r="CF79" s="258">
        <f>IF(BD79=0,,10^-6*BD79*$CC$5*Ethernet!Z661)</f>
        <v>0</v>
      </c>
      <c r="CG79" s="258">
        <f>IF(BE79=0,,10^-6*BE79*$CC$5*Ethernet!AA661)</f>
        <v>0</v>
      </c>
      <c r="CH79" s="258">
        <f>IF(BF79=0,,10^-6*BF79*$CC$5*Ethernet!AB661)</f>
        <v>0</v>
      </c>
    </row>
    <row r="80" spans="1:86">
      <c r="A80" s="240" t="s">
        <v>34</v>
      </c>
      <c r="B80" s="124" t="str">
        <f>Ethernet!B228</f>
        <v>100G 4WDM20 20 km QSFP28</v>
      </c>
      <c r="C80" s="227">
        <f>Ethernet!C228</f>
        <v>0</v>
      </c>
      <c r="D80" s="227">
        <f>Ethernet!D228</f>
        <v>0</v>
      </c>
      <c r="E80" s="227">
        <f>Ethernet!E228</f>
        <v>0</v>
      </c>
      <c r="F80" s="227">
        <f>Ethernet!F228</f>
        <v>0</v>
      </c>
      <c r="G80" s="227">
        <f>Ethernet!G228</f>
        <v>0</v>
      </c>
      <c r="H80" s="227">
        <f>Ethernet!H228</f>
        <v>0</v>
      </c>
      <c r="I80" s="227">
        <f>Ethernet!I228</f>
        <v>0</v>
      </c>
      <c r="J80" s="227">
        <f>Ethernet!J228</f>
        <v>0</v>
      </c>
      <c r="K80" s="227">
        <f>Ethernet!K228</f>
        <v>0</v>
      </c>
      <c r="L80" s="227">
        <f>Ethernet!L228</f>
        <v>0</v>
      </c>
      <c r="M80" s="227">
        <f>Ethernet!M228</f>
        <v>0</v>
      </c>
      <c r="N80" s="227">
        <f>Ethernet!N228</f>
        <v>0</v>
      </c>
      <c r="P80" s="124" t="str">
        <f t="shared" si="81"/>
        <v>100G 4WDM20 20 km QSFP28</v>
      </c>
      <c r="Q80" s="227">
        <f>Ethernet!C314</f>
        <v>0</v>
      </c>
      <c r="R80" s="227">
        <f>Ethernet!D314</f>
        <v>0</v>
      </c>
      <c r="S80" s="227">
        <f>Ethernet!E314</f>
        <v>0</v>
      </c>
      <c r="T80" s="227">
        <f>Ethernet!F314</f>
        <v>0</v>
      </c>
      <c r="U80" s="227">
        <f>Ethernet!G314</f>
        <v>0</v>
      </c>
      <c r="V80" s="227">
        <f>Ethernet!H314</f>
        <v>0</v>
      </c>
      <c r="W80" s="227">
        <f>Ethernet!I314</f>
        <v>0</v>
      </c>
      <c r="X80" s="227">
        <f>Ethernet!J314</f>
        <v>0</v>
      </c>
      <c r="Y80" s="227">
        <f>Ethernet!K314</f>
        <v>0</v>
      </c>
      <c r="Z80" s="227">
        <f>Ethernet!L314</f>
        <v>0</v>
      </c>
      <c r="AA80" s="227">
        <f>Ethernet!M314</f>
        <v>0</v>
      </c>
      <c r="AB80" s="227">
        <f>Ethernet!N314</f>
        <v>0</v>
      </c>
      <c r="AD80" s="228" t="s">
        <v>122</v>
      </c>
      <c r="AF80" s="124" t="str">
        <f t="shared" si="55"/>
        <v>100G 4WDM20 20 km QSFP28</v>
      </c>
      <c r="AG80" s="227">
        <f t="shared" si="56"/>
        <v>0</v>
      </c>
      <c r="AH80" s="227">
        <f t="shared" si="57"/>
        <v>0</v>
      </c>
      <c r="AI80" s="227">
        <f t="shared" si="58"/>
        <v>0</v>
      </c>
      <c r="AJ80" s="227">
        <f t="shared" si="59"/>
        <v>0</v>
      </c>
      <c r="AK80" s="227">
        <f t="shared" si="60"/>
        <v>0</v>
      </c>
      <c r="AL80" s="227">
        <f t="shared" si="61"/>
        <v>0</v>
      </c>
      <c r="AM80" s="227">
        <f t="shared" si="62"/>
        <v>0</v>
      </c>
      <c r="AN80" s="227">
        <f t="shared" si="63"/>
        <v>0</v>
      </c>
      <c r="AO80" s="227">
        <f t="shared" si="64"/>
        <v>0</v>
      </c>
      <c r="AP80" s="227">
        <f t="shared" si="65"/>
        <v>0</v>
      </c>
      <c r="AQ80" s="227">
        <f t="shared" si="66"/>
        <v>0</v>
      </c>
      <c r="AR80" s="227">
        <f t="shared" si="67"/>
        <v>0</v>
      </c>
      <c r="AT80" s="124" t="str">
        <f t="shared" si="68"/>
        <v>100G 4WDM20 20 km QSFP28</v>
      </c>
      <c r="AU80" s="227">
        <f t="shared" si="69"/>
        <v>0</v>
      </c>
      <c r="AV80" s="227">
        <f t="shared" si="70"/>
        <v>0</v>
      </c>
      <c r="AW80" s="227">
        <f t="shared" si="71"/>
        <v>0</v>
      </c>
      <c r="AX80" s="227">
        <f t="shared" si="72"/>
        <v>0</v>
      </c>
      <c r="AY80" s="227">
        <f t="shared" si="73"/>
        <v>0</v>
      </c>
      <c r="AZ80" s="227">
        <f t="shared" si="74"/>
        <v>0</v>
      </c>
      <c r="BA80" s="227">
        <f t="shared" si="75"/>
        <v>0</v>
      </c>
      <c r="BB80" s="227">
        <f t="shared" si="76"/>
        <v>0</v>
      </c>
      <c r="BC80" s="227">
        <f t="shared" si="77"/>
        <v>0</v>
      </c>
      <c r="BD80" s="227">
        <f t="shared" si="78"/>
        <v>0</v>
      </c>
      <c r="BE80" s="227">
        <f t="shared" si="79"/>
        <v>0</v>
      </c>
      <c r="BF80" s="227">
        <f t="shared" si="80"/>
        <v>0</v>
      </c>
      <c r="BH80" s="124" t="str">
        <f t="shared" si="82"/>
        <v>100G 4WDM20 20 km QSFP28</v>
      </c>
      <c r="BI80" s="258">
        <f>IF(AG80=0,,10^-6*AG80*$BO$5*Ethernet!Q662)</f>
        <v>0</v>
      </c>
      <c r="BJ80" s="258">
        <f>IF(AH80=0,,10^-6*AH80*$BO$5*Ethernet!R662)</f>
        <v>0</v>
      </c>
      <c r="BK80" s="258">
        <f>IF(AI80=0,,10^-6*AI80*$BO$5*Ethernet!S662)</f>
        <v>0</v>
      </c>
      <c r="BL80" s="258">
        <f>IF(AJ80=0,,10^-6*AJ80*$BO$5*Ethernet!T662)</f>
        <v>0</v>
      </c>
      <c r="BM80" s="258">
        <f>IF(AK80=0,,10^-6*AK80*$BO$5*Ethernet!U662)</f>
        <v>0</v>
      </c>
      <c r="BN80" s="258">
        <f>IF(AL80=0,,10^-6*AL80*$BO$5*Ethernet!V662)</f>
        <v>0</v>
      </c>
      <c r="BO80" s="258">
        <f>IF(AM80=0,,10^-6*AM80*$BO$5*Ethernet!W662)</f>
        <v>0</v>
      </c>
      <c r="BP80" s="258">
        <f>IF(AN80=0,,10^-6*AN80*$BO$5*Ethernet!X662)</f>
        <v>0</v>
      </c>
      <c r="BQ80" s="258">
        <f>IF(AO80=0,,10^-6*AO80*$BO$5*Ethernet!Y662)</f>
        <v>0</v>
      </c>
      <c r="BR80" s="258">
        <f>IF(AP80=0,,10^-6*AP80*$BO$5*Ethernet!Z662)</f>
        <v>0</v>
      </c>
      <c r="BS80" s="258">
        <f>IF(AQ80=0,,10^-6*AQ80*$BO$5*Ethernet!AA662)</f>
        <v>0</v>
      </c>
      <c r="BT80" s="258">
        <f>IF(AR80=0,,10^-6*AR80*$BO$5*Ethernet!AB662)</f>
        <v>0</v>
      </c>
      <c r="BV80" s="124" t="str">
        <f t="shared" si="83"/>
        <v>100G 4WDM20 20 km QSFP28</v>
      </c>
      <c r="BW80" s="258">
        <f>IF(AU80=0,,10^-6*AU80*$CC$5*Ethernet!Q662)</f>
        <v>0</v>
      </c>
      <c r="BX80" s="258">
        <f>IF(AV80=0,,10^-6*AV80*$CC$5*Ethernet!R662)</f>
        <v>0</v>
      </c>
      <c r="BY80" s="258">
        <f>IF(AW80=0,,10^-6*AW80*$CC$5*Ethernet!S662)</f>
        <v>0</v>
      </c>
      <c r="BZ80" s="258">
        <f>IF(AX80=0,,10^-6*AX80*$CC$5*Ethernet!T662)</f>
        <v>0</v>
      </c>
      <c r="CA80" s="258">
        <f>IF(AY80=0,,10^-6*AY80*$CC$5*Ethernet!U662)</f>
        <v>0</v>
      </c>
      <c r="CB80" s="258">
        <f>IF(AZ80=0,,10^-6*AZ80*$CC$5*Ethernet!V662)</f>
        <v>0</v>
      </c>
      <c r="CC80" s="258">
        <f>IF(BA80=0,,10^-6*BA80*$CC$5*Ethernet!W662)</f>
        <v>0</v>
      </c>
      <c r="CD80" s="258">
        <f>IF(BB80=0,,10^-6*BB80*$CC$5*Ethernet!X662)</f>
        <v>0</v>
      </c>
      <c r="CE80" s="258">
        <f>IF(BC80=0,,10^-6*BC80*$CC$5*Ethernet!Y662)</f>
        <v>0</v>
      </c>
      <c r="CF80" s="258">
        <f>IF(BD80=0,,10^-6*BD80*$CC$5*Ethernet!Z662)</f>
        <v>0</v>
      </c>
      <c r="CG80" s="258">
        <f>IF(BE80=0,,10^-6*BE80*$CC$5*Ethernet!AA662)</f>
        <v>0</v>
      </c>
      <c r="CH80" s="258">
        <f>IF(BF80=0,,10^-6*BF80*$CC$5*Ethernet!AB662)</f>
        <v>0</v>
      </c>
    </row>
    <row r="81" spans="1:86">
      <c r="A81" s="240" t="s">
        <v>34</v>
      </c>
      <c r="B81" s="124" t="str">
        <f>Ethernet!B229</f>
        <v>100G ER4-Lite 30 km QSFP28</v>
      </c>
      <c r="C81" s="227">
        <f>Ethernet!C229</f>
        <v>0</v>
      </c>
      <c r="D81" s="227">
        <f>Ethernet!D229</f>
        <v>0</v>
      </c>
      <c r="E81" s="227">
        <f>Ethernet!E229</f>
        <v>0</v>
      </c>
      <c r="F81" s="227">
        <f>Ethernet!F229</f>
        <v>0</v>
      </c>
      <c r="G81" s="227">
        <f>Ethernet!G229</f>
        <v>0</v>
      </c>
      <c r="H81" s="227">
        <f>Ethernet!H229</f>
        <v>0</v>
      </c>
      <c r="I81" s="227">
        <f>Ethernet!I229</f>
        <v>0</v>
      </c>
      <c r="J81" s="227">
        <f>Ethernet!J229</f>
        <v>0</v>
      </c>
      <c r="K81" s="227">
        <f>Ethernet!K229</f>
        <v>0</v>
      </c>
      <c r="L81" s="227">
        <f>Ethernet!L229</f>
        <v>0</v>
      </c>
      <c r="M81" s="227">
        <f>Ethernet!M229</f>
        <v>0</v>
      </c>
      <c r="N81" s="227">
        <f>Ethernet!N229</f>
        <v>0</v>
      </c>
      <c r="P81" s="124" t="str">
        <f t="shared" si="81"/>
        <v>100G ER4-Lite 30 km QSFP28</v>
      </c>
      <c r="Q81" s="227">
        <f>Ethernet!C315</f>
        <v>0</v>
      </c>
      <c r="R81" s="227">
        <f>Ethernet!D315</f>
        <v>2000</v>
      </c>
      <c r="S81" s="227">
        <f>Ethernet!E315</f>
        <v>0</v>
      </c>
      <c r="T81" s="227">
        <f>Ethernet!F315</f>
        <v>0</v>
      </c>
      <c r="U81" s="227">
        <f>Ethernet!G315</f>
        <v>0</v>
      </c>
      <c r="V81" s="227">
        <f>Ethernet!H315</f>
        <v>0</v>
      </c>
      <c r="W81" s="227">
        <f>Ethernet!I315</f>
        <v>0</v>
      </c>
      <c r="X81" s="227">
        <f>Ethernet!J315</f>
        <v>0</v>
      </c>
      <c r="Y81" s="227">
        <f>Ethernet!K315</f>
        <v>0</v>
      </c>
      <c r="Z81" s="227">
        <f>Ethernet!L315</f>
        <v>0</v>
      </c>
      <c r="AA81" s="227">
        <f>Ethernet!M315</f>
        <v>0</v>
      </c>
      <c r="AB81" s="227">
        <f>Ethernet!N315</f>
        <v>0</v>
      </c>
      <c r="AD81" s="228" t="s">
        <v>122</v>
      </c>
      <c r="AF81" s="124" t="str">
        <f t="shared" si="55"/>
        <v>100G ER4-Lite 30 km QSFP28</v>
      </c>
      <c r="AG81" s="227">
        <f t="shared" si="56"/>
        <v>0</v>
      </c>
      <c r="AH81" s="227">
        <f t="shared" si="57"/>
        <v>0</v>
      </c>
      <c r="AI81" s="227">
        <f t="shared" si="58"/>
        <v>0</v>
      </c>
      <c r="AJ81" s="227">
        <f t="shared" si="59"/>
        <v>0</v>
      </c>
      <c r="AK81" s="227">
        <f t="shared" si="60"/>
        <v>0</v>
      </c>
      <c r="AL81" s="227">
        <f t="shared" si="61"/>
        <v>0</v>
      </c>
      <c r="AM81" s="227">
        <f t="shared" si="62"/>
        <v>0</v>
      </c>
      <c r="AN81" s="227">
        <f t="shared" si="63"/>
        <v>0</v>
      </c>
      <c r="AO81" s="227">
        <f t="shared" si="64"/>
        <v>0</v>
      </c>
      <c r="AP81" s="227">
        <f t="shared" si="65"/>
        <v>0</v>
      </c>
      <c r="AQ81" s="227">
        <f t="shared" si="66"/>
        <v>0</v>
      </c>
      <c r="AR81" s="227">
        <f t="shared" si="67"/>
        <v>0</v>
      </c>
      <c r="AT81" s="124" t="str">
        <f t="shared" si="68"/>
        <v>100G ER4-Lite 30 km QSFP28</v>
      </c>
      <c r="AU81" s="227">
        <f t="shared" si="69"/>
        <v>0</v>
      </c>
      <c r="AV81" s="227">
        <f t="shared" si="70"/>
        <v>2000</v>
      </c>
      <c r="AW81" s="227">
        <f t="shared" si="71"/>
        <v>0</v>
      </c>
      <c r="AX81" s="227">
        <f t="shared" si="72"/>
        <v>0</v>
      </c>
      <c r="AY81" s="227">
        <f t="shared" si="73"/>
        <v>0</v>
      </c>
      <c r="AZ81" s="227">
        <f t="shared" si="74"/>
        <v>0</v>
      </c>
      <c r="BA81" s="227">
        <f t="shared" si="75"/>
        <v>0</v>
      </c>
      <c r="BB81" s="227">
        <f t="shared" si="76"/>
        <v>0</v>
      </c>
      <c r="BC81" s="227">
        <f t="shared" si="77"/>
        <v>0</v>
      </c>
      <c r="BD81" s="227">
        <f t="shared" si="78"/>
        <v>0</v>
      </c>
      <c r="BE81" s="227">
        <f t="shared" si="79"/>
        <v>0</v>
      </c>
      <c r="BF81" s="227">
        <f t="shared" si="80"/>
        <v>0</v>
      </c>
      <c r="BH81" s="124" t="str">
        <f t="shared" si="82"/>
        <v>100G ER4-Lite 30 km QSFP28</v>
      </c>
      <c r="BI81" s="258">
        <f>IF(AG81=0,,10^-6*AG81*$BO$5*Ethernet!Q663)</f>
        <v>0</v>
      </c>
      <c r="BJ81" s="258">
        <f>IF(AH81=0,,10^-6*AH81*$BO$5*Ethernet!R663)</f>
        <v>0</v>
      </c>
      <c r="BK81" s="258">
        <f>IF(AI81=0,,10^-6*AI81*$BO$5*Ethernet!S663)</f>
        <v>0</v>
      </c>
      <c r="BL81" s="258">
        <f>IF(AJ81=0,,10^-6*AJ81*$BO$5*Ethernet!T663)</f>
        <v>0</v>
      </c>
      <c r="BM81" s="258">
        <f>IF(AK81=0,,10^-6*AK81*$BO$5*Ethernet!U663)</f>
        <v>0</v>
      </c>
      <c r="BN81" s="258">
        <f>IF(AL81=0,,10^-6*AL81*$BO$5*Ethernet!V663)</f>
        <v>0</v>
      </c>
      <c r="BO81" s="258">
        <f>IF(AM81=0,,10^-6*AM81*$BO$5*Ethernet!W663)</f>
        <v>0</v>
      </c>
      <c r="BP81" s="258">
        <f>IF(AN81=0,,10^-6*AN81*$BO$5*Ethernet!X663)</f>
        <v>0</v>
      </c>
      <c r="BQ81" s="258">
        <f>IF(AO81=0,,10^-6*AO81*$BO$5*Ethernet!Y663)</f>
        <v>0</v>
      </c>
      <c r="BR81" s="258">
        <f>IF(AP81=0,,10^-6*AP81*$BO$5*Ethernet!Z663)</f>
        <v>0</v>
      </c>
      <c r="BS81" s="258">
        <f>IF(AQ81=0,,10^-6*AQ81*$BO$5*Ethernet!AA663)</f>
        <v>0</v>
      </c>
      <c r="BT81" s="258">
        <f>IF(AR81=0,,10^-6*AR81*$BO$5*Ethernet!AB663)</f>
        <v>0</v>
      </c>
      <c r="BV81" s="124" t="str">
        <f t="shared" si="83"/>
        <v>100G ER4-Lite 30 km QSFP28</v>
      </c>
      <c r="BW81" s="258">
        <f>IF(AU81=0,,10^-6*AU81*$CC$5*Ethernet!Q663)</f>
        <v>0</v>
      </c>
      <c r="BX81" s="258">
        <f>IF(AV81=0,,10^-6*AV81*$CC$5*Ethernet!R663)</f>
        <v>1.3948969578017665</v>
      </c>
      <c r="BY81" s="258">
        <f>IF(AW81=0,,10^-6*AW81*$CC$5*Ethernet!S663)</f>
        <v>0</v>
      </c>
      <c r="BZ81" s="258">
        <f>IF(AX81=0,,10^-6*AX81*$CC$5*Ethernet!T663)</f>
        <v>0</v>
      </c>
      <c r="CA81" s="258">
        <f>IF(AY81=0,,10^-6*AY81*$CC$5*Ethernet!U663)</f>
        <v>0</v>
      </c>
      <c r="CB81" s="258">
        <f>IF(AZ81=0,,10^-6*AZ81*$CC$5*Ethernet!V663)</f>
        <v>0</v>
      </c>
      <c r="CC81" s="258">
        <f>IF(BA81=0,,10^-6*BA81*$CC$5*Ethernet!W663)</f>
        <v>0</v>
      </c>
      <c r="CD81" s="258">
        <f>IF(BB81=0,,10^-6*BB81*$CC$5*Ethernet!X663)</f>
        <v>0</v>
      </c>
      <c r="CE81" s="258">
        <f>IF(BC81=0,,10^-6*BC81*$CC$5*Ethernet!Y663)</f>
        <v>0</v>
      </c>
      <c r="CF81" s="258">
        <f>IF(BD81=0,,10^-6*BD81*$CC$5*Ethernet!Z663)</f>
        <v>0</v>
      </c>
      <c r="CG81" s="258">
        <f>IF(BE81=0,,10^-6*BE81*$CC$5*Ethernet!AA663)</f>
        <v>0</v>
      </c>
      <c r="CH81" s="258">
        <f>IF(BF81=0,,10^-6*BF81*$CC$5*Ethernet!AB663)</f>
        <v>0</v>
      </c>
    </row>
    <row r="82" spans="1:86">
      <c r="A82" s="240" t="s">
        <v>34</v>
      </c>
      <c r="B82" s="124" t="str">
        <f>Ethernet!B230</f>
        <v>100G ER4 40 km QSFP28</v>
      </c>
      <c r="C82" s="227">
        <f>Ethernet!C230</f>
        <v>0</v>
      </c>
      <c r="D82" s="227">
        <f>Ethernet!D230</f>
        <v>0</v>
      </c>
      <c r="E82" s="227">
        <f>Ethernet!E230</f>
        <v>0</v>
      </c>
      <c r="F82" s="227">
        <f>Ethernet!F230</f>
        <v>0</v>
      </c>
      <c r="G82" s="227">
        <f>Ethernet!G230</f>
        <v>0</v>
      </c>
      <c r="H82" s="227">
        <f>Ethernet!H230</f>
        <v>0</v>
      </c>
      <c r="I82" s="227">
        <f>Ethernet!I230</f>
        <v>0</v>
      </c>
      <c r="J82" s="227">
        <f>Ethernet!J230</f>
        <v>0</v>
      </c>
      <c r="K82" s="227">
        <f>Ethernet!K230</f>
        <v>0</v>
      </c>
      <c r="L82" s="227">
        <f>Ethernet!L230</f>
        <v>0</v>
      </c>
      <c r="M82" s="227">
        <f>Ethernet!M230</f>
        <v>0</v>
      </c>
      <c r="N82" s="227">
        <f>Ethernet!N230</f>
        <v>0</v>
      </c>
      <c r="P82" s="124" t="str">
        <f t="shared" si="81"/>
        <v>100G ER4 40 km QSFP28</v>
      </c>
      <c r="Q82" s="227">
        <f>Ethernet!C316</f>
        <v>0</v>
      </c>
      <c r="R82" s="227">
        <f>Ethernet!D316</f>
        <v>0</v>
      </c>
      <c r="S82" s="227">
        <f>Ethernet!E316</f>
        <v>0</v>
      </c>
      <c r="T82" s="227">
        <f>Ethernet!F316</f>
        <v>0</v>
      </c>
      <c r="U82" s="227">
        <f>Ethernet!G316</f>
        <v>0</v>
      </c>
      <c r="V82" s="227">
        <f>Ethernet!H316</f>
        <v>0</v>
      </c>
      <c r="W82" s="227">
        <f>Ethernet!I316</f>
        <v>0</v>
      </c>
      <c r="X82" s="227">
        <f>Ethernet!J316</f>
        <v>0</v>
      </c>
      <c r="Y82" s="227">
        <f>Ethernet!K316</f>
        <v>0</v>
      </c>
      <c r="Z82" s="227">
        <f>Ethernet!L316</f>
        <v>0</v>
      </c>
      <c r="AA82" s="227">
        <f>Ethernet!M316</f>
        <v>0</v>
      </c>
      <c r="AB82" s="227">
        <f>Ethernet!N316</f>
        <v>0</v>
      </c>
      <c r="AD82" s="228" t="s">
        <v>122</v>
      </c>
      <c r="AF82" s="124" t="str">
        <f t="shared" si="55"/>
        <v>100G ER4 40 km QSFP28</v>
      </c>
      <c r="AG82" s="227">
        <f t="shared" si="56"/>
        <v>0</v>
      </c>
      <c r="AH82" s="227">
        <f t="shared" si="57"/>
        <v>0</v>
      </c>
      <c r="AI82" s="227">
        <f t="shared" si="58"/>
        <v>0</v>
      </c>
      <c r="AJ82" s="227">
        <f t="shared" si="59"/>
        <v>0</v>
      </c>
      <c r="AK82" s="227">
        <f t="shared" si="60"/>
        <v>0</v>
      </c>
      <c r="AL82" s="227">
        <f t="shared" si="61"/>
        <v>0</v>
      </c>
      <c r="AM82" s="227">
        <f t="shared" si="62"/>
        <v>0</v>
      </c>
      <c r="AN82" s="227">
        <f t="shared" si="63"/>
        <v>0</v>
      </c>
      <c r="AO82" s="227">
        <f t="shared" si="64"/>
        <v>0</v>
      </c>
      <c r="AP82" s="227">
        <f t="shared" si="65"/>
        <v>0</v>
      </c>
      <c r="AQ82" s="227">
        <f t="shared" si="66"/>
        <v>0</v>
      </c>
      <c r="AR82" s="227">
        <f t="shared" si="67"/>
        <v>0</v>
      </c>
      <c r="AT82" s="124" t="str">
        <f t="shared" si="68"/>
        <v>100G ER4 40 km QSFP28</v>
      </c>
      <c r="AU82" s="227">
        <f t="shared" si="69"/>
        <v>0</v>
      </c>
      <c r="AV82" s="227">
        <f t="shared" si="70"/>
        <v>0</v>
      </c>
      <c r="AW82" s="227">
        <f t="shared" si="71"/>
        <v>0</v>
      </c>
      <c r="AX82" s="227">
        <f t="shared" si="72"/>
        <v>0</v>
      </c>
      <c r="AY82" s="227">
        <f t="shared" si="73"/>
        <v>0</v>
      </c>
      <c r="AZ82" s="227">
        <f t="shared" si="74"/>
        <v>0</v>
      </c>
      <c r="BA82" s="227">
        <f t="shared" si="75"/>
        <v>0</v>
      </c>
      <c r="BB82" s="227">
        <f t="shared" si="76"/>
        <v>0</v>
      </c>
      <c r="BC82" s="227">
        <f t="shared" si="77"/>
        <v>0</v>
      </c>
      <c r="BD82" s="227">
        <f t="shared" si="78"/>
        <v>0</v>
      </c>
      <c r="BE82" s="227">
        <f t="shared" si="79"/>
        <v>0</v>
      </c>
      <c r="BF82" s="227">
        <f t="shared" si="80"/>
        <v>0</v>
      </c>
      <c r="BH82" s="124" t="str">
        <f t="shared" si="82"/>
        <v>100G ER4 40 km QSFP28</v>
      </c>
      <c r="BI82" s="258">
        <f>IF(AG82=0,,10^-6*AG82*$BO$5*Ethernet!Q664)</f>
        <v>0</v>
      </c>
      <c r="BJ82" s="258">
        <f>IF(AH82=0,,10^-6*AH82*$BO$5*Ethernet!R664)</f>
        <v>0</v>
      </c>
      <c r="BK82" s="258">
        <f>IF(AI82=0,,10^-6*AI82*$BO$5*Ethernet!S664)</f>
        <v>0</v>
      </c>
      <c r="BL82" s="258">
        <f>IF(AJ82=0,,10^-6*AJ82*$BO$5*Ethernet!T664)</f>
        <v>0</v>
      </c>
      <c r="BM82" s="258">
        <f>IF(AK82=0,,10^-6*AK82*$BO$5*Ethernet!U664)</f>
        <v>0</v>
      </c>
      <c r="BN82" s="258">
        <f>IF(AL82=0,,10^-6*AL82*$BO$5*Ethernet!V664)</f>
        <v>0</v>
      </c>
      <c r="BO82" s="258">
        <f>IF(AM82=0,,10^-6*AM82*$BO$5*Ethernet!W664)</f>
        <v>0</v>
      </c>
      <c r="BP82" s="258">
        <f>IF(AN82=0,,10^-6*AN82*$BO$5*Ethernet!X664)</f>
        <v>0</v>
      </c>
      <c r="BQ82" s="258">
        <f>IF(AO82=0,,10^-6*AO82*$BO$5*Ethernet!Y664)</f>
        <v>0</v>
      </c>
      <c r="BR82" s="258">
        <f>IF(AP82=0,,10^-6*AP82*$BO$5*Ethernet!Z664)</f>
        <v>0</v>
      </c>
      <c r="BS82" s="258">
        <f>IF(AQ82=0,,10^-6*AQ82*$BO$5*Ethernet!AA664)</f>
        <v>0</v>
      </c>
      <c r="BT82" s="258">
        <f>IF(AR82=0,,10^-6*AR82*$BO$5*Ethernet!AB664)</f>
        <v>0</v>
      </c>
      <c r="BV82" s="124" t="str">
        <f t="shared" si="83"/>
        <v>100G ER4 40 km QSFP28</v>
      </c>
      <c r="BW82" s="258">
        <f>IF(AU82=0,,10^-6*AU82*$CC$5*Ethernet!Q664)</f>
        <v>0</v>
      </c>
      <c r="BX82" s="258">
        <f>IF(AV82=0,,10^-6*AV82*$CC$5*Ethernet!R664)</f>
        <v>0</v>
      </c>
      <c r="BY82" s="258">
        <f>IF(AW82=0,,10^-6*AW82*$CC$5*Ethernet!S664)</f>
        <v>0</v>
      </c>
      <c r="BZ82" s="258">
        <f>IF(AX82=0,,10^-6*AX82*$CC$5*Ethernet!T664)</f>
        <v>0</v>
      </c>
      <c r="CA82" s="258">
        <f>IF(AY82=0,,10^-6*AY82*$CC$5*Ethernet!U664)</f>
        <v>0</v>
      </c>
      <c r="CB82" s="258">
        <f>IF(AZ82=0,,10^-6*AZ82*$CC$5*Ethernet!V664)</f>
        <v>0</v>
      </c>
      <c r="CC82" s="258">
        <f>IF(BA82=0,,10^-6*BA82*$CC$5*Ethernet!W664)</f>
        <v>0</v>
      </c>
      <c r="CD82" s="258">
        <f>IF(BB82=0,,10^-6*BB82*$CC$5*Ethernet!X664)</f>
        <v>0</v>
      </c>
      <c r="CE82" s="258">
        <f>IF(BC82=0,,10^-6*BC82*$CC$5*Ethernet!Y664)</f>
        <v>0</v>
      </c>
      <c r="CF82" s="258">
        <f>IF(BD82=0,,10^-6*BD82*$CC$5*Ethernet!Z664)</f>
        <v>0</v>
      </c>
      <c r="CG82" s="258">
        <f>IF(BE82=0,,10^-6*BE82*$CC$5*Ethernet!AA664)</f>
        <v>0</v>
      </c>
      <c r="CH82" s="258">
        <f>IF(BF82=0,,10^-6*BF82*$CC$5*Ethernet!AB664)</f>
        <v>0</v>
      </c>
    </row>
    <row r="83" spans="1:86">
      <c r="A83" s="240" t="s">
        <v>34</v>
      </c>
      <c r="B83" s="124" t="str">
        <f>Ethernet!B231</f>
        <v>100G ZR4 80 km QSFP28</v>
      </c>
      <c r="C83" s="227">
        <f>Ethernet!C231</f>
        <v>0</v>
      </c>
      <c r="D83" s="227">
        <f>Ethernet!D231</f>
        <v>0</v>
      </c>
      <c r="E83" s="227">
        <f>Ethernet!E231</f>
        <v>0</v>
      </c>
      <c r="F83" s="227">
        <f>Ethernet!F231</f>
        <v>0</v>
      </c>
      <c r="G83" s="227">
        <f>Ethernet!G231</f>
        <v>0</v>
      </c>
      <c r="H83" s="227">
        <f>Ethernet!H231</f>
        <v>0</v>
      </c>
      <c r="I83" s="227">
        <f>Ethernet!I231</f>
        <v>0</v>
      </c>
      <c r="J83" s="227">
        <f>Ethernet!J231</f>
        <v>0</v>
      </c>
      <c r="K83" s="227">
        <f>Ethernet!K231</f>
        <v>0</v>
      </c>
      <c r="L83" s="227">
        <f>Ethernet!L231</f>
        <v>0</v>
      </c>
      <c r="M83" s="227">
        <f>Ethernet!M231</f>
        <v>0</v>
      </c>
      <c r="N83" s="227">
        <f>Ethernet!N231</f>
        <v>0</v>
      </c>
      <c r="P83" s="124" t="str">
        <f t="shared" si="81"/>
        <v>100G ZR4 80 km QSFP28</v>
      </c>
      <c r="Q83" s="227">
        <f>Ethernet!C317</f>
        <v>0</v>
      </c>
      <c r="R83" s="227">
        <f>Ethernet!D317</f>
        <v>0</v>
      </c>
      <c r="S83" s="227">
        <f>Ethernet!E317</f>
        <v>0</v>
      </c>
      <c r="T83" s="227">
        <f>Ethernet!F317</f>
        <v>0</v>
      </c>
      <c r="U83" s="227">
        <f>Ethernet!G317</f>
        <v>0</v>
      </c>
      <c r="V83" s="227">
        <f>Ethernet!H317</f>
        <v>0</v>
      </c>
      <c r="W83" s="227">
        <f>Ethernet!I317</f>
        <v>0</v>
      </c>
      <c r="X83" s="227">
        <f>Ethernet!J317</f>
        <v>0</v>
      </c>
      <c r="Y83" s="227">
        <f>Ethernet!K317</f>
        <v>0</v>
      </c>
      <c r="Z83" s="227">
        <f>Ethernet!L317</f>
        <v>0</v>
      </c>
      <c r="AA83" s="227">
        <f>Ethernet!M317</f>
        <v>0</v>
      </c>
      <c r="AB83" s="227">
        <f>Ethernet!N317</f>
        <v>0</v>
      </c>
      <c r="AD83" s="228" t="s">
        <v>122</v>
      </c>
      <c r="AF83" s="124" t="str">
        <f t="shared" si="55"/>
        <v>100G ZR4 80 km QSFP28</v>
      </c>
      <c r="AG83" s="227">
        <f t="shared" si="56"/>
        <v>0</v>
      </c>
      <c r="AH83" s="227">
        <f t="shared" si="57"/>
        <v>0</v>
      </c>
      <c r="AI83" s="227">
        <f t="shared" si="58"/>
        <v>0</v>
      </c>
      <c r="AJ83" s="227">
        <f t="shared" si="59"/>
        <v>0</v>
      </c>
      <c r="AK83" s="227">
        <f t="shared" si="60"/>
        <v>0</v>
      </c>
      <c r="AL83" s="227">
        <f t="shared" si="61"/>
        <v>0</v>
      </c>
      <c r="AM83" s="227">
        <f t="shared" si="62"/>
        <v>0</v>
      </c>
      <c r="AN83" s="227">
        <f t="shared" si="63"/>
        <v>0</v>
      </c>
      <c r="AO83" s="227">
        <f t="shared" si="64"/>
        <v>0</v>
      </c>
      <c r="AP83" s="227">
        <f t="shared" si="65"/>
        <v>0</v>
      </c>
      <c r="AQ83" s="227">
        <f t="shared" si="66"/>
        <v>0</v>
      </c>
      <c r="AR83" s="227">
        <f t="shared" si="67"/>
        <v>0</v>
      </c>
      <c r="AT83" s="124" t="str">
        <f t="shared" si="68"/>
        <v>100G ZR4 80 km QSFP28</v>
      </c>
      <c r="AU83" s="227">
        <f t="shared" si="69"/>
        <v>0</v>
      </c>
      <c r="AV83" s="227">
        <f t="shared" si="70"/>
        <v>0</v>
      </c>
      <c r="AW83" s="227">
        <f t="shared" si="71"/>
        <v>0</v>
      </c>
      <c r="AX83" s="227">
        <f t="shared" si="72"/>
        <v>0</v>
      </c>
      <c r="AY83" s="227">
        <f t="shared" si="73"/>
        <v>0</v>
      </c>
      <c r="AZ83" s="227">
        <f t="shared" si="74"/>
        <v>0</v>
      </c>
      <c r="BA83" s="227">
        <f t="shared" si="75"/>
        <v>0</v>
      </c>
      <c r="BB83" s="227">
        <f t="shared" si="76"/>
        <v>0</v>
      </c>
      <c r="BC83" s="227">
        <f t="shared" si="77"/>
        <v>0</v>
      </c>
      <c r="BD83" s="227">
        <f t="shared" si="78"/>
        <v>0</v>
      </c>
      <c r="BE83" s="227">
        <f t="shared" si="79"/>
        <v>0</v>
      </c>
      <c r="BF83" s="227">
        <f t="shared" si="80"/>
        <v>0</v>
      </c>
      <c r="BH83" s="124" t="str">
        <f t="shared" si="82"/>
        <v>100G ZR4 80 km QSFP28</v>
      </c>
      <c r="BI83" s="258">
        <f>IF(AG83=0,,10^-6*AG83*$BO$5*Ethernet!Q665)</f>
        <v>0</v>
      </c>
      <c r="BJ83" s="258">
        <f>IF(AH83=0,,10^-6*AH83*$BO$5*Ethernet!R665)</f>
        <v>0</v>
      </c>
      <c r="BK83" s="258">
        <f>IF(AI83=0,,10^-6*AI83*$BO$5*Ethernet!S665)</f>
        <v>0</v>
      </c>
      <c r="BL83" s="258">
        <f>IF(AJ83=0,,10^-6*AJ83*$BO$5*Ethernet!T665)</f>
        <v>0</v>
      </c>
      <c r="BM83" s="258">
        <f>IF(AK83=0,,10^-6*AK83*$BO$5*Ethernet!U665)</f>
        <v>0</v>
      </c>
      <c r="BN83" s="258">
        <f>IF(AL83=0,,10^-6*AL83*$BO$5*Ethernet!V665)</f>
        <v>0</v>
      </c>
      <c r="BO83" s="258">
        <f>IF(AM83=0,,10^-6*AM83*$BO$5*Ethernet!W665)</f>
        <v>0</v>
      </c>
      <c r="BP83" s="258">
        <f>IF(AN83=0,,10^-6*AN83*$BO$5*Ethernet!X665)</f>
        <v>0</v>
      </c>
      <c r="BQ83" s="258">
        <f>IF(AO83=0,,10^-6*AO83*$BO$5*Ethernet!Y665)</f>
        <v>0</v>
      </c>
      <c r="BR83" s="258">
        <f>IF(AP83=0,,10^-6*AP83*$BO$5*Ethernet!Z665)</f>
        <v>0</v>
      </c>
      <c r="BS83" s="258">
        <f>IF(AQ83=0,,10^-6*AQ83*$BO$5*Ethernet!AA665)</f>
        <v>0</v>
      </c>
      <c r="BT83" s="258">
        <f>IF(AR83=0,,10^-6*AR83*$BO$5*Ethernet!AB665)</f>
        <v>0</v>
      </c>
      <c r="BV83" s="124" t="str">
        <f t="shared" si="83"/>
        <v>100G ZR4 80 km QSFP28</v>
      </c>
      <c r="BW83" s="258">
        <f>IF(AU83=0,,10^-6*AU83*$CC$5*Ethernet!Q665)</f>
        <v>0</v>
      </c>
      <c r="BX83" s="258">
        <f>IF(AV83=0,,10^-6*AV83*$CC$5*Ethernet!R665)</f>
        <v>0</v>
      </c>
      <c r="BY83" s="258">
        <f>IF(AW83=0,,10^-6*AW83*$CC$5*Ethernet!S665)</f>
        <v>0</v>
      </c>
      <c r="BZ83" s="258">
        <f>IF(AX83=0,,10^-6*AX83*$CC$5*Ethernet!T665)</f>
        <v>0</v>
      </c>
      <c r="CA83" s="258">
        <f>IF(AY83=0,,10^-6*AY83*$CC$5*Ethernet!U665)</f>
        <v>0</v>
      </c>
      <c r="CB83" s="258">
        <f>IF(AZ83=0,,10^-6*AZ83*$CC$5*Ethernet!V665)</f>
        <v>0</v>
      </c>
      <c r="CC83" s="258">
        <f>IF(BA83=0,,10^-6*BA83*$CC$5*Ethernet!W665)</f>
        <v>0</v>
      </c>
      <c r="CD83" s="258">
        <f>IF(BB83=0,,10^-6*BB83*$CC$5*Ethernet!X665)</f>
        <v>0</v>
      </c>
      <c r="CE83" s="258">
        <f>IF(BC83=0,,10^-6*BC83*$CC$5*Ethernet!Y665)</f>
        <v>0</v>
      </c>
      <c r="CF83" s="258">
        <f>IF(BD83=0,,10^-6*BD83*$CC$5*Ethernet!Z665)</f>
        <v>0</v>
      </c>
      <c r="CG83" s="258">
        <f>IF(BE83=0,,10^-6*BE83*$CC$5*Ethernet!AA665)</f>
        <v>0</v>
      </c>
      <c r="CH83" s="258">
        <f>IF(BF83=0,,10^-6*BF83*$CC$5*Ethernet!AB665)</f>
        <v>0</v>
      </c>
    </row>
    <row r="84" spans="1:86">
      <c r="A84" s="240" t="s">
        <v>34</v>
      </c>
      <c r="B84" s="124" t="str">
        <f>Ethernet!B232</f>
        <v>200G SR4 100 m QSFP56</v>
      </c>
      <c r="C84" s="227">
        <f>Ethernet!C232</f>
        <v>0</v>
      </c>
      <c r="D84" s="227">
        <f>Ethernet!D232</f>
        <v>0</v>
      </c>
      <c r="E84" s="227">
        <f>Ethernet!E232</f>
        <v>0</v>
      </c>
      <c r="F84" s="227">
        <f>Ethernet!F232</f>
        <v>0</v>
      </c>
      <c r="G84" s="227">
        <f>Ethernet!G232</f>
        <v>0</v>
      </c>
      <c r="H84" s="227">
        <f>Ethernet!H232</f>
        <v>0</v>
      </c>
      <c r="I84" s="227">
        <f>Ethernet!I232</f>
        <v>0</v>
      </c>
      <c r="J84" s="227">
        <f>Ethernet!J232</f>
        <v>0</v>
      </c>
      <c r="K84" s="227">
        <f>Ethernet!K232</f>
        <v>0</v>
      </c>
      <c r="L84" s="227">
        <f>Ethernet!L232</f>
        <v>0</v>
      </c>
      <c r="M84" s="227">
        <f>Ethernet!M232</f>
        <v>0</v>
      </c>
      <c r="N84" s="227">
        <f>Ethernet!N232</f>
        <v>0</v>
      </c>
      <c r="P84" s="124" t="str">
        <f t="shared" si="81"/>
        <v>200G SR4 100 m QSFP56</v>
      </c>
      <c r="Q84" s="227">
        <f>Ethernet!C318</f>
        <v>0</v>
      </c>
      <c r="R84" s="227">
        <f>Ethernet!D318</f>
        <v>0</v>
      </c>
      <c r="S84" s="227">
        <f>Ethernet!E318</f>
        <v>0</v>
      </c>
      <c r="T84" s="227">
        <f>Ethernet!F318</f>
        <v>0</v>
      </c>
      <c r="U84" s="227">
        <f>Ethernet!G318</f>
        <v>0</v>
      </c>
      <c r="V84" s="227">
        <f>Ethernet!H318</f>
        <v>0</v>
      </c>
      <c r="W84" s="227">
        <f>Ethernet!I318</f>
        <v>0</v>
      </c>
      <c r="X84" s="227">
        <f>Ethernet!J318</f>
        <v>0</v>
      </c>
      <c r="Y84" s="227">
        <f>Ethernet!K318</f>
        <v>0</v>
      </c>
      <c r="Z84" s="227">
        <f>Ethernet!L318</f>
        <v>0</v>
      </c>
      <c r="AA84" s="227">
        <f>Ethernet!M318</f>
        <v>0</v>
      </c>
      <c r="AB84" s="227">
        <f>Ethernet!N318</f>
        <v>0</v>
      </c>
      <c r="AD84" s="228" t="s">
        <v>125</v>
      </c>
      <c r="AF84" s="124" t="str">
        <f t="shared" si="55"/>
        <v>200G SR4 100 m QSFP56</v>
      </c>
      <c r="AG84" s="227">
        <f t="shared" si="56"/>
        <v>0</v>
      </c>
      <c r="AH84" s="227">
        <f t="shared" si="57"/>
        <v>0</v>
      </c>
      <c r="AI84" s="227">
        <f t="shared" si="58"/>
        <v>0</v>
      </c>
      <c r="AJ84" s="227">
        <f t="shared" si="59"/>
        <v>0</v>
      </c>
      <c r="AK84" s="227">
        <f t="shared" si="60"/>
        <v>0</v>
      </c>
      <c r="AL84" s="227">
        <f t="shared" si="61"/>
        <v>0</v>
      </c>
      <c r="AM84" s="227">
        <f t="shared" si="62"/>
        <v>0</v>
      </c>
      <c r="AN84" s="227">
        <f t="shared" si="63"/>
        <v>0</v>
      </c>
      <c r="AO84" s="227">
        <f t="shared" si="64"/>
        <v>0</v>
      </c>
      <c r="AP84" s="227">
        <f t="shared" si="65"/>
        <v>0</v>
      </c>
      <c r="AQ84" s="227">
        <f t="shared" si="66"/>
        <v>0</v>
      </c>
      <c r="AR84" s="227">
        <f t="shared" si="67"/>
        <v>0</v>
      </c>
      <c r="AT84" s="124" t="str">
        <f t="shared" si="68"/>
        <v>200G SR4 100 m QSFP56</v>
      </c>
      <c r="AU84" s="227">
        <f t="shared" si="69"/>
        <v>0</v>
      </c>
      <c r="AV84" s="227">
        <f t="shared" si="70"/>
        <v>0</v>
      </c>
      <c r="AW84" s="227">
        <f t="shared" si="71"/>
        <v>0</v>
      </c>
      <c r="AX84" s="227">
        <f t="shared" si="72"/>
        <v>0</v>
      </c>
      <c r="AY84" s="227">
        <f t="shared" si="73"/>
        <v>0</v>
      </c>
      <c r="AZ84" s="227">
        <f t="shared" si="74"/>
        <v>0</v>
      </c>
      <c r="BA84" s="227">
        <f t="shared" si="75"/>
        <v>0</v>
      </c>
      <c r="BB84" s="227">
        <f t="shared" si="76"/>
        <v>0</v>
      </c>
      <c r="BC84" s="227">
        <f t="shared" si="77"/>
        <v>0</v>
      </c>
      <c r="BD84" s="227">
        <f t="shared" si="78"/>
        <v>0</v>
      </c>
      <c r="BE84" s="227">
        <f t="shared" si="79"/>
        <v>0</v>
      </c>
      <c r="BF84" s="227">
        <f t="shared" si="80"/>
        <v>0</v>
      </c>
      <c r="BH84" s="124" t="str">
        <f t="shared" si="82"/>
        <v>200G SR4 100 m QSFP56</v>
      </c>
      <c r="BI84" s="258">
        <f>IF(AG84=0,,10^-6*AG84*$BO$5*Ethernet!Q666)</f>
        <v>0</v>
      </c>
      <c r="BJ84" s="258">
        <f>IF(AH84=0,,10^-6*AH84*$BO$5*Ethernet!R666)</f>
        <v>0</v>
      </c>
      <c r="BK84" s="258">
        <f>IF(AI84=0,,10^-6*AI84*$BO$5*Ethernet!S666)</f>
        <v>0</v>
      </c>
      <c r="BL84" s="258">
        <f>IF(AJ84=0,,10^-6*AJ84*$BO$5*Ethernet!T666)</f>
        <v>0</v>
      </c>
      <c r="BM84" s="258">
        <f>IF(AK84=0,,10^-6*AK84*$BO$5*Ethernet!U666)</f>
        <v>0</v>
      </c>
      <c r="BN84" s="258">
        <f>IF(AL84=0,,10^-6*AL84*$BO$5*Ethernet!V666)</f>
        <v>0</v>
      </c>
      <c r="BO84" s="258">
        <f>IF(AM84=0,,10^-6*AM84*$BO$5*Ethernet!W666)</f>
        <v>0</v>
      </c>
      <c r="BP84" s="258">
        <f>IF(AN84=0,,10^-6*AN84*$BO$5*Ethernet!X666)</f>
        <v>0</v>
      </c>
      <c r="BQ84" s="258">
        <f>IF(AO84=0,,10^-6*AO84*$BO$5*Ethernet!Y666)</f>
        <v>0</v>
      </c>
      <c r="BR84" s="258">
        <f>IF(AP84=0,,10^-6*AP84*$BO$5*Ethernet!Z666)</f>
        <v>0</v>
      </c>
      <c r="BS84" s="258">
        <f>IF(AQ84=0,,10^-6*AQ84*$BO$5*Ethernet!AA666)</f>
        <v>0</v>
      </c>
      <c r="BT84" s="258">
        <f>IF(AR84=0,,10^-6*AR84*$BO$5*Ethernet!AB666)</f>
        <v>0</v>
      </c>
      <c r="BV84" s="124" t="str">
        <f t="shared" si="83"/>
        <v>200G SR4 100 m QSFP56</v>
      </c>
      <c r="BW84" s="258">
        <f>IF(AU84=0,,10^-6*AU84*$CC$5*Ethernet!Q666)</f>
        <v>0</v>
      </c>
      <c r="BX84" s="258">
        <f>IF(AV84=0,,10^-6*AV84*$CC$5*Ethernet!R666)</f>
        <v>0</v>
      </c>
      <c r="BY84" s="258">
        <f>IF(AW84=0,,10^-6*AW84*$CC$5*Ethernet!S666)</f>
        <v>0</v>
      </c>
      <c r="BZ84" s="258">
        <f>IF(AX84=0,,10^-6*AX84*$CC$5*Ethernet!T666)</f>
        <v>0</v>
      </c>
      <c r="CA84" s="258">
        <f>IF(AY84=0,,10^-6*AY84*$CC$5*Ethernet!U666)</f>
        <v>0</v>
      </c>
      <c r="CB84" s="258">
        <f>IF(AZ84=0,,10^-6*AZ84*$CC$5*Ethernet!V666)</f>
        <v>0</v>
      </c>
      <c r="CC84" s="258">
        <f>IF(BA84=0,,10^-6*BA84*$CC$5*Ethernet!W666)</f>
        <v>0</v>
      </c>
      <c r="CD84" s="258">
        <f>IF(BB84=0,,10^-6*BB84*$CC$5*Ethernet!X666)</f>
        <v>0</v>
      </c>
      <c r="CE84" s="258">
        <f>IF(BC84=0,,10^-6*BC84*$CC$5*Ethernet!Y666)</f>
        <v>0</v>
      </c>
      <c r="CF84" s="258">
        <f>IF(BD84=0,,10^-6*BD84*$CC$5*Ethernet!Z666)</f>
        <v>0</v>
      </c>
      <c r="CG84" s="258">
        <f>IF(BE84=0,,10^-6*BE84*$CC$5*Ethernet!AA666)</f>
        <v>0</v>
      </c>
      <c r="CH84" s="258">
        <f>IF(BF84=0,,10^-6*BF84*$CC$5*Ethernet!AB666)</f>
        <v>0</v>
      </c>
    </row>
    <row r="85" spans="1:86">
      <c r="A85" s="240" t="s">
        <v>34</v>
      </c>
      <c r="B85" s="124" t="str">
        <f>Ethernet!B233</f>
        <v>200G DR 500 m TBD</v>
      </c>
      <c r="C85" s="227">
        <f>Ethernet!C233</f>
        <v>0</v>
      </c>
      <c r="D85" s="227">
        <f>Ethernet!D233</f>
        <v>0</v>
      </c>
      <c r="E85" s="227">
        <f>Ethernet!E233</f>
        <v>0</v>
      </c>
      <c r="F85" s="227">
        <f>Ethernet!F233</f>
        <v>0</v>
      </c>
      <c r="G85" s="227">
        <f>Ethernet!G233</f>
        <v>0</v>
      </c>
      <c r="H85" s="227">
        <f>Ethernet!H233</f>
        <v>0</v>
      </c>
      <c r="I85" s="227">
        <f>Ethernet!I233</f>
        <v>0</v>
      </c>
      <c r="J85" s="227">
        <f>Ethernet!J233</f>
        <v>0</v>
      </c>
      <c r="K85" s="227">
        <f>Ethernet!K233</f>
        <v>0</v>
      </c>
      <c r="L85" s="227">
        <f>Ethernet!L233</f>
        <v>0</v>
      </c>
      <c r="M85" s="227">
        <f>Ethernet!M233</f>
        <v>0</v>
      </c>
      <c r="N85" s="227">
        <f>Ethernet!N233</f>
        <v>0</v>
      </c>
      <c r="P85" s="124" t="str">
        <f t="shared" si="81"/>
        <v>200G DR 500 m TBD</v>
      </c>
      <c r="Q85" s="227">
        <f>Ethernet!C319</f>
        <v>0</v>
      </c>
      <c r="R85" s="227">
        <f>Ethernet!D319</f>
        <v>0</v>
      </c>
      <c r="S85" s="227">
        <f>Ethernet!E319</f>
        <v>0</v>
      </c>
      <c r="T85" s="227">
        <f>Ethernet!F319</f>
        <v>0</v>
      </c>
      <c r="U85" s="227">
        <f>Ethernet!G319</f>
        <v>0</v>
      </c>
      <c r="V85" s="227">
        <f>Ethernet!H319</f>
        <v>0</v>
      </c>
      <c r="W85" s="227">
        <f>Ethernet!I319</f>
        <v>0</v>
      </c>
      <c r="X85" s="227">
        <f>Ethernet!J319</f>
        <v>0</v>
      </c>
      <c r="Y85" s="227">
        <f>Ethernet!K319</f>
        <v>0</v>
      </c>
      <c r="Z85" s="227">
        <f>Ethernet!L319</f>
        <v>0</v>
      </c>
      <c r="AA85" s="227">
        <f>Ethernet!M319</f>
        <v>0</v>
      </c>
      <c r="AB85" s="227">
        <f>Ethernet!N319</f>
        <v>0</v>
      </c>
      <c r="AD85" s="228" t="s">
        <v>123</v>
      </c>
      <c r="AF85" s="124" t="str">
        <f t="shared" si="55"/>
        <v>200G DR 500 m TBD</v>
      </c>
      <c r="AG85" s="227">
        <f t="shared" si="56"/>
        <v>0</v>
      </c>
      <c r="AH85" s="227">
        <f t="shared" si="57"/>
        <v>0</v>
      </c>
      <c r="AI85" s="227">
        <f t="shared" si="58"/>
        <v>0</v>
      </c>
      <c r="AJ85" s="227">
        <f t="shared" si="59"/>
        <v>0</v>
      </c>
      <c r="AK85" s="227">
        <f t="shared" si="60"/>
        <v>0</v>
      </c>
      <c r="AL85" s="227">
        <f t="shared" si="61"/>
        <v>0</v>
      </c>
      <c r="AM85" s="227">
        <f t="shared" si="62"/>
        <v>0</v>
      </c>
      <c r="AN85" s="227">
        <f t="shared" si="63"/>
        <v>0</v>
      </c>
      <c r="AO85" s="227">
        <f t="shared" si="64"/>
        <v>0</v>
      </c>
      <c r="AP85" s="227">
        <f t="shared" si="65"/>
        <v>0</v>
      </c>
      <c r="AQ85" s="227">
        <f t="shared" si="66"/>
        <v>0</v>
      </c>
      <c r="AR85" s="227">
        <f t="shared" si="67"/>
        <v>0</v>
      </c>
      <c r="AT85" s="124" t="str">
        <f t="shared" si="68"/>
        <v>200G DR 500 m TBD</v>
      </c>
      <c r="AU85" s="227">
        <f t="shared" si="69"/>
        <v>0</v>
      </c>
      <c r="AV85" s="227">
        <f t="shared" si="70"/>
        <v>0</v>
      </c>
      <c r="AW85" s="227">
        <f t="shared" si="71"/>
        <v>0</v>
      </c>
      <c r="AX85" s="227">
        <f t="shared" si="72"/>
        <v>0</v>
      </c>
      <c r="AY85" s="227">
        <f t="shared" si="73"/>
        <v>0</v>
      </c>
      <c r="AZ85" s="227">
        <f t="shared" si="74"/>
        <v>0</v>
      </c>
      <c r="BA85" s="227">
        <f t="shared" si="75"/>
        <v>0</v>
      </c>
      <c r="BB85" s="227">
        <f t="shared" si="76"/>
        <v>0</v>
      </c>
      <c r="BC85" s="227">
        <f t="shared" si="77"/>
        <v>0</v>
      </c>
      <c r="BD85" s="227">
        <f t="shared" si="78"/>
        <v>0</v>
      </c>
      <c r="BE85" s="227">
        <f t="shared" si="79"/>
        <v>0</v>
      </c>
      <c r="BF85" s="227">
        <f t="shared" si="80"/>
        <v>0</v>
      </c>
      <c r="BH85" s="124" t="str">
        <f t="shared" si="82"/>
        <v>200G DR 500 m TBD</v>
      </c>
      <c r="BI85" s="258">
        <f>IF(AG85=0,,10^-6*AG85*$BO$5*Ethernet!Q667)</f>
        <v>0</v>
      </c>
      <c r="BJ85" s="258">
        <f>IF(AH85=0,,10^-6*AH85*$BO$5*Ethernet!R667)</f>
        <v>0</v>
      </c>
      <c r="BK85" s="258">
        <f>IF(AI85=0,,10^-6*AI85*$BO$5*Ethernet!S667)</f>
        <v>0</v>
      </c>
      <c r="BL85" s="258">
        <f>IF(AJ85=0,,10^-6*AJ85*$BO$5*Ethernet!T667)</f>
        <v>0</v>
      </c>
      <c r="BM85" s="258">
        <f>IF(AK85=0,,10^-6*AK85*$BO$5*Ethernet!U667)</f>
        <v>0</v>
      </c>
      <c r="BN85" s="258">
        <f>IF(AL85=0,,10^-6*AL85*$BO$5*Ethernet!V667)</f>
        <v>0</v>
      </c>
      <c r="BO85" s="258">
        <f>IF(AM85=0,,10^-6*AM85*$BO$5*Ethernet!W667)</f>
        <v>0</v>
      </c>
      <c r="BP85" s="258">
        <f>IF(AN85=0,,10^-6*AN85*$BO$5*Ethernet!X667)</f>
        <v>0</v>
      </c>
      <c r="BQ85" s="258">
        <f>IF(AO85=0,,10^-6*AO85*$BO$5*Ethernet!Y667)</f>
        <v>0</v>
      </c>
      <c r="BR85" s="258">
        <f>IF(AP85=0,,10^-6*AP85*$BO$5*Ethernet!Z667)</f>
        <v>0</v>
      </c>
      <c r="BS85" s="258">
        <f>IF(AQ85=0,,10^-6*AQ85*$BO$5*Ethernet!AA667)</f>
        <v>0</v>
      </c>
      <c r="BT85" s="258">
        <f>IF(AR85=0,,10^-6*AR85*$BO$5*Ethernet!AB667)</f>
        <v>0</v>
      </c>
      <c r="BV85" s="124" t="str">
        <f t="shared" si="83"/>
        <v>200G DR 500 m TBD</v>
      </c>
      <c r="BW85" s="258">
        <f>IF(AU85=0,,10^-6*AU85*$CC$5*Ethernet!Q667)</f>
        <v>0</v>
      </c>
      <c r="BX85" s="258">
        <f>IF(AV85=0,,10^-6*AV85*$CC$5*Ethernet!R667)</f>
        <v>0</v>
      </c>
      <c r="BY85" s="258">
        <f>IF(AW85=0,,10^-6*AW85*$CC$5*Ethernet!S667)</f>
        <v>0</v>
      </c>
      <c r="BZ85" s="258">
        <f>IF(AX85=0,,10^-6*AX85*$CC$5*Ethernet!T667)</f>
        <v>0</v>
      </c>
      <c r="CA85" s="258">
        <f>IF(AY85=0,,10^-6*AY85*$CC$5*Ethernet!U667)</f>
        <v>0</v>
      </c>
      <c r="CB85" s="258">
        <f>IF(AZ85=0,,10^-6*AZ85*$CC$5*Ethernet!V667)</f>
        <v>0</v>
      </c>
      <c r="CC85" s="258">
        <f>IF(BA85=0,,10^-6*BA85*$CC$5*Ethernet!W667)</f>
        <v>0</v>
      </c>
      <c r="CD85" s="258">
        <f>IF(BB85=0,,10^-6*BB85*$CC$5*Ethernet!X667)</f>
        <v>0</v>
      </c>
      <c r="CE85" s="258">
        <f>IF(BC85=0,,10^-6*BC85*$CC$5*Ethernet!Y667)</f>
        <v>0</v>
      </c>
      <c r="CF85" s="258">
        <f>IF(BD85=0,,10^-6*BD85*$CC$5*Ethernet!Z667)</f>
        <v>0</v>
      </c>
      <c r="CG85" s="258">
        <f>IF(BE85=0,,10^-6*BE85*$CC$5*Ethernet!AA667)</f>
        <v>0</v>
      </c>
      <c r="CH85" s="258">
        <f>IF(BF85=0,,10^-6*BF85*$CC$5*Ethernet!AB667)</f>
        <v>0</v>
      </c>
    </row>
    <row r="86" spans="1:86">
      <c r="A86" s="240" t="s">
        <v>34</v>
      </c>
      <c r="B86" s="124" t="str">
        <f>Ethernet!B234</f>
        <v>200G FR4 3 km QSFP56</v>
      </c>
      <c r="C86" s="227">
        <f>Ethernet!C234</f>
        <v>0</v>
      </c>
      <c r="D86" s="227">
        <f>Ethernet!D234</f>
        <v>0</v>
      </c>
      <c r="E86" s="227">
        <f>Ethernet!E234</f>
        <v>0</v>
      </c>
      <c r="F86" s="227">
        <f>Ethernet!F234</f>
        <v>0</v>
      </c>
      <c r="G86" s="227">
        <f>Ethernet!G234</f>
        <v>0</v>
      </c>
      <c r="H86" s="227">
        <f>Ethernet!H234</f>
        <v>0</v>
      </c>
      <c r="I86" s="227">
        <f>Ethernet!I234</f>
        <v>0</v>
      </c>
      <c r="J86" s="227">
        <f>Ethernet!J234</f>
        <v>0</v>
      </c>
      <c r="K86" s="227">
        <f>Ethernet!K234</f>
        <v>0</v>
      </c>
      <c r="L86" s="227">
        <f>Ethernet!L234</f>
        <v>0</v>
      </c>
      <c r="M86" s="227">
        <f>Ethernet!M234</f>
        <v>0</v>
      </c>
      <c r="N86" s="227">
        <f>Ethernet!N234</f>
        <v>0</v>
      </c>
      <c r="P86" s="124" t="str">
        <f t="shared" si="81"/>
        <v>200G FR4 3 km QSFP56</v>
      </c>
      <c r="Q86" s="227">
        <f>Ethernet!C320</f>
        <v>0</v>
      </c>
      <c r="R86" s="227">
        <f>Ethernet!D320</f>
        <v>0</v>
      </c>
      <c r="S86" s="227">
        <f>Ethernet!E320</f>
        <v>0</v>
      </c>
      <c r="T86" s="227">
        <f>Ethernet!F320</f>
        <v>0</v>
      </c>
      <c r="U86" s="227">
        <f>Ethernet!G320</f>
        <v>0</v>
      </c>
      <c r="V86" s="227">
        <f>Ethernet!H320</f>
        <v>0</v>
      </c>
      <c r="W86" s="227">
        <f>Ethernet!I320</f>
        <v>0</v>
      </c>
      <c r="X86" s="227">
        <f>Ethernet!J320</f>
        <v>0</v>
      </c>
      <c r="Y86" s="227">
        <f>Ethernet!K320</f>
        <v>0</v>
      </c>
      <c r="Z86" s="227">
        <f>Ethernet!L320</f>
        <v>0</v>
      </c>
      <c r="AA86" s="227">
        <f>Ethernet!M320</f>
        <v>0</v>
      </c>
      <c r="AB86" s="227">
        <f>Ethernet!N320</f>
        <v>0</v>
      </c>
      <c r="AD86" s="228" t="s">
        <v>123</v>
      </c>
      <c r="AF86" s="124" t="str">
        <f t="shared" si="55"/>
        <v>200G FR4 3 km QSFP56</v>
      </c>
      <c r="AG86" s="227">
        <f t="shared" si="56"/>
        <v>0</v>
      </c>
      <c r="AH86" s="227">
        <f t="shared" si="57"/>
        <v>0</v>
      </c>
      <c r="AI86" s="227">
        <f t="shared" si="58"/>
        <v>0</v>
      </c>
      <c r="AJ86" s="227">
        <f t="shared" si="59"/>
        <v>0</v>
      </c>
      <c r="AK86" s="227">
        <f t="shared" si="60"/>
        <v>0</v>
      </c>
      <c r="AL86" s="227">
        <f t="shared" si="61"/>
        <v>0</v>
      </c>
      <c r="AM86" s="227">
        <f t="shared" si="62"/>
        <v>0</v>
      </c>
      <c r="AN86" s="227">
        <f t="shared" si="63"/>
        <v>0</v>
      </c>
      <c r="AO86" s="227">
        <f t="shared" si="64"/>
        <v>0</v>
      </c>
      <c r="AP86" s="227">
        <f t="shared" si="65"/>
        <v>0</v>
      </c>
      <c r="AQ86" s="227">
        <f t="shared" si="66"/>
        <v>0</v>
      </c>
      <c r="AR86" s="227">
        <f t="shared" si="67"/>
        <v>0</v>
      </c>
      <c r="AT86" s="124" t="str">
        <f t="shared" si="68"/>
        <v>200G FR4 3 km QSFP56</v>
      </c>
      <c r="AU86" s="227">
        <f t="shared" si="69"/>
        <v>0</v>
      </c>
      <c r="AV86" s="227">
        <f t="shared" si="70"/>
        <v>0</v>
      </c>
      <c r="AW86" s="227">
        <f t="shared" si="71"/>
        <v>0</v>
      </c>
      <c r="AX86" s="227">
        <f t="shared" si="72"/>
        <v>0</v>
      </c>
      <c r="AY86" s="227">
        <f t="shared" si="73"/>
        <v>0</v>
      </c>
      <c r="AZ86" s="227">
        <f t="shared" si="74"/>
        <v>0</v>
      </c>
      <c r="BA86" s="227">
        <f t="shared" si="75"/>
        <v>0</v>
      </c>
      <c r="BB86" s="227">
        <f t="shared" si="76"/>
        <v>0</v>
      </c>
      <c r="BC86" s="227">
        <f t="shared" si="77"/>
        <v>0</v>
      </c>
      <c r="BD86" s="227">
        <f t="shared" si="78"/>
        <v>0</v>
      </c>
      <c r="BE86" s="227">
        <f t="shared" si="79"/>
        <v>0</v>
      </c>
      <c r="BF86" s="227">
        <f t="shared" si="80"/>
        <v>0</v>
      </c>
      <c r="BH86" s="124" t="str">
        <f t="shared" si="82"/>
        <v>200G FR4 3 km QSFP56</v>
      </c>
      <c r="BI86" s="258">
        <f>IF(AG86=0,,10^-6*AG86*$BO$5*Ethernet!Q668)</f>
        <v>0</v>
      </c>
      <c r="BJ86" s="258">
        <f>IF(AH86=0,,10^-6*AH86*$BO$5*Ethernet!R668)</f>
        <v>0</v>
      </c>
      <c r="BK86" s="258">
        <f>IF(AI86=0,,10^-6*AI86*$BO$5*Ethernet!S668)</f>
        <v>0</v>
      </c>
      <c r="BL86" s="258">
        <f>IF(AJ86=0,,10^-6*AJ86*$BO$5*Ethernet!T668)</f>
        <v>0</v>
      </c>
      <c r="BM86" s="258">
        <f>IF(AK86=0,,10^-6*AK86*$BO$5*Ethernet!U668)</f>
        <v>0</v>
      </c>
      <c r="BN86" s="258">
        <f>IF(AL86=0,,10^-6*AL86*$BO$5*Ethernet!V668)</f>
        <v>0</v>
      </c>
      <c r="BO86" s="258">
        <f>IF(AM86=0,,10^-6*AM86*$BO$5*Ethernet!W668)</f>
        <v>0</v>
      </c>
      <c r="BP86" s="258">
        <f>IF(AN86=0,,10^-6*AN86*$BO$5*Ethernet!X668)</f>
        <v>0</v>
      </c>
      <c r="BQ86" s="258">
        <f>IF(AO86=0,,10^-6*AO86*$BO$5*Ethernet!Y668)</f>
        <v>0</v>
      </c>
      <c r="BR86" s="258">
        <f>IF(AP86=0,,10^-6*AP86*$BO$5*Ethernet!Z668)</f>
        <v>0</v>
      </c>
      <c r="BS86" s="258">
        <f>IF(AQ86=0,,10^-6*AQ86*$BO$5*Ethernet!AA668)</f>
        <v>0</v>
      </c>
      <c r="BT86" s="258">
        <f>IF(AR86=0,,10^-6*AR86*$BO$5*Ethernet!AB668)</f>
        <v>0</v>
      </c>
      <c r="BV86" s="124" t="str">
        <f t="shared" si="83"/>
        <v>200G FR4 3 km QSFP56</v>
      </c>
      <c r="BW86" s="258">
        <f>IF(AU86=0,,10^-6*AU86*$CC$5*Ethernet!Q668)</f>
        <v>0</v>
      </c>
      <c r="BX86" s="258">
        <f>IF(AV86=0,,10^-6*AV86*$CC$5*Ethernet!R668)</f>
        <v>0</v>
      </c>
      <c r="BY86" s="258">
        <f>IF(AW86=0,,10^-6*AW86*$CC$5*Ethernet!S668)</f>
        <v>0</v>
      </c>
      <c r="BZ86" s="258">
        <f>IF(AX86=0,,10^-6*AX86*$CC$5*Ethernet!T668)</f>
        <v>0</v>
      </c>
      <c r="CA86" s="258">
        <f>IF(AY86=0,,10^-6*AY86*$CC$5*Ethernet!U668)</f>
        <v>0</v>
      </c>
      <c r="CB86" s="258">
        <f>IF(AZ86=0,,10^-6*AZ86*$CC$5*Ethernet!V668)</f>
        <v>0</v>
      </c>
      <c r="CC86" s="258">
        <f>IF(BA86=0,,10^-6*BA86*$CC$5*Ethernet!W668)</f>
        <v>0</v>
      </c>
      <c r="CD86" s="258">
        <f>IF(BB86=0,,10^-6*BB86*$CC$5*Ethernet!X668)</f>
        <v>0</v>
      </c>
      <c r="CE86" s="258">
        <f>IF(BC86=0,,10^-6*BC86*$CC$5*Ethernet!Y668)</f>
        <v>0</v>
      </c>
      <c r="CF86" s="258">
        <f>IF(BD86=0,,10^-6*BD86*$CC$5*Ethernet!Z668)</f>
        <v>0</v>
      </c>
      <c r="CG86" s="258">
        <f>IF(BE86=0,,10^-6*BE86*$CC$5*Ethernet!AA668)</f>
        <v>0</v>
      </c>
      <c r="CH86" s="258">
        <f>IF(BF86=0,,10^-6*BF86*$CC$5*Ethernet!AB668)</f>
        <v>0</v>
      </c>
    </row>
    <row r="87" spans="1:86">
      <c r="A87" s="240" t="s">
        <v>34</v>
      </c>
      <c r="B87" s="124" t="str">
        <f>Ethernet!B235</f>
        <v>200G LR 10 km TBD</v>
      </c>
      <c r="C87" s="227">
        <f>Ethernet!C235</f>
        <v>0</v>
      </c>
      <c r="D87" s="227">
        <f>Ethernet!D235</f>
        <v>0</v>
      </c>
      <c r="E87" s="227">
        <f>Ethernet!E235</f>
        <v>0</v>
      </c>
      <c r="F87" s="227">
        <f>Ethernet!F235</f>
        <v>0</v>
      </c>
      <c r="G87" s="227">
        <f>Ethernet!G235</f>
        <v>0</v>
      </c>
      <c r="H87" s="227">
        <f>Ethernet!H235</f>
        <v>0</v>
      </c>
      <c r="I87" s="227">
        <f>Ethernet!I235</f>
        <v>0</v>
      </c>
      <c r="J87" s="227">
        <f>Ethernet!J235</f>
        <v>0</v>
      </c>
      <c r="K87" s="227">
        <f>Ethernet!K235</f>
        <v>0</v>
      </c>
      <c r="L87" s="227">
        <f>Ethernet!L235</f>
        <v>0</v>
      </c>
      <c r="M87" s="227">
        <f>Ethernet!M235</f>
        <v>0</v>
      </c>
      <c r="N87" s="227">
        <f>Ethernet!N235</f>
        <v>0</v>
      </c>
      <c r="P87" s="124" t="str">
        <f t="shared" si="81"/>
        <v>200G LR 10 km TBD</v>
      </c>
      <c r="Q87" s="227">
        <f>Ethernet!C321</f>
        <v>0</v>
      </c>
      <c r="R87" s="227">
        <f>Ethernet!D321</f>
        <v>0</v>
      </c>
      <c r="S87" s="227">
        <f>Ethernet!E321</f>
        <v>0</v>
      </c>
      <c r="T87" s="227">
        <f>Ethernet!F321</f>
        <v>0</v>
      </c>
      <c r="U87" s="227">
        <f>Ethernet!G321</f>
        <v>0</v>
      </c>
      <c r="V87" s="227">
        <f>Ethernet!H321</f>
        <v>0</v>
      </c>
      <c r="W87" s="227">
        <f>Ethernet!I321</f>
        <v>0</v>
      </c>
      <c r="X87" s="227">
        <f>Ethernet!J321</f>
        <v>0</v>
      </c>
      <c r="Y87" s="227">
        <f>Ethernet!K321</f>
        <v>0</v>
      </c>
      <c r="Z87" s="227">
        <f>Ethernet!L321</f>
        <v>0</v>
      </c>
      <c r="AA87" s="227">
        <f>Ethernet!M321</f>
        <v>0</v>
      </c>
      <c r="AB87" s="227">
        <f>Ethernet!N321</f>
        <v>0</v>
      </c>
      <c r="AD87" s="228" t="s">
        <v>122</v>
      </c>
      <c r="AF87" s="124" t="str">
        <f t="shared" si="55"/>
        <v>200G LR 10 km TBD</v>
      </c>
      <c r="AG87" s="227">
        <f t="shared" si="56"/>
        <v>0</v>
      </c>
      <c r="AH87" s="227">
        <f t="shared" si="57"/>
        <v>0</v>
      </c>
      <c r="AI87" s="227">
        <f t="shared" si="58"/>
        <v>0</v>
      </c>
      <c r="AJ87" s="227">
        <f t="shared" si="59"/>
        <v>0</v>
      </c>
      <c r="AK87" s="227">
        <f t="shared" si="60"/>
        <v>0</v>
      </c>
      <c r="AL87" s="227">
        <f t="shared" si="61"/>
        <v>0</v>
      </c>
      <c r="AM87" s="227">
        <f t="shared" si="62"/>
        <v>0</v>
      </c>
      <c r="AN87" s="227">
        <f t="shared" si="63"/>
        <v>0</v>
      </c>
      <c r="AO87" s="227">
        <f t="shared" si="64"/>
        <v>0</v>
      </c>
      <c r="AP87" s="227">
        <f t="shared" si="65"/>
        <v>0</v>
      </c>
      <c r="AQ87" s="227">
        <f t="shared" si="66"/>
        <v>0</v>
      </c>
      <c r="AR87" s="227">
        <f t="shared" si="67"/>
        <v>0</v>
      </c>
      <c r="AT87" s="124" t="str">
        <f t="shared" si="68"/>
        <v>200G LR 10 km TBD</v>
      </c>
      <c r="AU87" s="227">
        <f t="shared" si="69"/>
        <v>0</v>
      </c>
      <c r="AV87" s="227">
        <f t="shared" si="70"/>
        <v>0</v>
      </c>
      <c r="AW87" s="227">
        <f t="shared" si="71"/>
        <v>0</v>
      </c>
      <c r="AX87" s="227">
        <f t="shared" si="72"/>
        <v>0</v>
      </c>
      <c r="AY87" s="227">
        <f t="shared" si="73"/>
        <v>0</v>
      </c>
      <c r="AZ87" s="227">
        <f t="shared" si="74"/>
        <v>0</v>
      </c>
      <c r="BA87" s="227">
        <f t="shared" si="75"/>
        <v>0</v>
      </c>
      <c r="BB87" s="227">
        <f t="shared" si="76"/>
        <v>0</v>
      </c>
      <c r="BC87" s="227">
        <f t="shared" si="77"/>
        <v>0</v>
      </c>
      <c r="BD87" s="227">
        <f t="shared" si="78"/>
        <v>0</v>
      </c>
      <c r="BE87" s="227">
        <f t="shared" si="79"/>
        <v>0</v>
      </c>
      <c r="BF87" s="227">
        <f t="shared" si="80"/>
        <v>0</v>
      </c>
      <c r="BH87" s="124" t="str">
        <f t="shared" si="82"/>
        <v>200G LR 10 km TBD</v>
      </c>
      <c r="BI87" s="258">
        <f>IF(AG87=0,,10^-6*AG87*$BO$5*Ethernet!Q669)</f>
        <v>0</v>
      </c>
      <c r="BJ87" s="258">
        <f>IF(AH87=0,,10^-6*AH87*$BO$5*Ethernet!R669)</f>
        <v>0</v>
      </c>
      <c r="BK87" s="258">
        <f>IF(AI87=0,,10^-6*AI87*$BO$5*Ethernet!S669)</f>
        <v>0</v>
      </c>
      <c r="BL87" s="258">
        <f>IF(AJ87=0,,10^-6*AJ87*$BO$5*Ethernet!T669)</f>
        <v>0</v>
      </c>
      <c r="BM87" s="258">
        <f>IF(AK87=0,,10^-6*AK87*$BO$5*Ethernet!U669)</f>
        <v>0</v>
      </c>
      <c r="BN87" s="258">
        <f>IF(AL87=0,,10^-6*AL87*$BO$5*Ethernet!V669)</f>
        <v>0</v>
      </c>
      <c r="BO87" s="258">
        <f>IF(AM87=0,,10^-6*AM87*$BO$5*Ethernet!W669)</f>
        <v>0</v>
      </c>
      <c r="BP87" s="258">
        <f>IF(AN87=0,,10^-6*AN87*$BO$5*Ethernet!X669)</f>
        <v>0</v>
      </c>
      <c r="BQ87" s="258">
        <f>IF(AO87=0,,10^-6*AO87*$BO$5*Ethernet!Y669)</f>
        <v>0</v>
      </c>
      <c r="BR87" s="258">
        <f>IF(AP87=0,,10^-6*AP87*$BO$5*Ethernet!Z669)</f>
        <v>0</v>
      </c>
      <c r="BS87" s="258">
        <f>IF(AQ87=0,,10^-6*AQ87*$BO$5*Ethernet!AA669)</f>
        <v>0</v>
      </c>
      <c r="BT87" s="258">
        <f>IF(AR87=0,,10^-6*AR87*$BO$5*Ethernet!AB669)</f>
        <v>0</v>
      </c>
      <c r="BV87" s="124" t="str">
        <f t="shared" si="83"/>
        <v>200G LR 10 km TBD</v>
      </c>
      <c r="BW87" s="258">
        <f>IF(AU87=0,,10^-6*AU87*$CC$5*Ethernet!Q669)</f>
        <v>0</v>
      </c>
      <c r="BX87" s="258">
        <f>IF(AV87=0,,10^-6*AV87*$CC$5*Ethernet!R669)</f>
        <v>0</v>
      </c>
      <c r="BY87" s="258">
        <f>IF(AW87=0,,10^-6*AW87*$CC$5*Ethernet!S669)</f>
        <v>0</v>
      </c>
      <c r="BZ87" s="258">
        <f>IF(AX87=0,,10^-6*AX87*$CC$5*Ethernet!T669)</f>
        <v>0</v>
      </c>
      <c r="CA87" s="258">
        <f>IF(AY87=0,,10^-6*AY87*$CC$5*Ethernet!U669)</f>
        <v>0</v>
      </c>
      <c r="CB87" s="258">
        <f>IF(AZ87=0,,10^-6*AZ87*$CC$5*Ethernet!V669)</f>
        <v>0</v>
      </c>
      <c r="CC87" s="258">
        <f>IF(BA87=0,,10^-6*BA87*$CC$5*Ethernet!W669)</f>
        <v>0</v>
      </c>
      <c r="CD87" s="258">
        <f>IF(BB87=0,,10^-6*BB87*$CC$5*Ethernet!X669)</f>
        <v>0</v>
      </c>
      <c r="CE87" s="258">
        <f>IF(BC87=0,,10^-6*BC87*$CC$5*Ethernet!Y669)</f>
        <v>0</v>
      </c>
      <c r="CF87" s="258">
        <f>IF(BD87=0,,10^-6*BD87*$CC$5*Ethernet!Z669)</f>
        <v>0</v>
      </c>
      <c r="CG87" s="258">
        <f>IF(BE87=0,,10^-6*BE87*$CC$5*Ethernet!AA669)</f>
        <v>0</v>
      </c>
      <c r="CH87" s="258">
        <f>IF(BF87=0,,10^-6*BF87*$CC$5*Ethernet!AB669)</f>
        <v>0</v>
      </c>
    </row>
    <row r="88" spans="1:86">
      <c r="A88" s="240" t="s">
        <v>34</v>
      </c>
      <c r="B88" s="124" t="str">
        <f>Ethernet!B236</f>
        <v>200G ER4 40 km TBD</v>
      </c>
      <c r="C88" s="227">
        <f>Ethernet!C236</f>
        <v>0</v>
      </c>
      <c r="D88" s="227">
        <f>Ethernet!D236</f>
        <v>0</v>
      </c>
      <c r="E88" s="227">
        <f>Ethernet!E236</f>
        <v>0</v>
      </c>
      <c r="F88" s="227">
        <f>Ethernet!F236</f>
        <v>0</v>
      </c>
      <c r="G88" s="227">
        <f>Ethernet!G236</f>
        <v>0</v>
      </c>
      <c r="H88" s="227">
        <f>Ethernet!H236</f>
        <v>0</v>
      </c>
      <c r="I88" s="227">
        <f>Ethernet!I236</f>
        <v>0</v>
      </c>
      <c r="J88" s="227">
        <f>Ethernet!J236</f>
        <v>0</v>
      </c>
      <c r="K88" s="227">
        <f>Ethernet!K236</f>
        <v>0</v>
      </c>
      <c r="L88" s="227">
        <f>Ethernet!L236</f>
        <v>0</v>
      </c>
      <c r="M88" s="227">
        <f>Ethernet!M236</f>
        <v>0</v>
      </c>
      <c r="N88" s="227">
        <f>Ethernet!N236</f>
        <v>0</v>
      </c>
      <c r="P88" s="124" t="str">
        <f t="shared" si="81"/>
        <v>200G ER4 40 km TBD</v>
      </c>
      <c r="Q88" s="227">
        <f>Ethernet!C322</f>
        <v>0</v>
      </c>
      <c r="R88" s="227">
        <f>Ethernet!D322</f>
        <v>0</v>
      </c>
      <c r="S88" s="227">
        <f>Ethernet!E322</f>
        <v>0</v>
      </c>
      <c r="T88" s="227">
        <f>Ethernet!F322</f>
        <v>0</v>
      </c>
      <c r="U88" s="227">
        <f>Ethernet!G322</f>
        <v>0</v>
      </c>
      <c r="V88" s="227">
        <f>Ethernet!H322</f>
        <v>0</v>
      </c>
      <c r="W88" s="227">
        <f>Ethernet!I322</f>
        <v>0</v>
      </c>
      <c r="X88" s="227">
        <f>Ethernet!J322</f>
        <v>0</v>
      </c>
      <c r="Y88" s="227">
        <f>Ethernet!K322</f>
        <v>0</v>
      </c>
      <c r="Z88" s="227">
        <f>Ethernet!L322</f>
        <v>0</v>
      </c>
      <c r="AA88" s="227">
        <f>Ethernet!M322</f>
        <v>0</v>
      </c>
      <c r="AB88" s="227">
        <f>Ethernet!N322</f>
        <v>0</v>
      </c>
      <c r="AD88" s="228" t="s">
        <v>122</v>
      </c>
      <c r="AF88" s="124" t="str">
        <f t="shared" si="55"/>
        <v>200G ER4 40 km TBD</v>
      </c>
      <c r="AG88" s="227">
        <f t="shared" si="56"/>
        <v>0</v>
      </c>
      <c r="AH88" s="227">
        <f t="shared" si="57"/>
        <v>0</v>
      </c>
      <c r="AI88" s="227">
        <f t="shared" si="58"/>
        <v>0</v>
      </c>
      <c r="AJ88" s="227">
        <f t="shared" si="59"/>
        <v>0</v>
      </c>
      <c r="AK88" s="227">
        <f t="shared" si="60"/>
        <v>0</v>
      </c>
      <c r="AL88" s="227">
        <f t="shared" si="61"/>
        <v>0</v>
      </c>
      <c r="AM88" s="227">
        <f t="shared" si="62"/>
        <v>0</v>
      </c>
      <c r="AN88" s="227">
        <f t="shared" si="63"/>
        <v>0</v>
      </c>
      <c r="AO88" s="227">
        <f t="shared" si="64"/>
        <v>0</v>
      </c>
      <c r="AP88" s="227">
        <f t="shared" si="65"/>
        <v>0</v>
      </c>
      <c r="AQ88" s="227">
        <f t="shared" si="66"/>
        <v>0</v>
      </c>
      <c r="AR88" s="227">
        <f t="shared" si="67"/>
        <v>0</v>
      </c>
      <c r="AT88" s="124" t="str">
        <f t="shared" si="68"/>
        <v>200G ER4 40 km TBD</v>
      </c>
      <c r="AU88" s="227">
        <f t="shared" si="69"/>
        <v>0</v>
      </c>
      <c r="AV88" s="227">
        <f t="shared" si="70"/>
        <v>0</v>
      </c>
      <c r="AW88" s="227">
        <f t="shared" si="71"/>
        <v>0</v>
      </c>
      <c r="AX88" s="227">
        <f t="shared" si="72"/>
        <v>0</v>
      </c>
      <c r="AY88" s="227">
        <f t="shared" si="73"/>
        <v>0</v>
      </c>
      <c r="AZ88" s="227">
        <f t="shared" si="74"/>
        <v>0</v>
      </c>
      <c r="BA88" s="227">
        <f t="shared" si="75"/>
        <v>0</v>
      </c>
      <c r="BB88" s="227">
        <f t="shared" si="76"/>
        <v>0</v>
      </c>
      <c r="BC88" s="227">
        <f t="shared" si="77"/>
        <v>0</v>
      </c>
      <c r="BD88" s="227">
        <f t="shared" si="78"/>
        <v>0</v>
      </c>
      <c r="BE88" s="227">
        <f t="shared" si="79"/>
        <v>0</v>
      </c>
      <c r="BF88" s="227">
        <f t="shared" si="80"/>
        <v>0</v>
      </c>
      <c r="BH88" s="124" t="str">
        <f t="shared" si="82"/>
        <v>200G ER4 40 km TBD</v>
      </c>
      <c r="BI88" s="258">
        <f>IF(AG88=0,,10^-6*AG88*$BO$5*Ethernet!Q670)</f>
        <v>0</v>
      </c>
      <c r="BJ88" s="258">
        <f>IF(AH88=0,,10^-6*AH88*$BO$5*Ethernet!R670)</f>
        <v>0</v>
      </c>
      <c r="BK88" s="258">
        <f>IF(AI88=0,,10^-6*AI88*$BO$5*Ethernet!S670)</f>
        <v>0</v>
      </c>
      <c r="BL88" s="258">
        <f>IF(AJ88=0,,10^-6*AJ88*$BO$5*Ethernet!T670)</f>
        <v>0</v>
      </c>
      <c r="BM88" s="258">
        <f>IF(AK88=0,,10^-6*AK88*$BO$5*Ethernet!U670)</f>
        <v>0</v>
      </c>
      <c r="BN88" s="258">
        <f>IF(AL88=0,,10^-6*AL88*$BO$5*Ethernet!V670)</f>
        <v>0</v>
      </c>
      <c r="BO88" s="258">
        <f>IF(AM88=0,,10^-6*AM88*$BO$5*Ethernet!W670)</f>
        <v>0</v>
      </c>
      <c r="BP88" s="258">
        <f>IF(AN88=0,,10^-6*AN88*$BO$5*Ethernet!X670)</f>
        <v>0</v>
      </c>
      <c r="BQ88" s="258">
        <f>IF(AO88=0,,10^-6*AO88*$BO$5*Ethernet!Y670)</f>
        <v>0</v>
      </c>
      <c r="BR88" s="258">
        <f>IF(AP88=0,,10^-6*AP88*$BO$5*Ethernet!Z670)</f>
        <v>0</v>
      </c>
      <c r="BS88" s="258">
        <f>IF(AQ88=0,,10^-6*AQ88*$BO$5*Ethernet!AA670)</f>
        <v>0</v>
      </c>
      <c r="BT88" s="258">
        <f>IF(AR88=0,,10^-6*AR88*$BO$5*Ethernet!AB670)</f>
        <v>0</v>
      </c>
      <c r="BV88" s="124" t="str">
        <f t="shared" si="83"/>
        <v>200G ER4 40 km TBD</v>
      </c>
      <c r="BW88" s="258">
        <f>IF(AU88=0,,10^-6*AU88*$CC$5*Ethernet!Q670)</f>
        <v>0</v>
      </c>
      <c r="BX88" s="258">
        <f>IF(AV88=0,,10^-6*AV88*$CC$5*Ethernet!R670)</f>
        <v>0</v>
      </c>
      <c r="BY88" s="258">
        <f>IF(AW88=0,,10^-6*AW88*$CC$5*Ethernet!S670)</f>
        <v>0</v>
      </c>
      <c r="BZ88" s="258">
        <f>IF(AX88=0,,10^-6*AX88*$CC$5*Ethernet!T670)</f>
        <v>0</v>
      </c>
      <c r="CA88" s="258">
        <f>IF(AY88=0,,10^-6*AY88*$CC$5*Ethernet!U670)</f>
        <v>0</v>
      </c>
      <c r="CB88" s="258">
        <f>IF(AZ88=0,,10^-6*AZ88*$CC$5*Ethernet!V670)</f>
        <v>0</v>
      </c>
      <c r="CC88" s="258">
        <f>IF(BA88=0,,10^-6*BA88*$CC$5*Ethernet!W670)</f>
        <v>0</v>
      </c>
      <c r="CD88" s="258">
        <f>IF(BB88=0,,10^-6*BB88*$CC$5*Ethernet!X670)</f>
        <v>0</v>
      </c>
      <c r="CE88" s="258">
        <f>IF(BC88=0,,10^-6*BC88*$CC$5*Ethernet!Y670)</f>
        <v>0</v>
      </c>
      <c r="CF88" s="258">
        <f>IF(BD88=0,,10^-6*BD88*$CC$5*Ethernet!Z670)</f>
        <v>0</v>
      </c>
      <c r="CG88" s="258">
        <f>IF(BE88=0,,10^-6*BE88*$CC$5*Ethernet!AA670)</f>
        <v>0</v>
      </c>
      <c r="CH88" s="258">
        <f>IF(BF88=0,,10^-6*BF88*$CC$5*Ethernet!AB670)</f>
        <v>0</v>
      </c>
    </row>
    <row r="89" spans="1:86">
      <c r="A89" s="240" t="s">
        <v>34</v>
      </c>
      <c r="B89" s="124" t="str">
        <f>Ethernet!B237</f>
        <v>2x200 (400G-SR8) 100 m OSFP, QSFP-DD</v>
      </c>
      <c r="C89" s="227">
        <f>Ethernet!C237</f>
        <v>0</v>
      </c>
      <c r="D89" s="227">
        <f>Ethernet!D237</f>
        <v>0</v>
      </c>
      <c r="E89" s="227">
        <f>Ethernet!E237</f>
        <v>0</v>
      </c>
      <c r="F89" s="227">
        <f>Ethernet!F237</f>
        <v>0</v>
      </c>
      <c r="G89" s="227">
        <f>Ethernet!G237</f>
        <v>0</v>
      </c>
      <c r="H89" s="227">
        <f>Ethernet!H237</f>
        <v>0</v>
      </c>
      <c r="I89" s="227">
        <f>Ethernet!I237</f>
        <v>0</v>
      </c>
      <c r="J89" s="227">
        <f>Ethernet!J237</f>
        <v>0</v>
      </c>
      <c r="K89" s="227">
        <f>Ethernet!K237</f>
        <v>0</v>
      </c>
      <c r="L89" s="227">
        <f>Ethernet!L237</f>
        <v>0</v>
      </c>
      <c r="M89" s="227">
        <f>Ethernet!M237</f>
        <v>0</v>
      </c>
      <c r="N89" s="227">
        <f>Ethernet!N237</f>
        <v>0</v>
      </c>
      <c r="P89" s="124" t="str">
        <f t="shared" si="81"/>
        <v>2x200 (400G-SR8) 100 m OSFP, QSFP-DD</v>
      </c>
      <c r="Q89" s="227">
        <f>Ethernet!C323</f>
        <v>0</v>
      </c>
      <c r="R89" s="227">
        <f>Ethernet!D323</f>
        <v>0</v>
      </c>
      <c r="S89" s="227">
        <f>Ethernet!E323</f>
        <v>0</v>
      </c>
      <c r="T89" s="227">
        <f>Ethernet!F323</f>
        <v>0</v>
      </c>
      <c r="U89" s="227">
        <f>Ethernet!G323</f>
        <v>0</v>
      </c>
      <c r="V89" s="227">
        <f>Ethernet!H323</f>
        <v>0</v>
      </c>
      <c r="W89" s="227">
        <f>Ethernet!I323</f>
        <v>0</v>
      </c>
      <c r="X89" s="227">
        <f>Ethernet!J323</f>
        <v>0</v>
      </c>
      <c r="Y89" s="227">
        <f>Ethernet!K323</f>
        <v>0</v>
      </c>
      <c r="Z89" s="227">
        <f>Ethernet!L323</f>
        <v>0</v>
      </c>
      <c r="AA89" s="227">
        <f>Ethernet!M323</f>
        <v>0</v>
      </c>
      <c r="AB89" s="227">
        <f>Ethernet!N323</f>
        <v>0</v>
      </c>
      <c r="AD89" s="228" t="s">
        <v>125</v>
      </c>
      <c r="AF89" s="124" t="str">
        <f t="shared" si="55"/>
        <v>2x200 (400G-SR8) 100 m OSFP, QSFP-DD</v>
      </c>
      <c r="AG89" s="227">
        <f t="shared" si="56"/>
        <v>0</v>
      </c>
      <c r="AH89" s="227">
        <f t="shared" si="57"/>
        <v>0</v>
      </c>
      <c r="AI89" s="227">
        <f t="shared" si="58"/>
        <v>0</v>
      </c>
      <c r="AJ89" s="227">
        <f t="shared" si="59"/>
        <v>0</v>
      </c>
      <c r="AK89" s="227">
        <f t="shared" si="60"/>
        <v>0</v>
      </c>
      <c r="AL89" s="227">
        <f t="shared" si="61"/>
        <v>0</v>
      </c>
      <c r="AM89" s="227">
        <f t="shared" si="62"/>
        <v>0</v>
      </c>
      <c r="AN89" s="227">
        <f t="shared" si="63"/>
        <v>0</v>
      </c>
      <c r="AO89" s="227">
        <f t="shared" si="64"/>
        <v>0</v>
      </c>
      <c r="AP89" s="227">
        <f t="shared" si="65"/>
        <v>0</v>
      </c>
      <c r="AQ89" s="227">
        <f t="shared" si="66"/>
        <v>0</v>
      </c>
      <c r="AR89" s="227">
        <f t="shared" si="67"/>
        <v>0</v>
      </c>
      <c r="AT89" s="124" t="str">
        <f t="shared" si="68"/>
        <v>2x200 (400G-SR8) 100 m OSFP, QSFP-DD</v>
      </c>
      <c r="AU89" s="227">
        <f t="shared" si="69"/>
        <v>0</v>
      </c>
      <c r="AV89" s="227">
        <f t="shared" si="70"/>
        <v>0</v>
      </c>
      <c r="AW89" s="227">
        <f t="shared" si="71"/>
        <v>0</v>
      </c>
      <c r="AX89" s="227">
        <f t="shared" si="72"/>
        <v>0</v>
      </c>
      <c r="AY89" s="227">
        <f t="shared" si="73"/>
        <v>0</v>
      </c>
      <c r="AZ89" s="227">
        <f t="shared" si="74"/>
        <v>0</v>
      </c>
      <c r="BA89" s="227">
        <f t="shared" si="75"/>
        <v>0</v>
      </c>
      <c r="BB89" s="227">
        <f t="shared" si="76"/>
        <v>0</v>
      </c>
      <c r="BC89" s="227">
        <f t="shared" si="77"/>
        <v>0</v>
      </c>
      <c r="BD89" s="227">
        <f t="shared" si="78"/>
        <v>0</v>
      </c>
      <c r="BE89" s="227">
        <f t="shared" si="79"/>
        <v>0</v>
      </c>
      <c r="BF89" s="227">
        <f t="shared" si="80"/>
        <v>0</v>
      </c>
      <c r="BH89" s="124" t="str">
        <f t="shared" si="82"/>
        <v>2x200 (400G-SR8) 100 m OSFP, QSFP-DD</v>
      </c>
      <c r="BI89" s="258">
        <f>IF(AG89=0,,10^-6*AG89*$BO$5*Ethernet!Q671)</f>
        <v>0</v>
      </c>
      <c r="BJ89" s="258">
        <f>IF(AH89=0,,10^-6*AH89*$BO$5*Ethernet!R671)</f>
        <v>0</v>
      </c>
      <c r="BK89" s="258">
        <f>IF(AI89=0,,10^-6*AI89*$BO$5*Ethernet!S671)</f>
        <v>0</v>
      </c>
      <c r="BL89" s="258">
        <f>IF(AJ89=0,,10^-6*AJ89*$BO$5*Ethernet!T671)</f>
        <v>0</v>
      </c>
      <c r="BM89" s="258">
        <f>IF(AK89=0,,10^-6*AK89*$BO$5*Ethernet!U671)</f>
        <v>0</v>
      </c>
      <c r="BN89" s="258">
        <f>IF(AL89=0,,10^-6*AL89*$BO$5*Ethernet!V671)</f>
        <v>0</v>
      </c>
      <c r="BO89" s="258">
        <f>IF(AM89=0,,10^-6*AM89*$BO$5*Ethernet!W671)</f>
        <v>0</v>
      </c>
      <c r="BP89" s="258">
        <f>IF(AN89=0,,10^-6*AN89*$BO$5*Ethernet!X671)</f>
        <v>0</v>
      </c>
      <c r="BQ89" s="258">
        <f>IF(AO89=0,,10^-6*AO89*$BO$5*Ethernet!Y671)</f>
        <v>0</v>
      </c>
      <c r="BR89" s="258">
        <f>IF(AP89=0,,10^-6*AP89*$BO$5*Ethernet!Z671)</f>
        <v>0</v>
      </c>
      <c r="BS89" s="258">
        <f>IF(AQ89=0,,10^-6*AQ89*$BO$5*Ethernet!AA671)</f>
        <v>0</v>
      </c>
      <c r="BT89" s="258">
        <f>IF(AR89=0,,10^-6*AR89*$BO$5*Ethernet!AB671)</f>
        <v>0</v>
      </c>
      <c r="BV89" s="124" t="str">
        <f t="shared" si="83"/>
        <v>2x200 (400G-SR8) 100 m OSFP, QSFP-DD</v>
      </c>
      <c r="BW89" s="258">
        <f>IF(AU89=0,,10^-6*AU89*$CC$5*Ethernet!Q671)</f>
        <v>0</v>
      </c>
      <c r="BX89" s="258">
        <f>IF(AV89=0,,10^-6*AV89*$CC$5*Ethernet!R671)</f>
        <v>0</v>
      </c>
      <c r="BY89" s="258">
        <f>IF(AW89=0,,10^-6*AW89*$CC$5*Ethernet!S671)</f>
        <v>0</v>
      </c>
      <c r="BZ89" s="258">
        <f>IF(AX89=0,,10^-6*AX89*$CC$5*Ethernet!T671)</f>
        <v>0</v>
      </c>
      <c r="CA89" s="258">
        <f>IF(AY89=0,,10^-6*AY89*$CC$5*Ethernet!U671)</f>
        <v>0</v>
      </c>
      <c r="CB89" s="258">
        <f>IF(AZ89=0,,10^-6*AZ89*$CC$5*Ethernet!V671)</f>
        <v>0</v>
      </c>
      <c r="CC89" s="258">
        <f>IF(BA89=0,,10^-6*BA89*$CC$5*Ethernet!W671)</f>
        <v>0</v>
      </c>
      <c r="CD89" s="258">
        <f>IF(BB89=0,,10^-6*BB89*$CC$5*Ethernet!X671)</f>
        <v>0</v>
      </c>
      <c r="CE89" s="258">
        <f>IF(BC89=0,,10^-6*BC89*$CC$5*Ethernet!Y671)</f>
        <v>0</v>
      </c>
      <c r="CF89" s="258">
        <f>IF(BD89=0,,10^-6*BD89*$CC$5*Ethernet!Z671)</f>
        <v>0</v>
      </c>
      <c r="CG89" s="258">
        <f>IF(BE89=0,,10^-6*BE89*$CC$5*Ethernet!AA671)</f>
        <v>0</v>
      </c>
      <c r="CH89" s="258">
        <f>IF(BF89=0,,10^-6*BF89*$CC$5*Ethernet!AB671)</f>
        <v>0</v>
      </c>
    </row>
    <row r="90" spans="1:86">
      <c r="A90" s="240" t="s">
        <v>34</v>
      </c>
      <c r="B90" s="124" t="str">
        <f>Ethernet!B238</f>
        <v>400G SR4.2 100 m OSFP, QSFP-DD</v>
      </c>
      <c r="C90" s="227">
        <f>Ethernet!C238</f>
        <v>0</v>
      </c>
      <c r="D90" s="227">
        <f>Ethernet!D238</f>
        <v>0</v>
      </c>
      <c r="E90" s="227">
        <f>Ethernet!E238</f>
        <v>0</v>
      </c>
      <c r="F90" s="227">
        <f>Ethernet!F238</f>
        <v>0</v>
      </c>
      <c r="G90" s="227">
        <f>Ethernet!G238</f>
        <v>0</v>
      </c>
      <c r="H90" s="227">
        <f>Ethernet!H238</f>
        <v>0</v>
      </c>
      <c r="I90" s="227">
        <f>Ethernet!I238</f>
        <v>0</v>
      </c>
      <c r="J90" s="227">
        <f>Ethernet!J238</f>
        <v>0</v>
      </c>
      <c r="K90" s="227">
        <f>Ethernet!K238</f>
        <v>0</v>
      </c>
      <c r="L90" s="227">
        <f>Ethernet!L238</f>
        <v>0</v>
      </c>
      <c r="M90" s="227">
        <f>Ethernet!M238</f>
        <v>0</v>
      </c>
      <c r="N90" s="227">
        <f>Ethernet!N238</f>
        <v>0</v>
      </c>
      <c r="P90" s="124" t="str">
        <f t="shared" si="81"/>
        <v>400G SR4.2 100 m OSFP, QSFP-DD</v>
      </c>
      <c r="Q90" s="227">
        <f>Ethernet!C324</f>
        <v>0</v>
      </c>
      <c r="R90" s="227">
        <f>Ethernet!D324</f>
        <v>0</v>
      </c>
      <c r="S90" s="227">
        <f>Ethernet!E324</f>
        <v>0</v>
      </c>
      <c r="T90" s="227">
        <f>Ethernet!F324</f>
        <v>0</v>
      </c>
      <c r="U90" s="227">
        <f>Ethernet!G324</f>
        <v>0</v>
      </c>
      <c r="V90" s="227">
        <f>Ethernet!H324</f>
        <v>0</v>
      </c>
      <c r="W90" s="227">
        <f>Ethernet!I324</f>
        <v>0</v>
      </c>
      <c r="X90" s="227">
        <f>Ethernet!J324</f>
        <v>0</v>
      </c>
      <c r="Y90" s="227">
        <f>Ethernet!K324</f>
        <v>0</v>
      </c>
      <c r="Z90" s="227">
        <f>Ethernet!L324</f>
        <v>0</v>
      </c>
      <c r="AA90" s="227">
        <f>Ethernet!M324</f>
        <v>0</v>
      </c>
      <c r="AB90" s="227">
        <f>Ethernet!N324</f>
        <v>0</v>
      </c>
      <c r="AD90" s="228" t="s">
        <v>125</v>
      </c>
      <c r="AF90" s="124" t="str">
        <f t="shared" si="55"/>
        <v>400G SR4.2 100 m OSFP, QSFP-DD</v>
      </c>
      <c r="AG90" s="227">
        <f t="shared" si="56"/>
        <v>0</v>
      </c>
      <c r="AH90" s="227">
        <f t="shared" si="57"/>
        <v>0</v>
      </c>
      <c r="AI90" s="227">
        <f t="shared" si="58"/>
        <v>0</v>
      </c>
      <c r="AJ90" s="227">
        <f t="shared" si="59"/>
        <v>0</v>
      </c>
      <c r="AK90" s="227">
        <f t="shared" si="60"/>
        <v>0</v>
      </c>
      <c r="AL90" s="227">
        <f t="shared" si="61"/>
        <v>0</v>
      </c>
      <c r="AM90" s="227">
        <f t="shared" si="62"/>
        <v>0</v>
      </c>
      <c r="AN90" s="227">
        <f t="shared" si="63"/>
        <v>0</v>
      </c>
      <c r="AO90" s="227">
        <f t="shared" si="64"/>
        <v>0</v>
      </c>
      <c r="AP90" s="227">
        <f t="shared" si="65"/>
        <v>0</v>
      </c>
      <c r="AQ90" s="227">
        <f t="shared" si="66"/>
        <v>0</v>
      </c>
      <c r="AR90" s="227">
        <f t="shared" si="67"/>
        <v>0</v>
      </c>
      <c r="AT90" s="124" t="str">
        <f t="shared" si="68"/>
        <v>400G SR4.2 100 m OSFP, QSFP-DD</v>
      </c>
      <c r="AU90" s="227">
        <f t="shared" si="69"/>
        <v>0</v>
      </c>
      <c r="AV90" s="227">
        <f t="shared" si="70"/>
        <v>0</v>
      </c>
      <c r="AW90" s="227">
        <f t="shared" si="71"/>
        <v>0</v>
      </c>
      <c r="AX90" s="227">
        <f t="shared" si="72"/>
        <v>0</v>
      </c>
      <c r="AY90" s="227">
        <f t="shared" si="73"/>
        <v>0</v>
      </c>
      <c r="AZ90" s="227">
        <f t="shared" si="74"/>
        <v>0</v>
      </c>
      <c r="BA90" s="227">
        <f t="shared" si="75"/>
        <v>0</v>
      </c>
      <c r="BB90" s="227">
        <f t="shared" si="76"/>
        <v>0</v>
      </c>
      <c r="BC90" s="227">
        <f t="shared" si="77"/>
        <v>0</v>
      </c>
      <c r="BD90" s="227">
        <f t="shared" si="78"/>
        <v>0</v>
      </c>
      <c r="BE90" s="227">
        <f t="shared" si="79"/>
        <v>0</v>
      </c>
      <c r="BF90" s="227">
        <f t="shared" si="80"/>
        <v>0</v>
      </c>
      <c r="BH90" s="124" t="str">
        <f t="shared" si="82"/>
        <v>400G SR4.2 100 m OSFP, QSFP-DD</v>
      </c>
      <c r="BI90" s="258">
        <f>IF(AG90=0,,10^-6*AG90*$BO$5*Ethernet!Q672)</f>
        <v>0</v>
      </c>
      <c r="BJ90" s="258">
        <f>IF(AH90=0,,10^-6*AH90*$BO$5*Ethernet!R672)</f>
        <v>0</v>
      </c>
      <c r="BK90" s="258">
        <f>IF(AI90=0,,10^-6*AI90*$BO$5*Ethernet!S672)</f>
        <v>0</v>
      </c>
      <c r="BL90" s="258">
        <f>IF(AJ90=0,,10^-6*AJ90*$BO$5*Ethernet!T672)</f>
        <v>0</v>
      </c>
      <c r="BM90" s="258">
        <f>IF(AK90=0,,10^-6*AK90*$BO$5*Ethernet!U672)</f>
        <v>0</v>
      </c>
      <c r="BN90" s="258">
        <f>IF(AL90=0,,10^-6*AL90*$BO$5*Ethernet!V672)</f>
        <v>0</v>
      </c>
      <c r="BO90" s="258">
        <f>IF(AM90=0,,10^-6*AM90*$BO$5*Ethernet!W672)</f>
        <v>0</v>
      </c>
      <c r="BP90" s="258">
        <f>IF(AN90=0,,10^-6*AN90*$BO$5*Ethernet!X672)</f>
        <v>0</v>
      </c>
      <c r="BQ90" s="258">
        <f>IF(AO90=0,,10^-6*AO90*$BO$5*Ethernet!Y672)</f>
        <v>0</v>
      </c>
      <c r="BR90" s="258">
        <f>IF(AP90=0,,10^-6*AP90*$BO$5*Ethernet!Z672)</f>
        <v>0</v>
      </c>
      <c r="BS90" s="258">
        <f>IF(AQ90=0,,10^-6*AQ90*$BO$5*Ethernet!AA672)</f>
        <v>0</v>
      </c>
      <c r="BT90" s="258">
        <f>IF(AR90=0,,10^-6*AR90*$BO$5*Ethernet!AB672)</f>
        <v>0</v>
      </c>
      <c r="BV90" s="124" t="str">
        <f t="shared" si="83"/>
        <v>400G SR4.2 100 m OSFP, QSFP-DD</v>
      </c>
      <c r="BW90" s="258">
        <f>IF(AU90=0,,10^-6*AU90*$CC$5*Ethernet!Q672)</f>
        <v>0</v>
      </c>
      <c r="BX90" s="258">
        <f>IF(AV90=0,,10^-6*AV90*$CC$5*Ethernet!R672)</f>
        <v>0</v>
      </c>
      <c r="BY90" s="258">
        <f>IF(AW90=0,,10^-6*AW90*$CC$5*Ethernet!S672)</f>
        <v>0</v>
      </c>
      <c r="BZ90" s="258">
        <f>IF(AX90=0,,10^-6*AX90*$CC$5*Ethernet!T672)</f>
        <v>0</v>
      </c>
      <c r="CA90" s="258">
        <f>IF(AY90=0,,10^-6*AY90*$CC$5*Ethernet!U672)</f>
        <v>0</v>
      </c>
      <c r="CB90" s="258">
        <f>IF(AZ90=0,,10^-6*AZ90*$CC$5*Ethernet!V672)</f>
        <v>0</v>
      </c>
      <c r="CC90" s="258">
        <f>IF(BA90=0,,10^-6*BA90*$CC$5*Ethernet!W672)</f>
        <v>0</v>
      </c>
      <c r="CD90" s="258">
        <f>IF(BB90=0,,10^-6*BB90*$CC$5*Ethernet!X672)</f>
        <v>0</v>
      </c>
      <c r="CE90" s="258">
        <f>IF(BC90=0,,10^-6*BC90*$CC$5*Ethernet!Y672)</f>
        <v>0</v>
      </c>
      <c r="CF90" s="258">
        <f>IF(BD90=0,,10^-6*BD90*$CC$5*Ethernet!Z672)</f>
        <v>0</v>
      </c>
      <c r="CG90" s="258">
        <f>IF(BE90=0,,10^-6*BE90*$CC$5*Ethernet!AA672)</f>
        <v>0</v>
      </c>
      <c r="CH90" s="258">
        <f>IF(BF90=0,,10^-6*BF90*$CC$5*Ethernet!AB672)</f>
        <v>0</v>
      </c>
    </row>
    <row r="91" spans="1:86">
      <c r="A91" s="240" t="s">
        <v>34</v>
      </c>
      <c r="B91" s="124" t="str">
        <f>Ethernet!B239</f>
        <v>400G DR4 500 m OSFP, QSFP-DD, QSFP112</v>
      </c>
      <c r="C91" s="227">
        <f>Ethernet!C239</f>
        <v>0</v>
      </c>
      <c r="D91" s="227">
        <f>Ethernet!D239</f>
        <v>0</v>
      </c>
      <c r="E91" s="227">
        <f>Ethernet!E239</f>
        <v>0</v>
      </c>
      <c r="F91" s="227">
        <f>Ethernet!F239</f>
        <v>0</v>
      </c>
      <c r="G91" s="227">
        <f>Ethernet!G239</f>
        <v>0</v>
      </c>
      <c r="H91" s="227">
        <f>Ethernet!H239</f>
        <v>0</v>
      </c>
      <c r="I91" s="227">
        <f>Ethernet!I239</f>
        <v>0</v>
      </c>
      <c r="J91" s="227">
        <f>Ethernet!J239</f>
        <v>0</v>
      </c>
      <c r="K91" s="227">
        <f>Ethernet!K239</f>
        <v>0</v>
      </c>
      <c r="L91" s="227">
        <f>Ethernet!L239</f>
        <v>0</v>
      </c>
      <c r="M91" s="227">
        <f>Ethernet!M239</f>
        <v>0</v>
      </c>
      <c r="N91" s="227">
        <f>Ethernet!N239</f>
        <v>0</v>
      </c>
      <c r="P91" s="124" t="str">
        <f t="shared" si="81"/>
        <v>400G DR4 500 m OSFP, QSFP-DD, QSFP112</v>
      </c>
      <c r="Q91" s="227">
        <f>Ethernet!C325</f>
        <v>0</v>
      </c>
      <c r="R91" s="227">
        <f>Ethernet!D325</f>
        <v>0</v>
      </c>
      <c r="S91" s="227">
        <f>Ethernet!E325</f>
        <v>0</v>
      </c>
      <c r="T91" s="227">
        <f>Ethernet!F325</f>
        <v>0</v>
      </c>
      <c r="U91" s="227">
        <f>Ethernet!G325</f>
        <v>0</v>
      </c>
      <c r="V91" s="227">
        <f>Ethernet!H325</f>
        <v>0</v>
      </c>
      <c r="W91" s="227">
        <f>Ethernet!I325</f>
        <v>0</v>
      </c>
      <c r="X91" s="227">
        <f>Ethernet!J325</f>
        <v>0</v>
      </c>
      <c r="Y91" s="227">
        <f>Ethernet!K325</f>
        <v>0</v>
      </c>
      <c r="Z91" s="227">
        <f>Ethernet!L325</f>
        <v>0</v>
      </c>
      <c r="AA91" s="227">
        <f>Ethernet!M325</f>
        <v>0</v>
      </c>
      <c r="AB91" s="227">
        <f>Ethernet!N325</f>
        <v>0</v>
      </c>
      <c r="AD91" s="228" t="s">
        <v>122</v>
      </c>
      <c r="AF91" s="124" t="str">
        <f t="shared" si="55"/>
        <v>400G DR4 500 m OSFP, QSFP-DD, QSFP112</v>
      </c>
      <c r="AG91" s="227">
        <f t="shared" si="56"/>
        <v>0</v>
      </c>
      <c r="AH91" s="227">
        <f t="shared" si="57"/>
        <v>0</v>
      </c>
      <c r="AI91" s="227">
        <f t="shared" si="58"/>
        <v>0</v>
      </c>
      <c r="AJ91" s="227">
        <f t="shared" si="59"/>
        <v>0</v>
      </c>
      <c r="AK91" s="227">
        <f t="shared" si="60"/>
        <v>0</v>
      </c>
      <c r="AL91" s="227">
        <f t="shared" si="61"/>
        <v>0</v>
      </c>
      <c r="AM91" s="227">
        <f t="shared" si="62"/>
        <v>0</v>
      </c>
      <c r="AN91" s="227">
        <f t="shared" si="63"/>
        <v>0</v>
      </c>
      <c r="AO91" s="227">
        <f t="shared" si="64"/>
        <v>0</v>
      </c>
      <c r="AP91" s="227">
        <f t="shared" si="65"/>
        <v>0</v>
      </c>
      <c r="AQ91" s="227">
        <f t="shared" si="66"/>
        <v>0</v>
      </c>
      <c r="AR91" s="227">
        <f t="shared" si="67"/>
        <v>0</v>
      </c>
      <c r="AT91" s="124" t="str">
        <f t="shared" si="68"/>
        <v>400G DR4 500 m OSFP, QSFP-DD, QSFP112</v>
      </c>
      <c r="AU91" s="227">
        <f t="shared" si="69"/>
        <v>0</v>
      </c>
      <c r="AV91" s="227">
        <f t="shared" si="70"/>
        <v>0</v>
      </c>
      <c r="AW91" s="227">
        <f t="shared" si="71"/>
        <v>0</v>
      </c>
      <c r="AX91" s="227">
        <f t="shared" si="72"/>
        <v>0</v>
      </c>
      <c r="AY91" s="227">
        <f t="shared" si="73"/>
        <v>0</v>
      </c>
      <c r="AZ91" s="227">
        <f t="shared" si="74"/>
        <v>0</v>
      </c>
      <c r="BA91" s="227">
        <f t="shared" si="75"/>
        <v>0</v>
      </c>
      <c r="BB91" s="227">
        <f t="shared" si="76"/>
        <v>0</v>
      </c>
      <c r="BC91" s="227">
        <f t="shared" si="77"/>
        <v>0</v>
      </c>
      <c r="BD91" s="227">
        <f t="shared" si="78"/>
        <v>0</v>
      </c>
      <c r="BE91" s="227">
        <f t="shared" si="79"/>
        <v>0</v>
      </c>
      <c r="BF91" s="227">
        <f t="shared" si="80"/>
        <v>0</v>
      </c>
      <c r="BH91" s="124" t="str">
        <f t="shared" si="82"/>
        <v>400G DR4 500 m OSFP, QSFP-DD, QSFP112</v>
      </c>
      <c r="BI91" s="258">
        <f>IF(AG91=0,,10^-6*AG91*$BO$5*Ethernet!Q673)</f>
        <v>0</v>
      </c>
      <c r="BJ91" s="258">
        <f>IF(AH91=0,,10^-6*AH91*$BO$5*Ethernet!R673)</f>
        <v>0</v>
      </c>
      <c r="BK91" s="258">
        <f>IF(AI91=0,,10^-6*AI91*$BO$5*Ethernet!S673)</f>
        <v>0</v>
      </c>
      <c r="BL91" s="258">
        <f>IF(AJ91=0,,10^-6*AJ91*$BO$5*Ethernet!T673)</f>
        <v>0</v>
      </c>
      <c r="BM91" s="258">
        <f>IF(AK91=0,,10^-6*AK91*$BO$5*Ethernet!U673)</f>
        <v>0</v>
      </c>
      <c r="BN91" s="258">
        <f>IF(AL91=0,,10^-6*AL91*$BO$5*Ethernet!V673)</f>
        <v>0</v>
      </c>
      <c r="BO91" s="258">
        <f>IF(AM91=0,,10^-6*AM91*$BO$5*Ethernet!W673)</f>
        <v>0</v>
      </c>
      <c r="BP91" s="258">
        <f>IF(AN91=0,,10^-6*AN91*$BO$5*Ethernet!X673)</f>
        <v>0</v>
      </c>
      <c r="BQ91" s="258">
        <f>IF(AO91=0,,10^-6*AO91*$BO$5*Ethernet!Y673)</f>
        <v>0</v>
      </c>
      <c r="BR91" s="258">
        <f>IF(AP91=0,,10^-6*AP91*$BO$5*Ethernet!Z673)</f>
        <v>0</v>
      </c>
      <c r="BS91" s="258">
        <f>IF(AQ91=0,,10^-6*AQ91*$BO$5*Ethernet!AA673)</f>
        <v>0</v>
      </c>
      <c r="BT91" s="258">
        <f>IF(AR91=0,,10^-6*AR91*$BO$5*Ethernet!AB673)</f>
        <v>0</v>
      </c>
      <c r="BV91" s="124" t="str">
        <f t="shared" si="83"/>
        <v>400G DR4 500 m OSFP, QSFP-DD, QSFP112</v>
      </c>
      <c r="BW91" s="258">
        <f>IF(AU91=0,,10^-6*AU91*$CC$5*Ethernet!Q673)</f>
        <v>0</v>
      </c>
      <c r="BX91" s="258">
        <f>IF(AV91=0,,10^-6*AV91*$CC$5*Ethernet!R673)</f>
        <v>0</v>
      </c>
      <c r="BY91" s="258">
        <f>IF(AW91=0,,10^-6*AW91*$CC$5*Ethernet!S673)</f>
        <v>0</v>
      </c>
      <c r="BZ91" s="258">
        <f>IF(AX91=0,,10^-6*AX91*$CC$5*Ethernet!T673)</f>
        <v>0</v>
      </c>
      <c r="CA91" s="258">
        <f>IF(AY91=0,,10^-6*AY91*$CC$5*Ethernet!U673)</f>
        <v>0</v>
      </c>
      <c r="CB91" s="258">
        <f>IF(AZ91=0,,10^-6*AZ91*$CC$5*Ethernet!V673)</f>
        <v>0</v>
      </c>
      <c r="CC91" s="258">
        <f>IF(BA91=0,,10^-6*BA91*$CC$5*Ethernet!W673)</f>
        <v>0</v>
      </c>
      <c r="CD91" s="258">
        <f>IF(BB91=0,,10^-6*BB91*$CC$5*Ethernet!X673)</f>
        <v>0</v>
      </c>
      <c r="CE91" s="258">
        <f>IF(BC91=0,,10^-6*BC91*$CC$5*Ethernet!Y673)</f>
        <v>0</v>
      </c>
      <c r="CF91" s="258">
        <f>IF(BD91=0,,10^-6*BD91*$CC$5*Ethernet!Z673)</f>
        <v>0</v>
      </c>
      <c r="CG91" s="258">
        <f>IF(BE91=0,,10^-6*BE91*$CC$5*Ethernet!AA673)</f>
        <v>0</v>
      </c>
      <c r="CH91" s="258">
        <f>IF(BF91=0,,10^-6*BF91*$CC$5*Ethernet!AB673)</f>
        <v>0</v>
      </c>
    </row>
    <row r="92" spans="1:86">
      <c r="A92" s="240" t="s">
        <v>34</v>
      </c>
      <c r="B92" s="124" t="str">
        <f>Ethernet!B240</f>
        <v>2x(200G FR4) 2 km OSFP</v>
      </c>
      <c r="C92" s="227">
        <f>Ethernet!C240</f>
        <v>0</v>
      </c>
      <c r="D92" s="227">
        <f>Ethernet!D240</f>
        <v>0</v>
      </c>
      <c r="E92" s="227">
        <f>Ethernet!E240</f>
        <v>0</v>
      </c>
      <c r="F92" s="227">
        <f>Ethernet!F240</f>
        <v>0</v>
      </c>
      <c r="G92" s="227">
        <f>Ethernet!G240</f>
        <v>0</v>
      </c>
      <c r="H92" s="227">
        <f>Ethernet!H240</f>
        <v>0</v>
      </c>
      <c r="I92" s="227">
        <f>Ethernet!I240</f>
        <v>0</v>
      </c>
      <c r="J92" s="227">
        <f>Ethernet!J240</f>
        <v>0</v>
      </c>
      <c r="K92" s="227">
        <f>Ethernet!K240</f>
        <v>0</v>
      </c>
      <c r="L92" s="227">
        <f>Ethernet!L240</f>
        <v>0</v>
      </c>
      <c r="M92" s="227">
        <f>Ethernet!M240</f>
        <v>0</v>
      </c>
      <c r="N92" s="227">
        <f>Ethernet!N240</f>
        <v>0</v>
      </c>
      <c r="P92" s="124" t="str">
        <f t="shared" si="81"/>
        <v>2x(200G FR4) 2 km OSFP</v>
      </c>
      <c r="Q92" s="227">
        <f>Ethernet!C326</f>
        <v>0</v>
      </c>
      <c r="R92" s="227">
        <f>Ethernet!D326</f>
        <v>0</v>
      </c>
      <c r="S92" s="227">
        <f>Ethernet!E326</f>
        <v>0</v>
      </c>
      <c r="T92" s="227">
        <f>Ethernet!F326</f>
        <v>0</v>
      </c>
      <c r="U92" s="227">
        <f>Ethernet!G326</f>
        <v>0</v>
      </c>
      <c r="V92" s="227">
        <f>Ethernet!H326</f>
        <v>0</v>
      </c>
      <c r="W92" s="227">
        <f>Ethernet!I326</f>
        <v>0</v>
      </c>
      <c r="X92" s="227">
        <f>Ethernet!J326</f>
        <v>0</v>
      </c>
      <c r="Y92" s="227">
        <f>Ethernet!K326</f>
        <v>0</v>
      </c>
      <c r="Z92" s="227">
        <f>Ethernet!L326</f>
        <v>0</v>
      </c>
      <c r="AA92" s="227">
        <f>Ethernet!M326</f>
        <v>0</v>
      </c>
      <c r="AB92" s="227">
        <f>Ethernet!N326</f>
        <v>0</v>
      </c>
      <c r="AD92" s="228" t="s">
        <v>122</v>
      </c>
      <c r="AF92" s="124" t="str">
        <f t="shared" si="55"/>
        <v>2x(200G FR4) 2 km OSFP</v>
      </c>
      <c r="AG92" s="227">
        <f t="shared" si="56"/>
        <v>0</v>
      </c>
      <c r="AH92" s="227">
        <f t="shared" si="57"/>
        <v>0</v>
      </c>
      <c r="AI92" s="227">
        <f t="shared" si="58"/>
        <v>0</v>
      </c>
      <c r="AJ92" s="227">
        <f t="shared" si="59"/>
        <v>0</v>
      </c>
      <c r="AK92" s="227">
        <f t="shared" si="60"/>
        <v>0</v>
      </c>
      <c r="AL92" s="227">
        <f t="shared" si="61"/>
        <v>0</v>
      </c>
      <c r="AM92" s="227">
        <f t="shared" si="62"/>
        <v>0</v>
      </c>
      <c r="AN92" s="227">
        <f t="shared" si="63"/>
        <v>0</v>
      </c>
      <c r="AO92" s="227">
        <f t="shared" si="64"/>
        <v>0</v>
      </c>
      <c r="AP92" s="227">
        <f t="shared" si="65"/>
        <v>0</v>
      </c>
      <c r="AQ92" s="227">
        <f t="shared" si="66"/>
        <v>0</v>
      </c>
      <c r="AR92" s="227">
        <f t="shared" si="67"/>
        <v>0</v>
      </c>
      <c r="AT92" s="124" t="str">
        <f t="shared" si="68"/>
        <v>2x(200G FR4) 2 km OSFP</v>
      </c>
      <c r="AU92" s="227">
        <f t="shared" si="69"/>
        <v>0</v>
      </c>
      <c r="AV92" s="227">
        <f t="shared" si="70"/>
        <v>0</v>
      </c>
      <c r="AW92" s="227">
        <f t="shared" si="71"/>
        <v>0</v>
      </c>
      <c r="AX92" s="227">
        <f t="shared" si="72"/>
        <v>0</v>
      </c>
      <c r="AY92" s="227">
        <f t="shared" si="73"/>
        <v>0</v>
      </c>
      <c r="AZ92" s="227">
        <f t="shared" si="74"/>
        <v>0</v>
      </c>
      <c r="BA92" s="227">
        <f t="shared" si="75"/>
        <v>0</v>
      </c>
      <c r="BB92" s="227">
        <f t="shared" si="76"/>
        <v>0</v>
      </c>
      <c r="BC92" s="227">
        <f t="shared" si="77"/>
        <v>0</v>
      </c>
      <c r="BD92" s="227">
        <f t="shared" si="78"/>
        <v>0</v>
      </c>
      <c r="BE92" s="227">
        <f t="shared" si="79"/>
        <v>0</v>
      </c>
      <c r="BF92" s="227">
        <f t="shared" si="80"/>
        <v>0</v>
      </c>
      <c r="BH92" s="124" t="str">
        <f t="shared" si="82"/>
        <v>2x(200G FR4) 2 km OSFP</v>
      </c>
      <c r="BI92" s="258">
        <f>IF(AG92=0,,10^-6*AG92*$BO$5*Ethernet!Q674)</f>
        <v>0</v>
      </c>
      <c r="BJ92" s="258">
        <f>IF(AH92=0,,10^-6*AH92*$BO$5*Ethernet!R674)</f>
        <v>0</v>
      </c>
      <c r="BK92" s="258">
        <f>IF(AI92=0,,10^-6*AI92*$BO$5*Ethernet!S674)</f>
        <v>0</v>
      </c>
      <c r="BL92" s="258">
        <f>IF(AJ92=0,,10^-6*AJ92*$BO$5*Ethernet!T674)</f>
        <v>0</v>
      </c>
      <c r="BM92" s="258">
        <f>IF(AK92=0,,10^-6*AK92*$BO$5*Ethernet!U674)</f>
        <v>0</v>
      </c>
      <c r="BN92" s="258">
        <f>IF(AL92=0,,10^-6*AL92*$BO$5*Ethernet!V674)</f>
        <v>0</v>
      </c>
      <c r="BO92" s="258">
        <f>IF(AM92=0,,10^-6*AM92*$BO$5*Ethernet!W674)</f>
        <v>0</v>
      </c>
      <c r="BP92" s="258">
        <f>IF(AN92=0,,10^-6*AN92*$BO$5*Ethernet!X674)</f>
        <v>0</v>
      </c>
      <c r="BQ92" s="258">
        <f>IF(AO92=0,,10^-6*AO92*$BO$5*Ethernet!Y674)</f>
        <v>0</v>
      </c>
      <c r="BR92" s="258">
        <f>IF(AP92=0,,10^-6*AP92*$BO$5*Ethernet!Z674)</f>
        <v>0</v>
      </c>
      <c r="BS92" s="258">
        <f>IF(AQ92=0,,10^-6*AQ92*$BO$5*Ethernet!AA674)</f>
        <v>0</v>
      </c>
      <c r="BT92" s="258">
        <f>IF(AR92=0,,10^-6*AR92*$BO$5*Ethernet!AB674)</f>
        <v>0</v>
      </c>
      <c r="BV92" s="124" t="str">
        <f t="shared" si="83"/>
        <v>2x(200G FR4) 2 km OSFP</v>
      </c>
      <c r="BW92" s="258">
        <f>IF(AU92=0,,10^-6*AU92*$CC$5*Ethernet!Q674)</f>
        <v>0</v>
      </c>
      <c r="BX92" s="258">
        <f>IF(AV92=0,,10^-6*AV92*$CC$5*Ethernet!R674)</f>
        <v>0</v>
      </c>
      <c r="BY92" s="258">
        <f>IF(AW92=0,,10^-6*AW92*$CC$5*Ethernet!S674)</f>
        <v>0</v>
      </c>
      <c r="BZ92" s="258">
        <f>IF(AX92=0,,10^-6*AX92*$CC$5*Ethernet!T674)</f>
        <v>0</v>
      </c>
      <c r="CA92" s="258">
        <f>IF(AY92=0,,10^-6*AY92*$CC$5*Ethernet!U674)</f>
        <v>0</v>
      </c>
      <c r="CB92" s="258">
        <f>IF(AZ92=0,,10^-6*AZ92*$CC$5*Ethernet!V674)</f>
        <v>0</v>
      </c>
      <c r="CC92" s="258">
        <f>IF(BA92=0,,10^-6*BA92*$CC$5*Ethernet!W674)</f>
        <v>0</v>
      </c>
      <c r="CD92" s="258">
        <f>IF(BB92=0,,10^-6*BB92*$CC$5*Ethernet!X674)</f>
        <v>0</v>
      </c>
      <c r="CE92" s="258">
        <f>IF(BC92=0,,10^-6*BC92*$CC$5*Ethernet!Y674)</f>
        <v>0</v>
      </c>
      <c r="CF92" s="258">
        <f>IF(BD92=0,,10^-6*BD92*$CC$5*Ethernet!Z674)</f>
        <v>0</v>
      </c>
      <c r="CG92" s="258">
        <f>IF(BE92=0,,10^-6*BE92*$CC$5*Ethernet!AA674)</f>
        <v>0</v>
      </c>
      <c r="CH92" s="258">
        <f>IF(BF92=0,,10^-6*BF92*$CC$5*Ethernet!AB674)</f>
        <v>0</v>
      </c>
    </row>
    <row r="93" spans="1:86">
      <c r="A93" s="240" t="s">
        <v>34</v>
      </c>
      <c r="B93" s="124" t="str">
        <f>Ethernet!B241</f>
        <v>400G FR4 2 km OSFP, QSFP-DD, QSFP112</v>
      </c>
      <c r="C93" s="227">
        <f>Ethernet!C241</f>
        <v>0</v>
      </c>
      <c r="D93" s="227">
        <f>Ethernet!D241</f>
        <v>0</v>
      </c>
      <c r="E93" s="227">
        <f>Ethernet!E241</f>
        <v>0</v>
      </c>
      <c r="F93" s="227">
        <f>Ethernet!F241</f>
        <v>0</v>
      </c>
      <c r="G93" s="227">
        <f>Ethernet!G241</f>
        <v>0</v>
      </c>
      <c r="H93" s="227">
        <f>Ethernet!H241</f>
        <v>0</v>
      </c>
      <c r="I93" s="227">
        <f>Ethernet!I241</f>
        <v>0</v>
      </c>
      <c r="J93" s="227">
        <f>Ethernet!J241</f>
        <v>0</v>
      </c>
      <c r="K93" s="227">
        <f>Ethernet!K241</f>
        <v>0</v>
      </c>
      <c r="L93" s="227">
        <f>Ethernet!L241</f>
        <v>0</v>
      </c>
      <c r="M93" s="227">
        <f>Ethernet!M241</f>
        <v>0</v>
      </c>
      <c r="N93" s="227">
        <f>Ethernet!N241</f>
        <v>0</v>
      </c>
      <c r="P93" s="124" t="str">
        <f t="shared" si="81"/>
        <v>400G FR4 2 km OSFP, QSFP-DD, QSFP112</v>
      </c>
      <c r="Q93" s="227">
        <f>Ethernet!C327</f>
        <v>0</v>
      </c>
      <c r="R93" s="227">
        <f>Ethernet!D327</f>
        <v>7</v>
      </c>
      <c r="S93" s="227">
        <f>Ethernet!E327</f>
        <v>0</v>
      </c>
      <c r="T93" s="227">
        <f>Ethernet!F327</f>
        <v>0</v>
      </c>
      <c r="U93" s="227">
        <f>Ethernet!G327</f>
        <v>0</v>
      </c>
      <c r="V93" s="227">
        <f>Ethernet!H327</f>
        <v>0</v>
      </c>
      <c r="W93" s="227">
        <f>Ethernet!I327</f>
        <v>0</v>
      </c>
      <c r="X93" s="227">
        <f>Ethernet!J327</f>
        <v>0</v>
      </c>
      <c r="Y93" s="227">
        <f>Ethernet!K327</f>
        <v>0</v>
      </c>
      <c r="Z93" s="227">
        <f>Ethernet!L327</f>
        <v>0</v>
      </c>
      <c r="AA93" s="227">
        <f>Ethernet!M327</f>
        <v>0</v>
      </c>
      <c r="AB93" s="227">
        <f>Ethernet!N327</f>
        <v>0</v>
      </c>
      <c r="AD93" s="228" t="s">
        <v>122</v>
      </c>
      <c r="AF93" s="124" t="str">
        <f t="shared" si="55"/>
        <v>400G FR4 2 km OSFP, QSFP-DD, QSFP112</v>
      </c>
      <c r="AG93" s="227">
        <f t="shared" si="56"/>
        <v>0</v>
      </c>
      <c r="AH93" s="227">
        <f t="shared" si="57"/>
        <v>0</v>
      </c>
      <c r="AI93" s="227">
        <f t="shared" si="58"/>
        <v>0</v>
      </c>
      <c r="AJ93" s="227">
        <f t="shared" si="59"/>
        <v>0</v>
      </c>
      <c r="AK93" s="227">
        <f t="shared" si="60"/>
        <v>0</v>
      </c>
      <c r="AL93" s="227">
        <f t="shared" si="61"/>
        <v>0</v>
      </c>
      <c r="AM93" s="227">
        <f t="shared" si="62"/>
        <v>0</v>
      </c>
      <c r="AN93" s="227">
        <f t="shared" si="63"/>
        <v>0</v>
      </c>
      <c r="AO93" s="227">
        <f t="shared" si="64"/>
        <v>0</v>
      </c>
      <c r="AP93" s="227">
        <f t="shared" si="65"/>
        <v>0</v>
      </c>
      <c r="AQ93" s="227">
        <f t="shared" si="66"/>
        <v>0</v>
      </c>
      <c r="AR93" s="227">
        <f t="shared" si="67"/>
        <v>0</v>
      </c>
      <c r="AT93" s="124" t="str">
        <f t="shared" si="68"/>
        <v>400G FR4 2 km OSFP, QSFP-DD, QSFP112</v>
      </c>
      <c r="AU93" s="227">
        <f t="shared" si="69"/>
        <v>0</v>
      </c>
      <c r="AV93" s="227">
        <f t="shared" si="70"/>
        <v>7</v>
      </c>
      <c r="AW93" s="227">
        <f t="shared" si="71"/>
        <v>0</v>
      </c>
      <c r="AX93" s="227">
        <f t="shared" si="72"/>
        <v>0</v>
      </c>
      <c r="AY93" s="227">
        <f t="shared" si="73"/>
        <v>0</v>
      </c>
      <c r="AZ93" s="227">
        <f t="shared" si="74"/>
        <v>0</v>
      </c>
      <c r="BA93" s="227">
        <f t="shared" si="75"/>
        <v>0</v>
      </c>
      <c r="BB93" s="227">
        <f t="shared" si="76"/>
        <v>0</v>
      </c>
      <c r="BC93" s="227">
        <f t="shared" si="77"/>
        <v>0</v>
      </c>
      <c r="BD93" s="227">
        <f t="shared" si="78"/>
        <v>0</v>
      </c>
      <c r="BE93" s="227">
        <f t="shared" si="79"/>
        <v>0</v>
      </c>
      <c r="BF93" s="227">
        <f t="shared" si="80"/>
        <v>0</v>
      </c>
      <c r="BH93" s="124" t="str">
        <f t="shared" si="82"/>
        <v>400G FR4 2 km OSFP, QSFP-DD, QSFP112</v>
      </c>
      <c r="BI93" s="258">
        <f>IF(AG93=0,,10^-6*AG93*$BO$5*Ethernet!Q675)</f>
        <v>0</v>
      </c>
      <c r="BJ93" s="258">
        <f>IF(AH93=0,,10^-6*AH93*$BO$5*Ethernet!R675)</f>
        <v>0</v>
      </c>
      <c r="BK93" s="258">
        <f>IF(AI93=0,,10^-6*AI93*$BO$5*Ethernet!S675)</f>
        <v>0</v>
      </c>
      <c r="BL93" s="258">
        <f>IF(AJ93=0,,10^-6*AJ93*$BO$5*Ethernet!T675)</f>
        <v>0</v>
      </c>
      <c r="BM93" s="258">
        <f>IF(AK93=0,,10^-6*AK93*$BO$5*Ethernet!U675)</f>
        <v>0</v>
      </c>
      <c r="BN93" s="258">
        <f>IF(AL93=0,,10^-6*AL93*$BO$5*Ethernet!V675)</f>
        <v>0</v>
      </c>
      <c r="BO93" s="258">
        <f>IF(AM93=0,,10^-6*AM93*$BO$5*Ethernet!W675)</f>
        <v>0</v>
      </c>
      <c r="BP93" s="258">
        <f>IF(AN93=0,,10^-6*AN93*$BO$5*Ethernet!X675)</f>
        <v>0</v>
      </c>
      <c r="BQ93" s="258">
        <f>IF(AO93=0,,10^-6*AO93*$BO$5*Ethernet!Y675)</f>
        <v>0</v>
      </c>
      <c r="BR93" s="258">
        <f>IF(AP93=0,,10^-6*AP93*$BO$5*Ethernet!Z675)</f>
        <v>0</v>
      </c>
      <c r="BS93" s="258">
        <f>IF(AQ93=0,,10^-6*AQ93*$BO$5*Ethernet!AA675)</f>
        <v>0</v>
      </c>
      <c r="BT93" s="258">
        <f>IF(AR93=0,,10^-6*AR93*$BO$5*Ethernet!AB675)</f>
        <v>0</v>
      </c>
      <c r="BV93" s="124" t="str">
        <f t="shared" si="83"/>
        <v>400G FR4 2 km OSFP, QSFP-DD, QSFP112</v>
      </c>
      <c r="BW93" s="258">
        <f>IF(AU93=0,,10^-6*AU93*$CC$5*Ethernet!Q675)</f>
        <v>0</v>
      </c>
      <c r="BX93" s="258">
        <f>IF(AV93=0,,10^-6*AV93*$CC$5*Ethernet!R675)</f>
        <v>1.626E-2</v>
      </c>
      <c r="BY93" s="258">
        <f>IF(AW93=0,,10^-6*AW93*$CC$5*Ethernet!S675)</f>
        <v>0</v>
      </c>
      <c r="BZ93" s="258">
        <f>IF(AX93=0,,10^-6*AX93*$CC$5*Ethernet!T675)</f>
        <v>0</v>
      </c>
      <c r="CA93" s="258">
        <f>IF(AY93=0,,10^-6*AY93*$CC$5*Ethernet!U675)</f>
        <v>0</v>
      </c>
      <c r="CB93" s="258">
        <f>IF(AZ93=0,,10^-6*AZ93*$CC$5*Ethernet!V675)</f>
        <v>0</v>
      </c>
      <c r="CC93" s="258">
        <f>IF(BA93=0,,10^-6*BA93*$CC$5*Ethernet!W675)</f>
        <v>0</v>
      </c>
      <c r="CD93" s="258">
        <f>IF(BB93=0,,10^-6*BB93*$CC$5*Ethernet!X675)</f>
        <v>0</v>
      </c>
      <c r="CE93" s="258">
        <f>IF(BC93=0,,10^-6*BC93*$CC$5*Ethernet!Y675)</f>
        <v>0</v>
      </c>
      <c r="CF93" s="258">
        <f>IF(BD93=0,,10^-6*BD93*$CC$5*Ethernet!Z675)</f>
        <v>0</v>
      </c>
      <c r="CG93" s="258">
        <f>IF(BE93=0,,10^-6*BE93*$CC$5*Ethernet!AA675)</f>
        <v>0</v>
      </c>
      <c r="CH93" s="258">
        <f>IF(BF93=0,,10^-6*BF93*$CC$5*Ethernet!AB675)</f>
        <v>0</v>
      </c>
    </row>
    <row r="94" spans="1:86">
      <c r="A94" s="240" t="s">
        <v>34</v>
      </c>
      <c r="B94" s="124" t="str">
        <f>Ethernet!B242</f>
        <v>400G LR8, LR4 10 km OSFP, QSFP-DD, QSFP112</v>
      </c>
      <c r="C94" s="227">
        <f>Ethernet!C242</f>
        <v>0</v>
      </c>
      <c r="D94" s="227">
        <f>Ethernet!D242</f>
        <v>0</v>
      </c>
      <c r="E94" s="227">
        <f>Ethernet!E242</f>
        <v>0</v>
      </c>
      <c r="F94" s="227">
        <f>Ethernet!F242</f>
        <v>0</v>
      </c>
      <c r="G94" s="227">
        <f>Ethernet!G242</f>
        <v>0</v>
      </c>
      <c r="H94" s="227">
        <f>Ethernet!H242</f>
        <v>0</v>
      </c>
      <c r="I94" s="227">
        <f>Ethernet!I242</f>
        <v>0</v>
      </c>
      <c r="J94" s="227">
        <f>Ethernet!J242</f>
        <v>0</v>
      </c>
      <c r="K94" s="227">
        <f>Ethernet!K242</f>
        <v>0</v>
      </c>
      <c r="L94" s="227">
        <f>Ethernet!L242</f>
        <v>0</v>
      </c>
      <c r="M94" s="227">
        <f>Ethernet!M242</f>
        <v>0</v>
      </c>
      <c r="N94" s="227">
        <f>Ethernet!N242</f>
        <v>0</v>
      </c>
      <c r="P94" s="124" t="str">
        <f t="shared" si="81"/>
        <v>400G LR8, LR4 10 km OSFP, QSFP-DD, QSFP112</v>
      </c>
      <c r="Q94" s="227">
        <f>Ethernet!C328</f>
        <v>0</v>
      </c>
      <c r="R94" s="227">
        <f>Ethernet!D328</f>
        <v>82</v>
      </c>
      <c r="S94" s="227">
        <f>Ethernet!E328</f>
        <v>0</v>
      </c>
      <c r="T94" s="227">
        <f>Ethernet!F328</f>
        <v>0</v>
      </c>
      <c r="U94" s="227">
        <f>Ethernet!G328</f>
        <v>0</v>
      </c>
      <c r="V94" s="227">
        <f>Ethernet!H328</f>
        <v>0</v>
      </c>
      <c r="W94" s="227">
        <f>Ethernet!I328</f>
        <v>0</v>
      </c>
      <c r="X94" s="227">
        <f>Ethernet!J328</f>
        <v>0</v>
      </c>
      <c r="Y94" s="227">
        <f>Ethernet!K328</f>
        <v>0</v>
      </c>
      <c r="Z94" s="227">
        <f>Ethernet!L328</f>
        <v>0</v>
      </c>
      <c r="AA94" s="227">
        <f>Ethernet!M328</f>
        <v>0</v>
      </c>
      <c r="AB94" s="227">
        <f>Ethernet!N328</f>
        <v>0</v>
      </c>
      <c r="AD94" s="228" t="s">
        <v>122</v>
      </c>
      <c r="AF94" s="124" t="str">
        <f t="shared" si="55"/>
        <v>400G LR8, LR4 10 km OSFP, QSFP-DD, QSFP112</v>
      </c>
      <c r="AG94" s="227">
        <f t="shared" si="56"/>
        <v>0</v>
      </c>
      <c r="AH94" s="227">
        <f t="shared" si="57"/>
        <v>0</v>
      </c>
      <c r="AI94" s="227">
        <f t="shared" si="58"/>
        <v>0</v>
      </c>
      <c r="AJ94" s="227">
        <f t="shared" si="59"/>
        <v>0</v>
      </c>
      <c r="AK94" s="227">
        <f t="shared" si="60"/>
        <v>0</v>
      </c>
      <c r="AL94" s="227">
        <f t="shared" si="61"/>
        <v>0</v>
      </c>
      <c r="AM94" s="227">
        <f t="shared" si="62"/>
        <v>0</v>
      </c>
      <c r="AN94" s="227">
        <f t="shared" si="63"/>
        <v>0</v>
      </c>
      <c r="AO94" s="227">
        <f t="shared" si="64"/>
        <v>0</v>
      </c>
      <c r="AP94" s="227">
        <f t="shared" si="65"/>
        <v>0</v>
      </c>
      <c r="AQ94" s="227">
        <f t="shared" si="66"/>
        <v>0</v>
      </c>
      <c r="AR94" s="227">
        <f t="shared" si="67"/>
        <v>0</v>
      </c>
      <c r="AT94" s="124" t="str">
        <f t="shared" si="68"/>
        <v>400G LR8, LR4 10 km OSFP, QSFP-DD, QSFP112</v>
      </c>
      <c r="AU94" s="227">
        <f t="shared" si="69"/>
        <v>0</v>
      </c>
      <c r="AV94" s="227">
        <f t="shared" si="70"/>
        <v>82</v>
      </c>
      <c r="AW94" s="227">
        <f t="shared" si="71"/>
        <v>0</v>
      </c>
      <c r="AX94" s="227">
        <f t="shared" si="72"/>
        <v>0</v>
      </c>
      <c r="AY94" s="227">
        <f t="shared" si="73"/>
        <v>0</v>
      </c>
      <c r="AZ94" s="227">
        <f t="shared" si="74"/>
        <v>0</v>
      </c>
      <c r="BA94" s="227">
        <f t="shared" si="75"/>
        <v>0</v>
      </c>
      <c r="BB94" s="227">
        <f t="shared" si="76"/>
        <v>0</v>
      </c>
      <c r="BC94" s="227">
        <f t="shared" si="77"/>
        <v>0</v>
      </c>
      <c r="BD94" s="227">
        <f t="shared" si="78"/>
        <v>0</v>
      </c>
      <c r="BE94" s="227">
        <f t="shared" si="79"/>
        <v>0</v>
      </c>
      <c r="BF94" s="227">
        <f t="shared" si="80"/>
        <v>0</v>
      </c>
      <c r="BH94" s="124" t="str">
        <f t="shared" si="82"/>
        <v>400G LR8, LR4 10 km OSFP, QSFP-DD, QSFP112</v>
      </c>
      <c r="BI94" s="258">
        <f>IF(AG94=0,,10^-6*AG94*$BO$5*Ethernet!Q676)</f>
        <v>0</v>
      </c>
      <c r="BJ94" s="258">
        <f>IF(AH94=0,,10^-6*AH94*$BO$5*Ethernet!R676)</f>
        <v>0</v>
      </c>
      <c r="BK94" s="258">
        <f>IF(AI94=0,,10^-6*AI94*$BO$5*Ethernet!S676)</f>
        <v>0</v>
      </c>
      <c r="BL94" s="258">
        <f>IF(AJ94=0,,10^-6*AJ94*$BO$5*Ethernet!T676)</f>
        <v>0</v>
      </c>
      <c r="BM94" s="258">
        <f>IF(AK94=0,,10^-6*AK94*$BO$5*Ethernet!U676)</f>
        <v>0</v>
      </c>
      <c r="BN94" s="258">
        <f>IF(AL94=0,,10^-6*AL94*$BO$5*Ethernet!V676)</f>
        <v>0</v>
      </c>
      <c r="BO94" s="258">
        <f>IF(AM94=0,,10^-6*AM94*$BO$5*Ethernet!W676)</f>
        <v>0</v>
      </c>
      <c r="BP94" s="258">
        <f>IF(AN94=0,,10^-6*AN94*$BO$5*Ethernet!X676)</f>
        <v>0</v>
      </c>
      <c r="BQ94" s="258">
        <f>IF(AO94=0,,10^-6*AO94*$BO$5*Ethernet!Y676)</f>
        <v>0</v>
      </c>
      <c r="BR94" s="258">
        <f>IF(AP94=0,,10^-6*AP94*$BO$5*Ethernet!Z676)</f>
        <v>0</v>
      </c>
      <c r="BS94" s="258">
        <f>IF(AQ94=0,,10^-6*AQ94*$BO$5*Ethernet!AA676)</f>
        <v>0</v>
      </c>
      <c r="BT94" s="258">
        <f>IF(AR94=0,,10^-6*AR94*$BO$5*Ethernet!AB676)</f>
        <v>0</v>
      </c>
      <c r="BV94" s="124" t="str">
        <f t="shared" si="83"/>
        <v>400G LR8, LR4 10 km OSFP, QSFP-DD, QSFP112</v>
      </c>
      <c r="BW94" s="258">
        <f>IF(AU94=0,,10^-6*AU94*$CC$5*Ethernet!Q676)</f>
        <v>0</v>
      </c>
      <c r="BX94" s="258">
        <f>IF(AV94=0,,10^-6*AV94*$CC$5*Ethernet!R676)</f>
        <v>0.25340000000000007</v>
      </c>
      <c r="BY94" s="258">
        <f>IF(AW94=0,,10^-6*AW94*$CC$5*Ethernet!S676)</f>
        <v>0</v>
      </c>
      <c r="BZ94" s="258">
        <f>IF(AX94=0,,10^-6*AX94*$CC$5*Ethernet!T676)</f>
        <v>0</v>
      </c>
      <c r="CA94" s="258">
        <f>IF(AY94=0,,10^-6*AY94*$CC$5*Ethernet!U676)</f>
        <v>0</v>
      </c>
      <c r="CB94" s="258">
        <f>IF(AZ94=0,,10^-6*AZ94*$CC$5*Ethernet!V676)</f>
        <v>0</v>
      </c>
      <c r="CC94" s="258">
        <f>IF(BA94=0,,10^-6*BA94*$CC$5*Ethernet!W676)</f>
        <v>0</v>
      </c>
      <c r="CD94" s="258">
        <f>IF(BB94=0,,10^-6*BB94*$CC$5*Ethernet!X676)</f>
        <v>0</v>
      </c>
      <c r="CE94" s="258">
        <f>IF(BC94=0,,10^-6*BC94*$CC$5*Ethernet!Y676)</f>
        <v>0</v>
      </c>
      <c r="CF94" s="258">
        <f>IF(BD94=0,,10^-6*BD94*$CC$5*Ethernet!Z676)</f>
        <v>0</v>
      </c>
      <c r="CG94" s="258">
        <f>IF(BE94=0,,10^-6*BE94*$CC$5*Ethernet!AA676)</f>
        <v>0</v>
      </c>
      <c r="CH94" s="258">
        <f>IF(BF94=0,,10^-6*BF94*$CC$5*Ethernet!AB676)</f>
        <v>0</v>
      </c>
    </row>
    <row r="95" spans="1:86">
      <c r="A95" s="240" t="s">
        <v>34</v>
      </c>
      <c r="B95" s="124" t="str">
        <f>Ethernet!B243</f>
        <v>400G ER4 40 km TBD</v>
      </c>
      <c r="C95" s="227">
        <f>Ethernet!C243</f>
        <v>0</v>
      </c>
      <c r="D95" s="227">
        <f>Ethernet!D243</f>
        <v>0</v>
      </c>
      <c r="E95" s="227">
        <f>Ethernet!E243</f>
        <v>0</v>
      </c>
      <c r="F95" s="227">
        <f>Ethernet!F243</f>
        <v>0</v>
      </c>
      <c r="G95" s="227">
        <f>Ethernet!G243</f>
        <v>0</v>
      </c>
      <c r="H95" s="227">
        <f>Ethernet!H243</f>
        <v>0</v>
      </c>
      <c r="I95" s="227">
        <f>Ethernet!I243</f>
        <v>0</v>
      </c>
      <c r="J95" s="227">
        <f>Ethernet!J243</f>
        <v>0</v>
      </c>
      <c r="K95" s="227">
        <f>Ethernet!K243</f>
        <v>0</v>
      </c>
      <c r="L95" s="227">
        <f>Ethernet!L243</f>
        <v>0</v>
      </c>
      <c r="M95" s="227">
        <f>Ethernet!M243</f>
        <v>0</v>
      </c>
      <c r="N95" s="227">
        <f>Ethernet!N243</f>
        <v>0</v>
      </c>
      <c r="P95" s="124" t="str">
        <f t="shared" si="81"/>
        <v>400G ER4 40 km TBD</v>
      </c>
      <c r="Q95" s="227">
        <f>Ethernet!C329</f>
        <v>0</v>
      </c>
      <c r="R95" s="227">
        <f>Ethernet!D329</f>
        <v>0</v>
      </c>
      <c r="S95" s="227">
        <f>Ethernet!E329</f>
        <v>0</v>
      </c>
      <c r="T95" s="227">
        <f>Ethernet!F329</f>
        <v>0</v>
      </c>
      <c r="U95" s="227">
        <f>Ethernet!G329</f>
        <v>0</v>
      </c>
      <c r="V95" s="227">
        <f>Ethernet!H329</f>
        <v>0</v>
      </c>
      <c r="W95" s="227">
        <f>Ethernet!I329</f>
        <v>0</v>
      </c>
      <c r="X95" s="227">
        <f>Ethernet!J329</f>
        <v>0</v>
      </c>
      <c r="Y95" s="227">
        <f>Ethernet!K329</f>
        <v>0</v>
      </c>
      <c r="Z95" s="227">
        <f>Ethernet!L329</f>
        <v>0</v>
      </c>
      <c r="AA95" s="227">
        <f>Ethernet!M329</f>
        <v>0</v>
      </c>
      <c r="AB95" s="227">
        <f>Ethernet!N329</f>
        <v>0</v>
      </c>
      <c r="AD95" s="228" t="s">
        <v>122</v>
      </c>
      <c r="AF95" s="124" t="str">
        <f t="shared" si="55"/>
        <v>400G ER4 40 km TBD</v>
      </c>
      <c r="AG95" s="227">
        <f t="shared" si="56"/>
        <v>0</v>
      </c>
      <c r="AH95" s="227">
        <f t="shared" si="57"/>
        <v>0</v>
      </c>
      <c r="AI95" s="227">
        <f t="shared" si="58"/>
        <v>0</v>
      </c>
      <c r="AJ95" s="227">
        <f t="shared" si="59"/>
        <v>0</v>
      </c>
      <c r="AK95" s="227">
        <f t="shared" si="60"/>
        <v>0</v>
      </c>
      <c r="AL95" s="227">
        <f t="shared" si="61"/>
        <v>0</v>
      </c>
      <c r="AM95" s="227">
        <f t="shared" si="62"/>
        <v>0</v>
      </c>
      <c r="AN95" s="227">
        <f t="shared" si="63"/>
        <v>0</v>
      </c>
      <c r="AO95" s="227">
        <f t="shared" si="64"/>
        <v>0</v>
      </c>
      <c r="AP95" s="227">
        <f t="shared" si="65"/>
        <v>0</v>
      </c>
      <c r="AQ95" s="227">
        <f t="shared" si="66"/>
        <v>0</v>
      </c>
      <c r="AR95" s="227">
        <f t="shared" si="67"/>
        <v>0</v>
      </c>
      <c r="AT95" s="124" t="str">
        <f t="shared" si="68"/>
        <v>400G ER4 40 km TBD</v>
      </c>
      <c r="AU95" s="227">
        <f t="shared" si="69"/>
        <v>0</v>
      </c>
      <c r="AV95" s="227">
        <f t="shared" si="70"/>
        <v>0</v>
      </c>
      <c r="AW95" s="227">
        <f t="shared" si="71"/>
        <v>0</v>
      </c>
      <c r="AX95" s="227">
        <f t="shared" si="72"/>
        <v>0</v>
      </c>
      <c r="AY95" s="227">
        <f t="shared" si="73"/>
        <v>0</v>
      </c>
      <c r="AZ95" s="227">
        <f t="shared" si="74"/>
        <v>0</v>
      </c>
      <c r="BA95" s="227">
        <f t="shared" si="75"/>
        <v>0</v>
      </c>
      <c r="BB95" s="227">
        <f t="shared" si="76"/>
        <v>0</v>
      </c>
      <c r="BC95" s="227">
        <f t="shared" si="77"/>
        <v>0</v>
      </c>
      <c r="BD95" s="227">
        <f t="shared" si="78"/>
        <v>0</v>
      </c>
      <c r="BE95" s="227">
        <f t="shared" si="79"/>
        <v>0</v>
      </c>
      <c r="BF95" s="227">
        <f t="shared" si="80"/>
        <v>0</v>
      </c>
      <c r="BH95" s="124" t="str">
        <f t="shared" si="82"/>
        <v>400G ER4 40 km TBD</v>
      </c>
      <c r="BI95" s="258">
        <f>IF(AG95=0,,10^-6*AG95*$BO$5*Ethernet!Q677)</f>
        <v>0</v>
      </c>
      <c r="BJ95" s="258">
        <f>IF(AH95=0,,10^-6*AH95*$BO$5*Ethernet!R677)</f>
        <v>0</v>
      </c>
      <c r="BK95" s="258">
        <f>IF(AI95=0,,10^-6*AI95*$BO$5*Ethernet!S677)</f>
        <v>0</v>
      </c>
      <c r="BL95" s="258">
        <f>IF(AJ95=0,,10^-6*AJ95*$BO$5*Ethernet!T677)</f>
        <v>0</v>
      </c>
      <c r="BM95" s="258">
        <f>IF(AK95=0,,10^-6*AK95*$BO$5*Ethernet!U677)</f>
        <v>0</v>
      </c>
      <c r="BN95" s="258">
        <f>IF(AL95=0,,10^-6*AL95*$BO$5*Ethernet!V677)</f>
        <v>0</v>
      </c>
      <c r="BO95" s="258">
        <f>IF(AM95=0,,10^-6*AM95*$BO$5*Ethernet!W677)</f>
        <v>0</v>
      </c>
      <c r="BP95" s="258">
        <f>IF(AN95=0,,10^-6*AN95*$BO$5*Ethernet!X677)</f>
        <v>0</v>
      </c>
      <c r="BQ95" s="258">
        <f>IF(AO95=0,,10^-6*AO95*$BO$5*Ethernet!Y677)</f>
        <v>0</v>
      </c>
      <c r="BR95" s="258">
        <f>IF(AP95=0,,10^-6*AP95*$BO$5*Ethernet!Z677)</f>
        <v>0</v>
      </c>
      <c r="BS95" s="258">
        <f>IF(AQ95=0,,10^-6*AQ95*$BO$5*Ethernet!AA677)</f>
        <v>0</v>
      </c>
      <c r="BT95" s="258">
        <f>IF(AR95=0,,10^-6*AR95*$BO$5*Ethernet!AB677)</f>
        <v>0</v>
      </c>
      <c r="BV95" s="124" t="str">
        <f t="shared" si="83"/>
        <v>400G ER4 40 km TBD</v>
      </c>
      <c r="BW95" s="258">
        <f>IF(AU95=0,,10^-6*AU95*$CC$5*Ethernet!Q677)</f>
        <v>0</v>
      </c>
      <c r="BX95" s="258">
        <f>IF(AV95=0,,10^-6*AV95*$CC$5*Ethernet!R677)</f>
        <v>0</v>
      </c>
      <c r="BY95" s="258">
        <f>IF(AW95=0,,10^-6*AW95*$CC$5*Ethernet!S677)</f>
        <v>0</v>
      </c>
      <c r="BZ95" s="258">
        <f>IF(AX95=0,,10^-6*AX95*$CC$5*Ethernet!T677)</f>
        <v>0</v>
      </c>
      <c r="CA95" s="258">
        <f>IF(AY95=0,,10^-6*AY95*$CC$5*Ethernet!U677)</f>
        <v>0</v>
      </c>
      <c r="CB95" s="258">
        <f>IF(AZ95=0,,10^-6*AZ95*$CC$5*Ethernet!V677)</f>
        <v>0</v>
      </c>
      <c r="CC95" s="258">
        <f>IF(BA95=0,,10^-6*BA95*$CC$5*Ethernet!W677)</f>
        <v>0</v>
      </c>
      <c r="CD95" s="258">
        <f>IF(BB95=0,,10^-6*BB95*$CC$5*Ethernet!X677)</f>
        <v>0</v>
      </c>
      <c r="CE95" s="258">
        <f>IF(BC95=0,,10^-6*BC95*$CC$5*Ethernet!Y677)</f>
        <v>0</v>
      </c>
      <c r="CF95" s="258">
        <f>IF(BD95=0,,10^-6*BD95*$CC$5*Ethernet!Z677)</f>
        <v>0</v>
      </c>
      <c r="CG95" s="258">
        <f>IF(BE95=0,,10^-6*BE95*$CC$5*Ethernet!AA677)</f>
        <v>0</v>
      </c>
      <c r="CH95" s="258">
        <f>IF(BF95=0,,10^-6*BF95*$CC$5*Ethernet!AB677)</f>
        <v>0</v>
      </c>
    </row>
    <row r="96" spans="1:86">
      <c r="A96" s="240" t="s">
        <v>34</v>
      </c>
      <c r="B96" s="124" t="str">
        <f>Ethernet!B244</f>
        <v>800G SR8 50 m OSFP, QSFP-DD800</v>
      </c>
      <c r="C96" s="227">
        <f>Ethernet!C244</f>
        <v>0</v>
      </c>
      <c r="D96" s="227">
        <f>Ethernet!D244</f>
        <v>0</v>
      </c>
      <c r="E96" s="227">
        <f>Ethernet!E244</f>
        <v>0</v>
      </c>
      <c r="F96" s="227">
        <f>Ethernet!F244</f>
        <v>0</v>
      </c>
      <c r="G96" s="227">
        <f>Ethernet!G244</f>
        <v>0</v>
      </c>
      <c r="H96" s="227">
        <f>Ethernet!H244</f>
        <v>0</v>
      </c>
      <c r="I96" s="227">
        <f>Ethernet!I244</f>
        <v>0</v>
      </c>
      <c r="J96" s="227">
        <f>Ethernet!J244</f>
        <v>0</v>
      </c>
      <c r="K96" s="227">
        <f>Ethernet!K244</f>
        <v>0</v>
      </c>
      <c r="L96" s="227">
        <f>Ethernet!L244</f>
        <v>0</v>
      </c>
      <c r="M96" s="227">
        <f>Ethernet!M244</f>
        <v>0</v>
      </c>
      <c r="N96" s="227">
        <f>Ethernet!N244</f>
        <v>0</v>
      </c>
      <c r="P96" s="124" t="str">
        <f t="shared" si="81"/>
        <v>800G SR8 50 m OSFP, QSFP-DD800</v>
      </c>
      <c r="Q96" s="227">
        <f>Ethernet!C330</f>
        <v>0</v>
      </c>
      <c r="R96" s="227">
        <f>Ethernet!D330</f>
        <v>0</v>
      </c>
      <c r="S96" s="227">
        <f>Ethernet!E330</f>
        <v>0</v>
      </c>
      <c r="T96" s="227">
        <f>Ethernet!F330</f>
        <v>0</v>
      </c>
      <c r="U96" s="227">
        <f>Ethernet!G330</f>
        <v>0</v>
      </c>
      <c r="V96" s="227">
        <f>Ethernet!H330</f>
        <v>0</v>
      </c>
      <c r="W96" s="227">
        <f>Ethernet!I330</f>
        <v>0</v>
      </c>
      <c r="X96" s="227">
        <f>Ethernet!J330</f>
        <v>0</v>
      </c>
      <c r="Y96" s="227">
        <f>Ethernet!K330</f>
        <v>0</v>
      </c>
      <c r="Z96" s="227">
        <f>Ethernet!L330</f>
        <v>0</v>
      </c>
      <c r="AA96" s="227">
        <f>Ethernet!M330</f>
        <v>0</v>
      </c>
      <c r="AB96" s="227">
        <f>Ethernet!N330</f>
        <v>0</v>
      </c>
      <c r="AD96" s="228" t="s">
        <v>125</v>
      </c>
      <c r="AF96" s="124" t="str">
        <f t="shared" si="55"/>
        <v>800G SR8 50 m OSFP, QSFP-DD800</v>
      </c>
      <c r="AG96" s="227">
        <f t="shared" si="56"/>
        <v>0</v>
      </c>
      <c r="AH96" s="227">
        <f t="shared" si="57"/>
        <v>0</v>
      </c>
      <c r="AI96" s="227">
        <f t="shared" si="58"/>
        <v>0</v>
      </c>
      <c r="AJ96" s="227">
        <f t="shared" si="59"/>
        <v>0</v>
      </c>
      <c r="AK96" s="227">
        <f t="shared" si="60"/>
        <v>0</v>
      </c>
      <c r="AL96" s="227">
        <f t="shared" si="61"/>
        <v>0</v>
      </c>
      <c r="AM96" s="227">
        <f t="shared" si="62"/>
        <v>0</v>
      </c>
      <c r="AN96" s="227">
        <f t="shared" si="63"/>
        <v>0</v>
      </c>
      <c r="AO96" s="227">
        <f t="shared" si="64"/>
        <v>0</v>
      </c>
      <c r="AP96" s="227">
        <f t="shared" si="65"/>
        <v>0</v>
      </c>
      <c r="AQ96" s="227">
        <f t="shared" si="66"/>
        <v>0</v>
      </c>
      <c r="AR96" s="227">
        <f t="shared" si="67"/>
        <v>0</v>
      </c>
      <c r="AT96" s="124" t="str">
        <f t="shared" si="68"/>
        <v>800G SR8 50 m OSFP, QSFP-DD800</v>
      </c>
      <c r="AU96" s="227">
        <f t="shared" si="69"/>
        <v>0</v>
      </c>
      <c r="AV96" s="227">
        <f t="shared" si="70"/>
        <v>0</v>
      </c>
      <c r="AW96" s="227">
        <f t="shared" si="71"/>
        <v>0</v>
      </c>
      <c r="AX96" s="227">
        <f t="shared" si="72"/>
        <v>0</v>
      </c>
      <c r="AY96" s="227">
        <f t="shared" si="73"/>
        <v>0</v>
      </c>
      <c r="AZ96" s="227">
        <f t="shared" si="74"/>
        <v>0</v>
      </c>
      <c r="BA96" s="227">
        <f t="shared" si="75"/>
        <v>0</v>
      </c>
      <c r="BB96" s="227">
        <f t="shared" si="76"/>
        <v>0</v>
      </c>
      <c r="BC96" s="227">
        <f t="shared" si="77"/>
        <v>0</v>
      </c>
      <c r="BD96" s="227">
        <f t="shared" si="78"/>
        <v>0</v>
      </c>
      <c r="BE96" s="227">
        <f t="shared" si="79"/>
        <v>0</v>
      </c>
      <c r="BF96" s="227">
        <f t="shared" si="80"/>
        <v>0</v>
      </c>
      <c r="BH96" s="124" t="str">
        <f t="shared" si="82"/>
        <v>800G SR8 50 m OSFP, QSFP-DD800</v>
      </c>
      <c r="BI96" s="258">
        <f>IF(AG96=0,,10^-6*AG96*$BO$5*Ethernet!Q678)</f>
        <v>0</v>
      </c>
      <c r="BJ96" s="258">
        <f>IF(AH96=0,,10^-6*AH96*$BO$5*Ethernet!R678)</f>
        <v>0</v>
      </c>
      <c r="BK96" s="258">
        <f>IF(AI96=0,,10^-6*AI96*$BO$5*Ethernet!S678)</f>
        <v>0</v>
      </c>
      <c r="BL96" s="258">
        <f>IF(AJ96=0,,10^-6*AJ96*$BO$5*Ethernet!T678)</f>
        <v>0</v>
      </c>
      <c r="BM96" s="258">
        <f>IF(AK96=0,,10^-6*AK96*$BO$5*Ethernet!U678)</f>
        <v>0</v>
      </c>
      <c r="BN96" s="258">
        <f>IF(AL96=0,,10^-6*AL96*$BO$5*Ethernet!V678)</f>
        <v>0</v>
      </c>
      <c r="BO96" s="258">
        <f>IF(AM96=0,,10^-6*AM96*$BO$5*Ethernet!W678)</f>
        <v>0</v>
      </c>
      <c r="BP96" s="258">
        <f>IF(AN96=0,,10^-6*AN96*$BO$5*Ethernet!X678)</f>
        <v>0</v>
      </c>
      <c r="BQ96" s="258">
        <f>IF(AO96=0,,10^-6*AO96*$BO$5*Ethernet!Y678)</f>
        <v>0</v>
      </c>
      <c r="BR96" s="258">
        <f>IF(AP96=0,,10^-6*AP96*$BO$5*Ethernet!Z678)</f>
        <v>0</v>
      </c>
      <c r="BS96" s="258">
        <f>IF(AQ96=0,,10^-6*AQ96*$BO$5*Ethernet!AA678)</f>
        <v>0</v>
      </c>
      <c r="BT96" s="258">
        <f>IF(AR96=0,,10^-6*AR96*$BO$5*Ethernet!AB678)</f>
        <v>0</v>
      </c>
      <c r="BV96" s="124" t="str">
        <f t="shared" si="83"/>
        <v>800G SR8 50 m OSFP, QSFP-DD800</v>
      </c>
      <c r="BW96" s="258">
        <f>IF(AU96=0,,10^-6*AU96*$CC$5*Ethernet!Q678)</f>
        <v>0</v>
      </c>
      <c r="BX96" s="258">
        <f>IF(AV96=0,,10^-6*AV96*$CC$5*Ethernet!R678)</f>
        <v>0</v>
      </c>
      <c r="BY96" s="258">
        <f>IF(AW96=0,,10^-6*AW96*$CC$5*Ethernet!S678)</f>
        <v>0</v>
      </c>
      <c r="BZ96" s="258">
        <f>IF(AX96=0,,10^-6*AX96*$CC$5*Ethernet!T678)</f>
        <v>0</v>
      </c>
      <c r="CA96" s="258">
        <f>IF(AY96=0,,10^-6*AY96*$CC$5*Ethernet!U678)</f>
        <v>0</v>
      </c>
      <c r="CB96" s="258">
        <f>IF(AZ96=0,,10^-6*AZ96*$CC$5*Ethernet!V678)</f>
        <v>0</v>
      </c>
      <c r="CC96" s="258">
        <f>IF(BA96=0,,10^-6*BA96*$CC$5*Ethernet!W678)</f>
        <v>0</v>
      </c>
      <c r="CD96" s="258">
        <f>IF(BB96=0,,10^-6*BB96*$CC$5*Ethernet!X678)</f>
        <v>0</v>
      </c>
      <c r="CE96" s="258">
        <f>IF(BC96=0,,10^-6*BC96*$CC$5*Ethernet!Y678)</f>
        <v>0</v>
      </c>
      <c r="CF96" s="258">
        <f>IF(BD96=0,,10^-6*BD96*$CC$5*Ethernet!Z678)</f>
        <v>0</v>
      </c>
      <c r="CG96" s="258">
        <f>IF(BE96=0,,10^-6*BE96*$CC$5*Ethernet!AA678)</f>
        <v>0</v>
      </c>
      <c r="CH96" s="258">
        <f>IF(BF96=0,,10^-6*BF96*$CC$5*Ethernet!AB678)</f>
        <v>0</v>
      </c>
    </row>
    <row r="97" spans="1:86">
      <c r="A97" s="240" t="s">
        <v>34</v>
      </c>
      <c r="B97" s="124" t="str">
        <f>Ethernet!B245</f>
        <v>800G DR8, DR4 500 m OSFP, QSFP-DD800</v>
      </c>
      <c r="C97" s="227">
        <f>Ethernet!C245</f>
        <v>0</v>
      </c>
      <c r="D97" s="227">
        <f>Ethernet!D245</f>
        <v>0</v>
      </c>
      <c r="E97" s="227">
        <f>Ethernet!E245</f>
        <v>0</v>
      </c>
      <c r="F97" s="227">
        <f>Ethernet!F245</f>
        <v>0</v>
      </c>
      <c r="G97" s="227">
        <f>Ethernet!G245</f>
        <v>0</v>
      </c>
      <c r="H97" s="227">
        <f>Ethernet!H245</f>
        <v>0</v>
      </c>
      <c r="I97" s="227">
        <f>Ethernet!I245</f>
        <v>0</v>
      </c>
      <c r="J97" s="227">
        <f>Ethernet!J245</f>
        <v>0</v>
      </c>
      <c r="K97" s="227">
        <f>Ethernet!K245</f>
        <v>0</v>
      </c>
      <c r="L97" s="227">
        <f>Ethernet!L245</f>
        <v>0</v>
      </c>
      <c r="M97" s="227">
        <f>Ethernet!M245</f>
        <v>0</v>
      </c>
      <c r="N97" s="227">
        <f>Ethernet!N245</f>
        <v>0</v>
      </c>
      <c r="P97" s="124" t="str">
        <f t="shared" si="81"/>
        <v>800G DR8, DR4 500 m OSFP, QSFP-DD800</v>
      </c>
      <c r="Q97" s="227">
        <f>Ethernet!C331</f>
        <v>0</v>
      </c>
      <c r="R97" s="227">
        <f>Ethernet!D331</f>
        <v>0</v>
      </c>
      <c r="S97" s="227">
        <f>Ethernet!E331</f>
        <v>0</v>
      </c>
      <c r="T97" s="227">
        <f>Ethernet!F331</f>
        <v>0</v>
      </c>
      <c r="U97" s="227">
        <f>Ethernet!G331</f>
        <v>0</v>
      </c>
      <c r="V97" s="227">
        <f>Ethernet!H331</f>
        <v>0</v>
      </c>
      <c r="W97" s="227">
        <f>Ethernet!I331</f>
        <v>0</v>
      </c>
      <c r="X97" s="227">
        <f>Ethernet!J331</f>
        <v>0</v>
      </c>
      <c r="Y97" s="227">
        <f>Ethernet!K331</f>
        <v>0</v>
      </c>
      <c r="Z97" s="227">
        <f>Ethernet!L331</f>
        <v>0</v>
      </c>
      <c r="AA97" s="227">
        <f>Ethernet!M331</f>
        <v>0</v>
      </c>
      <c r="AB97" s="227">
        <f>Ethernet!N331</f>
        <v>0</v>
      </c>
      <c r="AD97" s="228" t="s">
        <v>122</v>
      </c>
      <c r="AF97" s="124" t="str">
        <f t="shared" ref="AF97:AF113" si="84">P97</f>
        <v>800G DR8, DR4 500 m OSFP, QSFP-DD800</v>
      </c>
      <c r="AG97" s="227">
        <f t="shared" ref="AG97:AG128" si="85">C97+IF($AD97="DML",Q97)</f>
        <v>0</v>
      </c>
      <c r="AH97" s="227">
        <f t="shared" ref="AH97:AH128" si="86">D97+IF($AD97="DML",R97)</f>
        <v>0</v>
      </c>
      <c r="AI97" s="227">
        <f t="shared" ref="AI97:AI128" si="87">E97+IF($AD97="DML",S97)</f>
        <v>0</v>
      </c>
      <c r="AJ97" s="227">
        <f t="shared" ref="AJ97:AJ128" si="88">F97+IF($AD97="DML",T97)</f>
        <v>0</v>
      </c>
      <c r="AK97" s="227">
        <f t="shared" ref="AK97:AK128" si="89">G97+IF($AD97="DML",U97)</f>
        <v>0</v>
      </c>
      <c r="AL97" s="227">
        <f t="shared" ref="AL97:AL128" si="90">H97+IF($AD97="DML",V97)</f>
        <v>0</v>
      </c>
      <c r="AM97" s="227">
        <f t="shared" ref="AM97:AM128" si="91">I97+IF($AD97="DML",W97)</f>
        <v>0</v>
      </c>
      <c r="AN97" s="227">
        <f t="shared" ref="AN97:AN128" si="92">J97+IF($AD97="DML",X97)</f>
        <v>0</v>
      </c>
      <c r="AO97" s="227">
        <f t="shared" ref="AO97:AO128" si="93">K97+IF($AD97="DML",Y97)</f>
        <v>0</v>
      </c>
      <c r="AP97" s="227">
        <f t="shared" ref="AP97:AP128" si="94">L97+IF($AD97="DML",Z97)</f>
        <v>0</v>
      </c>
      <c r="AQ97" s="227">
        <f t="shared" ref="AQ97:AQ128" si="95">M97+IF($AD97="DML",AA97)</f>
        <v>0</v>
      </c>
      <c r="AR97" s="227">
        <f t="shared" ref="AR97:AR128" si="96">N97+IF($AD97="DML",AB97)</f>
        <v>0</v>
      </c>
      <c r="AT97" s="124" t="str">
        <f t="shared" ref="AT97:AT113" si="97">P97</f>
        <v>800G DR8, DR4 500 m OSFP, QSFP-DD800</v>
      </c>
      <c r="AU97" s="227">
        <f t="shared" ref="AU97:AU128" si="98">IF($AD97="EML",Q97,)</f>
        <v>0</v>
      </c>
      <c r="AV97" s="227">
        <f t="shared" ref="AV97:AV128" si="99">IF($AD97="EML",R97,)</f>
        <v>0</v>
      </c>
      <c r="AW97" s="227">
        <f t="shared" ref="AW97:AW128" si="100">IF($AD97="EML",S97,)</f>
        <v>0</v>
      </c>
      <c r="AX97" s="227">
        <f t="shared" ref="AX97:AX128" si="101">IF($AD97="EML",T97,)</f>
        <v>0</v>
      </c>
      <c r="AY97" s="227">
        <f t="shared" ref="AY97:AY128" si="102">IF($AD97="EML",U97,)</f>
        <v>0</v>
      </c>
      <c r="AZ97" s="227">
        <f t="shared" ref="AZ97:AZ128" si="103">IF($AD97="EML",V97,)</f>
        <v>0</v>
      </c>
      <c r="BA97" s="227">
        <f t="shared" ref="BA97:BA128" si="104">IF($AD97="EML",W97,)</f>
        <v>0</v>
      </c>
      <c r="BB97" s="227">
        <f t="shared" ref="BB97:BB128" si="105">IF($AD97="EML",X97,)</f>
        <v>0</v>
      </c>
      <c r="BC97" s="227">
        <f t="shared" ref="BC97:BC128" si="106">IF($AD97="EML",Y97,)</f>
        <v>0</v>
      </c>
      <c r="BD97" s="227">
        <f t="shared" ref="BD97:BD128" si="107">IF($AD97="EML",Z97,)</f>
        <v>0</v>
      </c>
      <c r="BE97" s="227">
        <f t="shared" ref="BE97:BE128" si="108">IF($AD97="EML",AA97,)</f>
        <v>0</v>
      </c>
      <c r="BF97" s="227">
        <f t="shared" ref="BF97:BF128" si="109">IF($AD97="EML",AB97,)</f>
        <v>0</v>
      </c>
      <c r="BH97" s="124" t="str">
        <f t="shared" si="82"/>
        <v>800G DR8, DR4 500 m OSFP, QSFP-DD800</v>
      </c>
      <c r="BI97" s="258">
        <f>IF(AG97=0,,10^-6*AG97*$BO$5*Ethernet!Q679)</f>
        <v>0</v>
      </c>
      <c r="BJ97" s="258">
        <f>IF(AH97=0,,10^-6*AH97*$BO$5*Ethernet!R679)</f>
        <v>0</v>
      </c>
      <c r="BK97" s="258">
        <f>IF(AI97=0,,10^-6*AI97*$BO$5*Ethernet!S679)</f>
        <v>0</v>
      </c>
      <c r="BL97" s="258">
        <f>IF(AJ97=0,,10^-6*AJ97*$BO$5*Ethernet!T679)</f>
        <v>0</v>
      </c>
      <c r="BM97" s="258">
        <f>IF(AK97=0,,10^-6*AK97*$BO$5*Ethernet!U679)</f>
        <v>0</v>
      </c>
      <c r="BN97" s="258">
        <f>IF(AL97=0,,10^-6*AL97*$BO$5*Ethernet!V679)</f>
        <v>0</v>
      </c>
      <c r="BO97" s="258">
        <f>IF(AM97=0,,10^-6*AM97*$BO$5*Ethernet!W679)</f>
        <v>0</v>
      </c>
      <c r="BP97" s="258">
        <f>IF(AN97=0,,10^-6*AN97*$BO$5*Ethernet!X679)</f>
        <v>0</v>
      </c>
      <c r="BQ97" s="258">
        <f>IF(AO97=0,,10^-6*AO97*$BO$5*Ethernet!Y679)</f>
        <v>0</v>
      </c>
      <c r="BR97" s="258">
        <f>IF(AP97=0,,10^-6*AP97*$BO$5*Ethernet!Z679)</f>
        <v>0</v>
      </c>
      <c r="BS97" s="258">
        <f>IF(AQ97=0,,10^-6*AQ97*$BO$5*Ethernet!AA679)</f>
        <v>0</v>
      </c>
      <c r="BT97" s="258">
        <f>IF(AR97=0,,10^-6*AR97*$BO$5*Ethernet!AB679)</f>
        <v>0</v>
      </c>
      <c r="BV97" s="124" t="str">
        <f t="shared" si="83"/>
        <v>800G DR8, DR4 500 m OSFP, QSFP-DD800</v>
      </c>
      <c r="BW97" s="258">
        <f>IF(AU97=0,,10^-6*AU97*$CC$5*Ethernet!Q679)</f>
        <v>0</v>
      </c>
      <c r="BX97" s="258">
        <f>IF(AV97=0,,10^-6*AV97*$CC$5*Ethernet!R679)</f>
        <v>0</v>
      </c>
      <c r="BY97" s="258">
        <f>IF(AW97=0,,10^-6*AW97*$CC$5*Ethernet!S679)</f>
        <v>0</v>
      </c>
      <c r="BZ97" s="258">
        <f>IF(AX97=0,,10^-6*AX97*$CC$5*Ethernet!T679)</f>
        <v>0</v>
      </c>
      <c r="CA97" s="258">
        <f>IF(AY97=0,,10^-6*AY97*$CC$5*Ethernet!U679)</f>
        <v>0</v>
      </c>
      <c r="CB97" s="258">
        <f>IF(AZ97=0,,10^-6*AZ97*$CC$5*Ethernet!V679)</f>
        <v>0</v>
      </c>
      <c r="CC97" s="258">
        <f>IF(BA97=0,,10^-6*BA97*$CC$5*Ethernet!W679)</f>
        <v>0</v>
      </c>
      <c r="CD97" s="258">
        <f>IF(BB97=0,,10^-6*BB97*$CC$5*Ethernet!X679)</f>
        <v>0</v>
      </c>
      <c r="CE97" s="258">
        <f>IF(BC97=0,,10^-6*BC97*$CC$5*Ethernet!Y679)</f>
        <v>0</v>
      </c>
      <c r="CF97" s="258">
        <f>IF(BD97=0,,10^-6*BD97*$CC$5*Ethernet!Z679)</f>
        <v>0</v>
      </c>
      <c r="CG97" s="258">
        <f>IF(BE97=0,,10^-6*BE97*$CC$5*Ethernet!AA679)</f>
        <v>0</v>
      </c>
      <c r="CH97" s="258">
        <f>IF(BF97=0,,10^-6*BF97*$CC$5*Ethernet!AB679)</f>
        <v>0</v>
      </c>
    </row>
    <row r="98" spans="1:86">
      <c r="A98" s="240" t="s">
        <v>34</v>
      </c>
      <c r="B98" s="124" t="str">
        <f>Ethernet!B246</f>
        <v>2x(400G FR4), 800G FR4 2 km OSFP, QSFP-DD800</v>
      </c>
      <c r="C98" s="227">
        <f>Ethernet!C246</f>
        <v>0</v>
      </c>
      <c r="D98" s="227">
        <f>Ethernet!D246</f>
        <v>0</v>
      </c>
      <c r="E98" s="227">
        <f>Ethernet!E246</f>
        <v>0</v>
      </c>
      <c r="F98" s="227">
        <f>Ethernet!F246</f>
        <v>0</v>
      </c>
      <c r="G98" s="227">
        <f>Ethernet!G246</f>
        <v>0</v>
      </c>
      <c r="H98" s="227">
        <f>Ethernet!H246</f>
        <v>0</v>
      </c>
      <c r="I98" s="227">
        <f>Ethernet!I246</f>
        <v>0</v>
      </c>
      <c r="J98" s="227">
        <f>Ethernet!J246</f>
        <v>0</v>
      </c>
      <c r="K98" s="227">
        <f>Ethernet!K246</f>
        <v>0</v>
      </c>
      <c r="L98" s="227">
        <f>Ethernet!L246</f>
        <v>0</v>
      </c>
      <c r="M98" s="227">
        <f>Ethernet!M246</f>
        <v>0</v>
      </c>
      <c r="N98" s="227">
        <f>Ethernet!N246</f>
        <v>0</v>
      </c>
      <c r="P98" s="124" t="str">
        <f t="shared" si="81"/>
        <v>2x(400G FR4), 800G FR4 2 km OSFP, QSFP-DD800</v>
      </c>
      <c r="Q98" s="227">
        <f>Ethernet!C332</f>
        <v>0</v>
      </c>
      <c r="R98" s="227">
        <f>Ethernet!D332</f>
        <v>0</v>
      </c>
      <c r="S98" s="227">
        <f>Ethernet!E332</f>
        <v>0</v>
      </c>
      <c r="T98" s="227">
        <f>Ethernet!F332</f>
        <v>0</v>
      </c>
      <c r="U98" s="227">
        <f>Ethernet!G332</f>
        <v>0</v>
      </c>
      <c r="V98" s="227">
        <f>Ethernet!H332</f>
        <v>0</v>
      </c>
      <c r="W98" s="227">
        <f>Ethernet!I332</f>
        <v>0</v>
      </c>
      <c r="X98" s="227">
        <f>Ethernet!J332</f>
        <v>0</v>
      </c>
      <c r="Y98" s="227">
        <f>Ethernet!K332</f>
        <v>0</v>
      </c>
      <c r="Z98" s="227">
        <f>Ethernet!L332</f>
        <v>0</v>
      </c>
      <c r="AA98" s="227">
        <f>Ethernet!M332</f>
        <v>0</v>
      </c>
      <c r="AB98" s="227">
        <f>Ethernet!N332</f>
        <v>0</v>
      </c>
      <c r="AD98" s="228" t="s">
        <v>122</v>
      </c>
      <c r="AF98" s="124" t="str">
        <f t="shared" si="84"/>
        <v>2x(400G FR4), 800G FR4 2 km OSFP, QSFP-DD800</v>
      </c>
      <c r="AG98" s="227">
        <f t="shared" si="85"/>
        <v>0</v>
      </c>
      <c r="AH98" s="227">
        <f t="shared" si="86"/>
        <v>0</v>
      </c>
      <c r="AI98" s="227">
        <f t="shared" si="87"/>
        <v>0</v>
      </c>
      <c r="AJ98" s="227">
        <f t="shared" si="88"/>
        <v>0</v>
      </c>
      <c r="AK98" s="227">
        <f t="shared" si="89"/>
        <v>0</v>
      </c>
      <c r="AL98" s="227">
        <f t="shared" si="90"/>
        <v>0</v>
      </c>
      <c r="AM98" s="227">
        <f t="shared" si="91"/>
        <v>0</v>
      </c>
      <c r="AN98" s="227">
        <f t="shared" si="92"/>
        <v>0</v>
      </c>
      <c r="AO98" s="227">
        <f t="shared" si="93"/>
        <v>0</v>
      </c>
      <c r="AP98" s="227">
        <f t="shared" si="94"/>
        <v>0</v>
      </c>
      <c r="AQ98" s="227">
        <f t="shared" si="95"/>
        <v>0</v>
      </c>
      <c r="AR98" s="227">
        <f t="shared" si="96"/>
        <v>0</v>
      </c>
      <c r="AT98" s="124" t="str">
        <f t="shared" si="97"/>
        <v>2x(400G FR4), 800G FR4 2 km OSFP, QSFP-DD800</v>
      </c>
      <c r="AU98" s="227">
        <f t="shared" si="98"/>
        <v>0</v>
      </c>
      <c r="AV98" s="227">
        <f t="shared" si="99"/>
        <v>0</v>
      </c>
      <c r="AW98" s="227">
        <f t="shared" si="100"/>
        <v>0</v>
      </c>
      <c r="AX98" s="227">
        <f t="shared" si="101"/>
        <v>0</v>
      </c>
      <c r="AY98" s="227">
        <f t="shared" si="102"/>
        <v>0</v>
      </c>
      <c r="AZ98" s="227">
        <f t="shared" si="103"/>
        <v>0</v>
      </c>
      <c r="BA98" s="227">
        <f t="shared" si="104"/>
        <v>0</v>
      </c>
      <c r="BB98" s="227">
        <f t="shared" si="105"/>
        <v>0</v>
      </c>
      <c r="BC98" s="227">
        <f t="shared" si="106"/>
        <v>0</v>
      </c>
      <c r="BD98" s="227">
        <f t="shared" si="107"/>
        <v>0</v>
      </c>
      <c r="BE98" s="227">
        <f t="shared" si="108"/>
        <v>0</v>
      </c>
      <c r="BF98" s="227">
        <f t="shared" si="109"/>
        <v>0</v>
      </c>
      <c r="BH98" s="124" t="str">
        <f t="shared" si="82"/>
        <v>2x(400G FR4), 800G FR4 2 km OSFP, QSFP-DD800</v>
      </c>
      <c r="BI98" s="258">
        <f>IF(AG98=0,,10^-6*AG98*$BO$5*Ethernet!Q680)</f>
        <v>0</v>
      </c>
      <c r="BJ98" s="258">
        <f>IF(AH98=0,,10^-6*AH98*$BO$5*Ethernet!R680)</f>
        <v>0</v>
      </c>
      <c r="BK98" s="258">
        <f>IF(AI98=0,,10^-6*AI98*$BO$5*Ethernet!S680)</f>
        <v>0</v>
      </c>
      <c r="BL98" s="258">
        <f>IF(AJ98=0,,10^-6*AJ98*$BO$5*Ethernet!T680)</f>
        <v>0</v>
      </c>
      <c r="BM98" s="258">
        <f>IF(AK98=0,,10^-6*AK98*$BO$5*Ethernet!U680)</f>
        <v>0</v>
      </c>
      <c r="BN98" s="258">
        <f>IF(AL98=0,,10^-6*AL98*$BO$5*Ethernet!V680)</f>
        <v>0</v>
      </c>
      <c r="BO98" s="258">
        <f>IF(AM98=0,,10^-6*AM98*$BO$5*Ethernet!W680)</f>
        <v>0</v>
      </c>
      <c r="BP98" s="258">
        <f>IF(AN98=0,,10^-6*AN98*$BO$5*Ethernet!X680)</f>
        <v>0</v>
      </c>
      <c r="BQ98" s="258">
        <f>IF(AO98=0,,10^-6*AO98*$BO$5*Ethernet!Y680)</f>
        <v>0</v>
      </c>
      <c r="BR98" s="258">
        <f>IF(AP98=0,,10^-6*AP98*$BO$5*Ethernet!Z680)</f>
        <v>0</v>
      </c>
      <c r="BS98" s="258">
        <f>IF(AQ98=0,,10^-6*AQ98*$BO$5*Ethernet!AA680)</f>
        <v>0</v>
      </c>
      <c r="BT98" s="258">
        <f>IF(AR98=0,,10^-6*AR98*$BO$5*Ethernet!AB680)</f>
        <v>0</v>
      </c>
      <c r="BV98" s="124" t="str">
        <f t="shared" si="83"/>
        <v>2x(400G FR4), 800G FR4 2 km OSFP, QSFP-DD800</v>
      </c>
      <c r="BW98" s="258">
        <f>IF(AU98=0,,10^-6*AU98*$CC$5*Ethernet!Q680)</f>
        <v>0</v>
      </c>
      <c r="BX98" s="258">
        <f>IF(AV98=0,,10^-6*AV98*$CC$5*Ethernet!R680)</f>
        <v>0</v>
      </c>
      <c r="BY98" s="258">
        <f>IF(AW98=0,,10^-6*AW98*$CC$5*Ethernet!S680)</f>
        <v>0</v>
      </c>
      <c r="BZ98" s="258">
        <f>IF(AX98=0,,10^-6*AX98*$CC$5*Ethernet!T680)</f>
        <v>0</v>
      </c>
      <c r="CA98" s="258">
        <f>IF(AY98=0,,10^-6*AY98*$CC$5*Ethernet!U680)</f>
        <v>0</v>
      </c>
      <c r="CB98" s="258">
        <f>IF(AZ98=0,,10^-6*AZ98*$CC$5*Ethernet!V680)</f>
        <v>0</v>
      </c>
      <c r="CC98" s="258">
        <f>IF(BA98=0,,10^-6*BA98*$CC$5*Ethernet!W680)</f>
        <v>0</v>
      </c>
      <c r="CD98" s="258">
        <f>IF(BB98=0,,10^-6*BB98*$CC$5*Ethernet!X680)</f>
        <v>0</v>
      </c>
      <c r="CE98" s="258">
        <f>IF(BC98=0,,10^-6*BC98*$CC$5*Ethernet!Y680)</f>
        <v>0</v>
      </c>
      <c r="CF98" s="258">
        <f>IF(BD98=0,,10^-6*BD98*$CC$5*Ethernet!Z680)</f>
        <v>0</v>
      </c>
      <c r="CG98" s="258">
        <f>IF(BE98=0,,10^-6*BE98*$CC$5*Ethernet!AA680)</f>
        <v>0</v>
      </c>
      <c r="CH98" s="258">
        <f>IF(BF98=0,,10^-6*BF98*$CC$5*Ethernet!AB680)</f>
        <v>0</v>
      </c>
    </row>
    <row r="99" spans="1:86">
      <c r="A99" s="240" t="s">
        <v>34</v>
      </c>
      <c r="B99" s="124" t="str">
        <f>Ethernet!B247</f>
        <v>800G LR8, LR4 6, 10 km TBD</v>
      </c>
      <c r="C99" s="227">
        <f>Ethernet!C247</f>
        <v>0</v>
      </c>
      <c r="D99" s="227">
        <f>Ethernet!D247</f>
        <v>0</v>
      </c>
      <c r="E99" s="227">
        <f>Ethernet!E247</f>
        <v>0</v>
      </c>
      <c r="F99" s="227">
        <f>Ethernet!F247</f>
        <v>0</v>
      </c>
      <c r="G99" s="227">
        <f>Ethernet!G247</f>
        <v>0</v>
      </c>
      <c r="H99" s="227">
        <f>Ethernet!H247</f>
        <v>0</v>
      </c>
      <c r="I99" s="227">
        <f>Ethernet!I247</f>
        <v>0</v>
      </c>
      <c r="J99" s="227">
        <f>Ethernet!J247</f>
        <v>0</v>
      </c>
      <c r="K99" s="227">
        <f>Ethernet!K247</f>
        <v>0</v>
      </c>
      <c r="L99" s="227">
        <f>Ethernet!L247</f>
        <v>0</v>
      </c>
      <c r="M99" s="227">
        <f>Ethernet!M247</f>
        <v>0</v>
      </c>
      <c r="N99" s="227">
        <f>Ethernet!N247</f>
        <v>0</v>
      </c>
      <c r="P99" s="124" t="str">
        <f t="shared" si="81"/>
        <v>800G LR8, LR4 6, 10 km TBD</v>
      </c>
      <c r="Q99" s="227">
        <f>Ethernet!C333</f>
        <v>0</v>
      </c>
      <c r="R99" s="227">
        <f>Ethernet!D333</f>
        <v>0</v>
      </c>
      <c r="S99" s="227">
        <f>Ethernet!E333</f>
        <v>0</v>
      </c>
      <c r="T99" s="227">
        <f>Ethernet!F333</f>
        <v>0</v>
      </c>
      <c r="U99" s="227">
        <f>Ethernet!G333</f>
        <v>0</v>
      </c>
      <c r="V99" s="227">
        <f>Ethernet!H333</f>
        <v>0</v>
      </c>
      <c r="W99" s="227">
        <f>Ethernet!I333</f>
        <v>0</v>
      </c>
      <c r="X99" s="227">
        <f>Ethernet!J333</f>
        <v>0</v>
      </c>
      <c r="Y99" s="227">
        <f>Ethernet!K333</f>
        <v>0</v>
      </c>
      <c r="Z99" s="227">
        <f>Ethernet!L333</f>
        <v>0</v>
      </c>
      <c r="AA99" s="227">
        <f>Ethernet!M333</f>
        <v>0</v>
      </c>
      <c r="AB99" s="227">
        <f>Ethernet!N333</f>
        <v>0</v>
      </c>
      <c r="AD99" s="228" t="s">
        <v>122</v>
      </c>
      <c r="AF99" s="124" t="str">
        <f t="shared" si="84"/>
        <v>800G LR8, LR4 6, 10 km TBD</v>
      </c>
      <c r="AG99" s="227">
        <f t="shared" si="85"/>
        <v>0</v>
      </c>
      <c r="AH99" s="227">
        <f t="shared" si="86"/>
        <v>0</v>
      </c>
      <c r="AI99" s="227">
        <f t="shared" si="87"/>
        <v>0</v>
      </c>
      <c r="AJ99" s="227">
        <f t="shared" si="88"/>
        <v>0</v>
      </c>
      <c r="AK99" s="227">
        <f t="shared" si="89"/>
        <v>0</v>
      </c>
      <c r="AL99" s="227">
        <f t="shared" si="90"/>
        <v>0</v>
      </c>
      <c r="AM99" s="227">
        <f t="shared" si="91"/>
        <v>0</v>
      </c>
      <c r="AN99" s="227">
        <f t="shared" si="92"/>
        <v>0</v>
      </c>
      <c r="AO99" s="227">
        <f t="shared" si="93"/>
        <v>0</v>
      </c>
      <c r="AP99" s="227">
        <f t="shared" si="94"/>
        <v>0</v>
      </c>
      <c r="AQ99" s="227">
        <f t="shared" si="95"/>
        <v>0</v>
      </c>
      <c r="AR99" s="227">
        <f t="shared" si="96"/>
        <v>0</v>
      </c>
      <c r="AT99" s="124" t="str">
        <f t="shared" si="97"/>
        <v>800G LR8, LR4 6, 10 km TBD</v>
      </c>
      <c r="AU99" s="227">
        <f t="shared" si="98"/>
        <v>0</v>
      </c>
      <c r="AV99" s="227">
        <f t="shared" si="99"/>
        <v>0</v>
      </c>
      <c r="AW99" s="227">
        <f t="shared" si="100"/>
        <v>0</v>
      </c>
      <c r="AX99" s="227">
        <f t="shared" si="101"/>
        <v>0</v>
      </c>
      <c r="AY99" s="227">
        <f t="shared" si="102"/>
        <v>0</v>
      </c>
      <c r="AZ99" s="227">
        <f t="shared" si="103"/>
        <v>0</v>
      </c>
      <c r="BA99" s="227">
        <f t="shared" si="104"/>
        <v>0</v>
      </c>
      <c r="BB99" s="227">
        <f t="shared" si="105"/>
        <v>0</v>
      </c>
      <c r="BC99" s="227">
        <f t="shared" si="106"/>
        <v>0</v>
      </c>
      <c r="BD99" s="227">
        <f t="shared" si="107"/>
        <v>0</v>
      </c>
      <c r="BE99" s="227">
        <f t="shared" si="108"/>
        <v>0</v>
      </c>
      <c r="BF99" s="227">
        <f t="shared" si="109"/>
        <v>0</v>
      </c>
      <c r="BH99" s="124" t="str">
        <f t="shared" si="82"/>
        <v>800G LR8, LR4 6, 10 km TBD</v>
      </c>
      <c r="BI99" s="258">
        <f>IF(AG99=0,,10^-6*AG99*$BO$5*Ethernet!Q681)</f>
        <v>0</v>
      </c>
      <c r="BJ99" s="258">
        <f>IF(AH99=0,,10^-6*AH99*$BO$5*Ethernet!R681)</f>
        <v>0</v>
      </c>
      <c r="BK99" s="258">
        <f>IF(AI99=0,,10^-6*AI99*$BO$5*Ethernet!S681)</f>
        <v>0</v>
      </c>
      <c r="BL99" s="258">
        <f>IF(AJ99=0,,10^-6*AJ99*$BO$5*Ethernet!T681)</f>
        <v>0</v>
      </c>
      <c r="BM99" s="258">
        <f>IF(AK99=0,,10^-6*AK99*$BO$5*Ethernet!U681)</f>
        <v>0</v>
      </c>
      <c r="BN99" s="258">
        <f>IF(AL99=0,,10^-6*AL99*$BO$5*Ethernet!V681)</f>
        <v>0</v>
      </c>
      <c r="BO99" s="258">
        <f>IF(AM99=0,,10^-6*AM99*$BO$5*Ethernet!W681)</f>
        <v>0</v>
      </c>
      <c r="BP99" s="258">
        <f>IF(AN99=0,,10^-6*AN99*$BO$5*Ethernet!X681)</f>
        <v>0</v>
      </c>
      <c r="BQ99" s="258">
        <f>IF(AO99=0,,10^-6*AO99*$BO$5*Ethernet!Y681)</f>
        <v>0</v>
      </c>
      <c r="BR99" s="258">
        <f>IF(AP99=0,,10^-6*AP99*$BO$5*Ethernet!Z681)</f>
        <v>0</v>
      </c>
      <c r="BS99" s="258">
        <f>IF(AQ99=0,,10^-6*AQ99*$BO$5*Ethernet!AA681)</f>
        <v>0</v>
      </c>
      <c r="BT99" s="258">
        <f>IF(AR99=0,,10^-6*AR99*$BO$5*Ethernet!AB681)</f>
        <v>0</v>
      </c>
      <c r="BV99" s="124" t="str">
        <f t="shared" si="83"/>
        <v>800G LR8, LR4 6, 10 km TBD</v>
      </c>
      <c r="BW99" s="258">
        <f>IF(AU99=0,,10^-6*AU99*$CC$5*Ethernet!Q681)</f>
        <v>0</v>
      </c>
      <c r="BX99" s="258">
        <f>IF(AV99=0,,10^-6*AV99*$CC$5*Ethernet!R681)</f>
        <v>0</v>
      </c>
      <c r="BY99" s="258">
        <f>IF(AW99=0,,10^-6*AW99*$CC$5*Ethernet!S681)</f>
        <v>0</v>
      </c>
      <c r="BZ99" s="258">
        <f>IF(AX99=0,,10^-6*AX99*$CC$5*Ethernet!T681)</f>
        <v>0</v>
      </c>
      <c r="CA99" s="258">
        <f>IF(AY99=0,,10^-6*AY99*$CC$5*Ethernet!U681)</f>
        <v>0</v>
      </c>
      <c r="CB99" s="258">
        <f>IF(AZ99=0,,10^-6*AZ99*$CC$5*Ethernet!V681)</f>
        <v>0</v>
      </c>
      <c r="CC99" s="258">
        <f>IF(BA99=0,,10^-6*BA99*$CC$5*Ethernet!W681)</f>
        <v>0</v>
      </c>
      <c r="CD99" s="258">
        <f>IF(BB99=0,,10^-6*BB99*$CC$5*Ethernet!X681)</f>
        <v>0</v>
      </c>
      <c r="CE99" s="258">
        <f>IF(BC99=0,,10^-6*BC99*$CC$5*Ethernet!Y681)</f>
        <v>0</v>
      </c>
      <c r="CF99" s="258">
        <f>IF(BD99=0,,10^-6*BD99*$CC$5*Ethernet!Z681)</f>
        <v>0</v>
      </c>
      <c r="CG99" s="258">
        <f>IF(BE99=0,,10^-6*BE99*$CC$5*Ethernet!AA681)</f>
        <v>0</v>
      </c>
      <c r="CH99" s="258">
        <f>IF(BF99=0,,10^-6*BF99*$CC$5*Ethernet!AB681)</f>
        <v>0</v>
      </c>
    </row>
    <row r="100" spans="1:86">
      <c r="A100" s="240" t="s">
        <v>34</v>
      </c>
      <c r="B100" s="124" t="str">
        <f>Ethernet!B248</f>
        <v>800G ZRlite 10 km, 20 km TBD</v>
      </c>
      <c r="C100" s="227">
        <f>Ethernet!C248</f>
        <v>0</v>
      </c>
      <c r="D100" s="227">
        <f>Ethernet!D248</f>
        <v>0</v>
      </c>
      <c r="E100" s="227">
        <f>Ethernet!E248</f>
        <v>0</v>
      </c>
      <c r="F100" s="227">
        <f>Ethernet!F248</f>
        <v>0</v>
      </c>
      <c r="G100" s="227">
        <f>Ethernet!G248</f>
        <v>0</v>
      </c>
      <c r="H100" s="227">
        <f>Ethernet!H248</f>
        <v>0</v>
      </c>
      <c r="I100" s="227">
        <f>Ethernet!I248</f>
        <v>0</v>
      </c>
      <c r="J100" s="227">
        <f>Ethernet!J248</f>
        <v>0</v>
      </c>
      <c r="K100" s="227">
        <f>Ethernet!K248</f>
        <v>0</v>
      </c>
      <c r="L100" s="227">
        <f>Ethernet!L248</f>
        <v>0</v>
      </c>
      <c r="M100" s="227">
        <f>Ethernet!M248</f>
        <v>0</v>
      </c>
      <c r="N100" s="227">
        <f>Ethernet!N248</f>
        <v>0</v>
      </c>
      <c r="P100" s="124" t="str">
        <f t="shared" si="81"/>
        <v>800G ZRlite 10 km, 20 km TBD</v>
      </c>
      <c r="Q100" s="227">
        <f>Ethernet!C334</f>
        <v>0</v>
      </c>
      <c r="R100" s="227">
        <f>Ethernet!D334</f>
        <v>0</v>
      </c>
      <c r="S100" s="227">
        <f>Ethernet!E334</f>
        <v>0</v>
      </c>
      <c r="T100" s="227">
        <f>Ethernet!F334</f>
        <v>0</v>
      </c>
      <c r="U100" s="227">
        <f>Ethernet!G334</f>
        <v>0</v>
      </c>
      <c r="V100" s="227">
        <f>Ethernet!H334</f>
        <v>0</v>
      </c>
      <c r="W100" s="227">
        <f>Ethernet!I334</f>
        <v>0</v>
      </c>
      <c r="X100" s="227">
        <f>Ethernet!J334</f>
        <v>0</v>
      </c>
      <c r="Y100" s="227">
        <f>Ethernet!K334</f>
        <v>0</v>
      </c>
      <c r="Z100" s="227">
        <f>Ethernet!L334</f>
        <v>0</v>
      </c>
      <c r="AA100" s="227">
        <f>Ethernet!M334</f>
        <v>0</v>
      </c>
      <c r="AB100" s="227">
        <f>Ethernet!N334</f>
        <v>0</v>
      </c>
      <c r="AD100" s="228" t="s">
        <v>122</v>
      </c>
      <c r="AF100" s="124" t="str">
        <f t="shared" si="84"/>
        <v>800G ZRlite 10 km, 20 km TBD</v>
      </c>
      <c r="AG100" s="227">
        <f t="shared" si="85"/>
        <v>0</v>
      </c>
      <c r="AH100" s="227">
        <f t="shared" si="86"/>
        <v>0</v>
      </c>
      <c r="AI100" s="227">
        <f t="shared" si="87"/>
        <v>0</v>
      </c>
      <c r="AJ100" s="227">
        <f t="shared" si="88"/>
        <v>0</v>
      </c>
      <c r="AK100" s="227">
        <f t="shared" si="89"/>
        <v>0</v>
      </c>
      <c r="AL100" s="227">
        <f t="shared" si="90"/>
        <v>0</v>
      </c>
      <c r="AM100" s="227">
        <f t="shared" si="91"/>
        <v>0</v>
      </c>
      <c r="AN100" s="227">
        <f t="shared" si="92"/>
        <v>0</v>
      </c>
      <c r="AO100" s="227">
        <f t="shared" si="93"/>
        <v>0</v>
      </c>
      <c r="AP100" s="227">
        <f t="shared" si="94"/>
        <v>0</v>
      </c>
      <c r="AQ100" s="227">
        <f t="shared" si="95"/>
        <v>0</v>
      </c>
      <c r="AR100" s="227">
        <f t="shared" si="96"/>
        <v>0</v>
      </c>
      <c r="AT100" s="124" t="str">
        <f t="shared" si="97"/>
        <v>800G ZRlite 10 km, 20 km TBD</v>
      </c>
      <c r="AU100" s="227">
        <f t="shared" si="98"/>
        <v>0</v>
      </c>
      <c r="AV100" s="227">
        <f t="shared" si="99"/>
        <v>0</v>
      </c>
      <c r="AW100" s="227">
        <f t="shared" si="100"/>
        <v>0</v>
      </c>
      <c r="AX100" s="227">
        <f t="shared" si="101"/>
        <v>0</v>
      </c>
      <c r="AY100" s="227">
        <f t="shared" si="102"/>
        <v>0</v>
      </c>
      <c r="AZ100" s="227">
        <f t="shared" si="103"/>
        <v>0</v>
      </c>
      <c r="BA100" s="227">
        <f t="shared" si="104"/>
        <v>0</v>
      </c>
      <c r="BB100" s="227">
        <f t="shared" si="105"/>
        <v>0</v>
      </c>
      <c r="BC100" s="227">
        <f t="shared" si="106"/>
        <v>0</v>
      </c>
      <c r="BD100" s="227">
        <f t="shared" si="107"/>
        <v>0</v>
      </c>
      <c r="BE100" s="227">
        <f t="shared" si="108"/>
        <v>0</v>
      </c>
      <c r="BF100" s="227">
        <f t="shared" si="109"/>
        <v>0</v>
      </c>
      <c r="BH100" s="124" t="str">
        <f t="shared" si="82"/>
        <v>800G ZRlite 10 km, 20 km TBD</v>
      </c>
      <c r="BI100" s="258">
        <f>IF(AG100=0,,10^-6*AG100*$BO$5*Ethernet!Q682)</f>
        <v>0</v>
      </c>
      <c r="BJ100" s="258">
        <f>IF(AH100=0,,10^-6*AH100*$BO$5*Ethernet!R682)</f>
        <v>0</v>
      </c>
      <c r="BK100" s="258">
        <f>IF(AI100=0,,10^-6*AI100*$BO$5*Ethernet!S682)</f>
        <v>0</v>
      </c>
      <c r="BL100" s="258">
        <f>IF(AJ100=0,,10^-6*AJ100*$BO$5*Ethernet!T682)</f>
        <v>0</v>
      </c>
      <c r="BM100" s="258">
        <f>IF(AK100=0,,10^-6*AK100*$BO$5*Ethernet!U682)</f>
        <v>0</v>
      </c>
      <c r="BN100" s="258">
        <f>IF(AL100=0,,10^-6*AL100*$BO$5*Ethernet!V682)</f>
        <v>0</v>
      </c>
      <c r="BO100" s="258">
        <f>IF(AM100=0,,10^-6*AM100*$BO$5*Ethernet!W682)</f>
        <v>0</v>
      </c>
      <c r="BP100" s="258">
        <f>IF(AN100=0,,10^-6*AN100*$BO$5*Ethernet!X682)</f>
        <v>0</v>
      </c>
      <c r="BQ100" s="258">
        <f>IF(AO100=0,,10^-6*AO100*$BO$5*Ethernet!Y682)</f>
        <v>0</v>
      </c>
      <c r="BR100" s="258">
        <f>IF(AP100=0,,10^-6*AP100*$BO$5*Ethernet!Z682)</f>
        <v>0</v>
      </c>
      <c r="BS100" s="258">
        <f>IF(AQ100=0,,10^-6*AQ100*$BO$5*Ethernet!AA682)</f>
        <v>0</v>
      </c>
      <c r="BT100" s="258">
        <f>IF(AR100=0,,10^-6*AR100*$BO$5*Ethernet!AB682)</f>
        <v>0</v>
      </c>
      <c r="BV100" s="124" t="str">
        <f t="shared" si="83"/>
        <v>800G ZRlite 10 km, 20 km TBD</v>
      </c>
      <c r="BW100" s="258">
        <f>IF(AU100=0,,10^-6*AU100*$CC$5*Ethernet!Q682)</f>
        <v>0</v>
      </c>
      <c r="BX100" s="258">
        <f>IF(AV100=0,,10^-6*AV100*$CC$5*Ethernet!R682)</f>
        <v>0</v>
      </c>
      <c r="BY100" s="258">
        <f>IF(AW100=0,,10^-6*AW100*$CC$5*Ethernet!S682)</f>
        <v>0</v>
      </c>
      <c r="BZ100" s="258">
        <f>IF(AX100=0,,10^-6*AX100*$CC$5*Ethernet!T682)</f>
        <v>0</v>
      </c>
      <c r="CA100" s="258">
        <f>IF(AY100=0,,10^-6*AY100*$CC$5*Ethernet!U682)</f>
        <v>0</v>
      </c>
      <c r="CB100" s="258">
        <f>IF(AZ100=0,,10^-6*AZ100*$CC$5*Ethernet!V682)</f>
        <v>0</v>
      </c>
      <c r="CC100" s="258">
        <f>IF(BA100=0,,10^-6*BA100*$CC$5*Ethernet!W682)</f>
        <v>0</v>
      </c>
      <c r="CD100" s="258">
        <f>IF(BB100=0,,10^-6*BB100*$CC$5*Ethernet!X682)</f>
        <v>0</v>
      </c>
      <c r="CE100" s="258">
        <f>IF(BC100=0,,10^-6*BC100*$CC$5*Ethernet!Y682)</f>
        <v>0</v>
      </c>
      <c r="CF100" s="258">
        <f>IF(BD100=0,,10^-6*BD100*$CC$5*Ethernet!Z682)</f>
        <v>0</v>
      </c>
      <c r="CG100" s="258">
        <f>IF(BE100=0,,10^-6*BE100*$CC$5*Ethernet!AA682)</f>
        <v>0</v>
      </c>
      <c r="CH100" s="258">
        <f>IF(BF100=0,,10^-6*BF100*$CC$5*Ethernet!AB682)</f>
        <v>0</v>
      </c>
    </row>
    <row r="101" spans="1:86">
      <c r="A101" s="240" t="s">
        <v>34</v>
      </c>
      <c r="B101" s="124" t="str">
        <f>Ethernet!B249</f>
        <v>800G ER4 40 km TBD</v>
      </c>
      <c r="C101" s="227">
        <f>Ethernet!C249</f>
        <v>0</v>
      </c>
      <c r="D101" s="227">
        <f>Ethernet!D249</f>
        <v>0</v>
      </c>
      <c r="E101" s="227">
        <f>Ethernet!E249</f>
        <v>0</v>
      </c>
      <c r="F101" s="227">
        <f>Ethernet!F249</f>
        <v>0</v>
      </c>
      <c r="G101" s="227">
        <f>Ethernet!G249</f>
        <v>0</v>
      </c>
      <c r="H101" s="227">
        <f>Ethernet!H249</f>
        <v>0</v>
      </c>
      <c r="I101" s="227">
        <f>Ethernet!I249</f>
        <v>0</v>
      </c>
      <c r="J101" s="227">
        <f>Ethernet!J249</f>
        <v>0</v>
      </c>
      <c r="K101" s="227">
        <f>Ethernet!K249</f>
        <v>0</v>
      </c>
      <c r="L101" s="227">
        <f>Ethernet!L249</f>
        <v>0</v>
      </c>
      <c r="M101" s="227">
        <f>Ethernet!M249</f>
        <v>0</v>
      </c>
      <c r="N101" s="227">
        <f>Ethernet!N249</f>
        <v>0</v>
      </c>
      <c r="P101" s="124" t="str">
        <f t="shared" si="81"/>
        <v>800G ER4 40 km TBD</v>
      </c>
      <c r="Q101" s="227">
        <f>Ethernet!C335</f>
        <v>0</v>
      </c>
      <c r="R101" s="227">
        <f>Ethernet!D335</f>
        <v>0</v>
      </c>
      <c r="S101" s="227">
        <f>Ethernet!E335</f>
        <v>0</v>
      </c>
      <c r="T101" s="227">
        <f>Ethernet!F335</f>
        <v>0</v>
      </c>
      <c r="U101" s="227">
        <f>Ethernet!G335</f>
        <v>0</v>
      </c>
      <c r="V101" s="227">
        <f>Ethernet!H335</f>
        <v>0</v>
      </c>
      <c r="W101" s="227">
        <f>Ethernet!I335</f>
        <v>0</v>
      </c>
      <c r="X101" s="227">
        <f>Ethernet!J335</f>
        <v>0</v>
      </c>
      <c r="Y101" s="227">
        <f>Ethernet!K335</f>
        <v>0</v>
      </c>
      <c r="Z101" s="227">
        <f>Ethernet!L335</f>
        <v>0</v>
      </c>
      <c r="AA101" s="227">
        <f>Ethernet!M335</f>
        <v>0</v>
      </c>
      <c r="AB101" s="227">
        <f>Ethernet!N335</f>
        <v>0</v>
      </c>
      <c r="AD101" s="228" t="s">
        <v>122</v>
      </c>
      <c r="AF101" s="124" t="str">
        <f t="shared" si="84"/>
        <v>800G ER4 40 km TBD</v>
      </c>
      <c r="AG101" s="227">
        <f t="shared" si="85"/>
        <v>0</v>
      </c>
      <c r="AH101" s="227">
        <f t="shared" si="86"/>
        <v>0</v>
      </c>
      <c r="AI101" s="227">
        <f t="shared" si="87"/>
        <v>0</v>
      </c>
      <c r="AJ101" s="227">
        <f t="shared" si="88"/>
        <v>0</v>
      </c>
      <c r="AK101" s="227">
        <f t="shared" si="89"/>
        <v>0</v>
      </c>
      <c r="AL101" s="227">
        <f t="shared" si="90"/>
        <v>0</v>
      </c>
      <c r="AM101" s="227">
        <f t="shared" si="91"/>
        <v>0</v>
      </c>
      <c r="AN101" s="227">
        <f t="shared" si="92"/>
        <v>0</v>
      </c>
      <c r="AO101" s="227">
        <f t="shared" si="93"/>
        <v>0</v>
      </c>
      <c r="AP101" s="227">
        <f t="shared" si="94"/>
        <v>0</v>
      </c>
      <c r="AQ101" s="227">
        <f t="shared" si="95"/>
        <v>0</v>
      </c>
      <c r="AR101" s="227">
        <f t="shared" si="96"/>
        <v>0</v>
      </c>
      <c r="AT101" s="124" t="str">
        <f t="shared" si="97"/>
        <v>800G ER4 40 km TBD</v>
      </c>
      <c r="AU101" s="227">
        <f t="shared" si="98"/>
        <v>0</v>
      </c>
      <c r="AV101" s="227">
        <f t="shared" si="99"/>
        <v>0</v>
      </c>
      <c r="AW101" s="227">
        <f t="shared" si="100"/>
        <v>0</v>
      </c>
      <c r="AX101" s="227">
        <f t="shared" si="101"/>
        <v>0</v>
      </c>
      <c r="AY101" s="227">
        <f t="shared" si="102"/>
        <v>0</v>
      </c>
      <c r="AZ101" s="227">
        <f t="shared" si="103"/>
        <v>0</v>
      </c>
      <c r="BA101" s="227">
        <f t="shared" si="104"/>
        <v>0</v>
      </c>
      <c r="BB101" s="227">
        <f t="shared" si="105"/>
        <v>0</v>
      </c>
      <c r="BC101" s="227">
        <f t="shared" si="106"/>
        <v>0</v>
      </c>
      <c r="BD101" s="227">
        <f t="shared" si="107"/>
        <v>0</v>
      </c>
      <c r="BE101" s="227">
        <f t="shared" si="108"/>
        <v>0</v>
      </c>
      <c r="BF101" s="227">
        <f t="shared" si="109"/>
        <v>0</v>
      </c>
      <c r="BH101" s="124" t="str">
        <f t="shared" si="82"/>
        <v>800G ER4 40 km TBD</v>
      </c>
      <c r="BI101" s="258">
        <f>IF(AG101=0,,10^-6*AG101*$BO$5*Ethernet!Q683)</f>
        <v>0</v>
      </c>
      <c r="BJ101" s="258">
        <f>IF(AH101=0,,10^-6*AH101*$BO$5*Ethernet!R683)</f>
        <v>0</v>
      </c>
      <c r="BK101" s="258">
        <f>IF(AI101=0,,10^-6*AI101*$BO$5*Ethernet!S683)</f>
        <v>0</v>
      </c>
      <c r="BL101" s="258">
        <f>IF(AJ101=0,,10^-6*AJ101*$BO$5*Ethernet!T683)</f>
        <v>0</v>
      </c>
      <c r="BM101" s="258">
        <f>IF(AK101=0,,10^-6*AK101*$BO$5*Ethernet!U683)</f>
        <v>0</v>
      </c>
      <c r="BN101" s="258">
        <f>IF(AL101=0,,10^-6*AL101*$BO$5*Ethernet!V683)</f>
        <v>0</v>
      </c>
      <c r="BO101" s="258">
        <f>IF(AM101=0,,10^-6*AM101*$BO$5*Ethernet!W683)</f>
        <v>0</v>
      </c>
      <c r="BP101" s="258">
        <f>IF(AN101=0,,10^-6*AN101*$BO$5*Ethernet!X683)</f>
        <v>0</v>
      </c>
      <c r="BQ101" s="258">
        <f>IF(AO101=0,,10^-6*AO101*$BO$5*Ethernet!Y683)</f>
        <v>0</v>
      </c>
      <c r="BR101" s="258">
        <f>IF(AP101=0,,10^-6*AP101*$BO$5*Ethernet!Z683)</f>
        <v>0</v>
      </c>
      <c r="BS101" s="258">
        <f>IF(AQ101=0,,10^-6*AQ101*$BO$5*Ethernet!AA683)</f>
        <v>0</v>
      </c>
      <c r="BT101" s="258">
        <f>IF(AR101=0,,10^-6*AR101*$BO$5*Ethernet!AB683)</f>
        <v>0</v>
      </c>
      <c r="BV101" s="124" t="str">
        <f t="shared" si="83"/>
        <v>800G ER4 40 km TBD</v>
      </c>
      <c r="BW101" s="258">
        <f>IF(AU101=0,,10^-6*AU101*$CC$5*Ethernet!Q683)</f>
        <v>0</v>
      </c>
      <c r="BX101" s="258">
        <f>IF(AV101=0,,10^-6*AV101*$CC$5*Ethernet!R683)</f>
        <v>0</v>
      </c>
      <c r="BY101" s="258">
        <f>IF(AW101=0,,10^-6*AW101*$CC$5*Ethernet!S683)</f>
        <v>0</v>
      </c>
      <c r="BZ101" s="258">
        <f>IF(AX101=0,,10^-6*AX101*$CC$5*Ethernet!T683)</f>
        <v>0</v>
      </c>
      <c r="CA101" s="258">
        <f>IF(AY101=0,,10^-6*AY101*$CC$5*Ethernet!U683)</f>
        <v>0</v>
      </c>
      <c r="CB101" s="258">
        <f>IF(AZ101=0,,10^-6*AZ101*$CC$5*Ethernet!V683)</f>
        <v>0</v>
      </c>
      <c r="CC101" s="258">
        <f>IF(BA101=0,,10^-6*BA101*$CC$5*Ethernet!W683)</f>
        <v>0</v>
      </c>
      <c r="CD101" s="258">
        <f>IF(BB101=0,,10^-6*BB101*$CC$5*Ethernet!X683)</f>
        <v>0</v>
      </c>
      <c r="CE101" s="258">
        <f>IF(BC101=0,,10^-6*BC101*$CC$5*Ethernet!Y683)</f>
        <v>0</v>
      </c>
      <c r="CF101" s="258">
        <f>IF(BD101=0,,10^-6*BD101*$CC$5*Ethernet!Z683)</f>
        <v>0</v>
      </c>
      <c r="CG101" s="258">
        <f>IF(BE101=0,,10^-6*BE101*$CC$5*Ethernet!AA683)</f>
        <v>0</v>
      </c>
      <c r="CH101" s="258">
        <f>IF(BF101=0,,10^-6*BF101*$CC$5*Ethernet!AB683)</f>
        <v>0</v>
      </c>
    </row>
    <row r="102" spans="1:86">
      <c r="A102" s="240" t="s">
        <v>34</v>
      </c>
      <c r="B102" s="124" t="str">
        <f>Ethernet!B250</f>
        <v>1.6T SR16 100 m OSFP-XD and TBD</v>
      </c>
      <c r="C102" s="227">
        <f>Ethernet!C250</f>
        <v>0</v>
      </c>
      <c r="D102" s="227">
        <f>Ethernet!D250</f>
        <v>0</v>
      </c>
      <c r="E102" s="227">
        <f>Ethernet!E250</f>
        <v>0</v>
      </c>
      <c r="F102" s="227">
        <f>Ethernet!F250</f>
        <v>0</v>
      </c>
      <c r="G102" s="227">
        <f>Ethernet!G250</f>
        <v>0</v>
      </c>
      <c r="H102" s="227">
        <f>Ethernet!H250</f>
        <v>0</v>
      </c>
      <c r="I102" s="227">
        <f>Ethernet!I250</f>
        <v>0</v>
      </c>
      <c r="J102" s="227">
        <f>Ethernet!J250</f>
        <v>0</v>
      </c>
      <c r="K102" s="227">
        <f>Ethernet!K250</f>
        <v>0</v>
      </c>
      <c r="L102" s="227">
        <f>Ethernet!L250</f>
        <v>0</v>
      </c>
      <c r="M102" s="227">
        <f>Ethernet!M250</f>
        <v>0</v>
      </c>
      <c r="N102" s="227">
        <f>Ethernet!N250</f>
        <v>0</v>
      </c>
      <c r="P102" s="124" t="str">
        <f t="shared" si="81"/>
        <v>1.6T SR16 100 m OSFP-XD and TBD</v>
      </c>
      <c r="Q102" s="227">
        <f>Ethernet!C336</f>
        <v>0</v>
      </c>
      <c r="R102" s="227">
        <f>Ethernet!D336</f>
        <v>0</v>
      </c>
      <c r="S102" s="227">
        <f>Ethernet!E336</f>
        <v>0</v>
      </c>
      <c r="T102" s="227">
        <f>Ethernet!F336</f>
        <v>0</v>
      </c>
      <c r="U102" s="227">
        <f>Ethernet!G336</f>
        <v>0</v>
      </c>
      <c r="V102" s="227">
        <f>Ethernet!H336</f>
        <v>0</v>
      </c>
      <c r="W102" s="227">
        <f>Ethernet!I336</f>
        <v>0</v>
      </c>
      <c r="X102" s="227">
        <f>Ethernet!J336</f>
        <v>0</v>
      </c>
      <c r="Y102" s="227">
        <f>Ethernet!K336</f>
        <v>0</v>
      </c>
      <c r="Z102" s="227">
        <f>Ethernet!L336</f>
        <v>0</v>
      </c>
      <c r="AA102" s="227">
        <f>Ethernet!M336</f>
        <v>0</v>
      </c>
      <c r="AB102" s="227">
        <f>Ethernet!N336</f>
        <v>0</v>
      </c>
      <c r="AD102" s="228" t="s">
        <v>125</v>
      </c>
      <c r="AF102" s="124" t="str">
        <f t="shared" si="84"/>
        <v>1.6T SR16 100 m OSFP-XD and TBD</v>
      </c>
      <c r="AG102" s="227">
        <f t="shared" si="85"/>
        <v>0</v>
      </c>
      <c r="AH102" s="227">
        <f t="shared" si="86"/>
        <v>0</v>
      </c>
      <c r="AI102" s="227">
        <f t="shared" si="87"/>
        <v>0</v>
      </c>
      <c r="AJ102" s="227">
        <f t="shared" si="88"/>
        <v>0</v>
      </c>
      <c r="AK102" s="227">
        <f t="shared" si="89"/>
        <v>0</v>
      </c>
      <c r="AL102" s="227">
        <f t="shared" si="90"/>
        <v>0</v>
      </c>
      <c r="AM102" s="227">
        <f t="shared" si="91"/>
        <v>0</v>
      </c>
      <c r="AN102" s="227">
        <f t="shared" si="92"/>
        <v>0</v>
      </c>
      <c r="AO102" s="227">
        <f t="shared" si="93"/>
        <v>0</v>
      </c>
      <c r="AP102" s="227">
        <f t="shared" si="94"/>
        <v>0</v>
      </c>
      <c r="AQ102" s="227">
        <f t="shared" si="95"/>
        <v>0</v>
      </c>
      <c r="AR102" s="227">
        <f t="shared" si="96"/>
        <v>0</v>
      </c>
      <c r="AT102" s="124" t="str">
        <f t="shared" si="97"/>
        <v>1.6T SR16 100 m OSFP-XD and TBD</v>
      </c>
      <c r="AU102" s="227">
        <f t="shared" si="98"/>
        <v>0</v>
      </c>
      <c r="AV102" s="227">
        <f t="shared" si="99"/>
        <v>0</v>
      </c>
      <c r="AW102" s="227">
        <f t="shared" si="100"/>
        <v>0</v>
      </c>
      <c r="AX102" s="227">
        <f t="shared" si="101"/>
        <v>0</v>
      </c>
      <c r="AY102" s="227">
        <f t="shared" si="102"/>
        <v>0</v>
      </c>
      <c r="AZ102" s="227">
        <f t="shared" si="103"/>
        <v>0</v>
      </c>
      <c r="BA102" s="227">
        <f t="shared" si="104"/>
        <v>0</v>
      </c>
      <c r="BB102" s="227">
        <f t="shared" si="105"/>
        <v>0</v>
      </c>
      <c r="BC102" s="227">
        <f t="shared" si="106"/>
        <v>0</v>
      </c>
      <c r="BD102" s="227">
        <f t="shared" si="107"/>
        <v>0</v>
      </c>
      <c r="BE102" s="227">
        <f t="shared" si="108"/>
        <v>0</v>
      </c>
      <c r="BF102" s="227">
        <f t="shared" si="109"/>
        <v>0</v>
      </c>
      <c r="BH102" s="124" t="str">
        <f t="shared" si="82"/>
        <v>1.6T SR16 100 m OSFP-XD and TBD</v>
      </c>
      <c r="BI102" s="258">
        <f>IF(AG102=0,,10^-6*AG102*$BO$5*Ethernet!Q684)</f>
        <v>0</v>
      </c>
      <c r="BJ102" s="258">
        <f>IF(AH102=0,,10^-6*AH102*$BO$5*Ethernet!R684)</f>
        <v>0</v>
      </c>
      <c r="BK102" s="258">
        <f>IF(AI102=0,,10^-6*AI102*$BO$5*Ethernet!S684)</f>
        <v>0</v>
      </c>
      <c r="BL102" s="258">
        <f>IF(AJ102=0,,10^-6*AJ102*$BO$5*Ethernet!T684)</f>
        <v>0</v>
      </c>
      <c r="BM102" s="258">
        <f>IF(AK102=0,,10^-6*AK102*$BO$5*Ethernet!U684)</f>
        <v>0</v>
      </c>
      <c r="BN102" s="258">
        <f>IF(AL102=0,,10^-6*AL102*$BO$5*Ethernet!V684)</f>
        <v>0</v>
      </c>
      <c r="BO102" s="258">
        <f>IF(AM102=0,,10^-6*AM102*$BO$5*Ethernet!W684)</f>
        <v>0</v>
      </c>
      <c r="BP102" s="258">
        <f>IF(AN102=0,,10^-6*AN102*$BO$5*Ethernet!X684)</f>
        <v>0</v>
      </c>
      <c r="BQ102" s="258">
        <f>IF(AO102=0,,10^-6*AO102*$BO$5*Ethernet!Y684)</f>
        <v>0</v>
      </c>
      <c r="BR102" s="258">
        <f>IF(AP102=0,,10^-6*AP102*$BO$5*Ethernet!Z684)</f>
        <v>0</v>
      </c>
      <c r="BS102" s="258">
        <f>IF(AQ102=0,,10^-6*AQ102*$BO$5*Ethernet!AA684)</f>
        <v>0</v>
      </c>
      <c r="BT102" s="258">
        <f>IF(AR102=0,,10^-6*AR102*$BO$5*Ethernet!AB684)</f>
        <v>0</v>
      </c>
      <c r="BV102" s="124" t="str">
        <f t="shared" si="83"/>
        <v>1.6T SR16 100 m OSFP-XD and TBD</v>
      </c>
      <c r="BW102" s="258">
        <f>IF(AU102=0,,10^-6*AU102*$CC$5*Ethernet!Q684)</f>
        <v>0</v>
      </c>
      <c r="BX102" s="258">
        <f>IF(AV102=0,,10^-6*AV102*$CC$5*Ethernet!R684)</f>
        <v>0</v>
      </c>
      <c r="BY102" s="258">
        <f>IF(AW102=0,,10^-6*AW102*$CC$5*Ethernet!S684)</f>
        <v>0</v>
      </c>
      <c r="BZ102" s="258">
        <f>IF(AX102=0,,10^-6*AX102*$CC$5*Ethernet!T684)</f>
        <v>0</v>
      </c>
      <c r="CA102" s="258">
        <f>IF(AY102=0,,10^-6*AY102*$CC$5*Ethernet!U684)</f>
        <v>0</v>
      </c>
      <c r="CB102" s="258">
        <f>IF(AZ102=0,,10^-6*AZ102*$CC$5*Ethernet!V684)</f>
        <v>0</v>
      </c>
      <c r="CC102" s="258">
        <f>IF(BA102=0,,10^-6*BA102*$CC$5*Ethernet!W684)</f>
        <v>0</v>
      </c>
      <c r="CD102" s="258">
        <f>IF(BB102=0,,10^-6*BB102*$CC$5*Ethernet!X684)</f>
        <v>0</v>
      </c>
      <c r="CE102" s="258">
        <f>IF(BC102=0,,10^-6*BC102*$CC$5*Ethernet!Y684)</f>
        <v>0</v>
      </c>
      <c r="CF102" s="258">
        <f>IF(BD102=0,,10^-6*BD102*$CC$5*Ethernet!Z684)</f>
        <v>0</v>
      </c>
      <c r="CG102" s="258">
        <f>IF(BE102=0,,10^-6*BE102*$CC$5*Ethernet!AA684)</f>
        <v>0</v>
      </c>
      <c r="CH102" s="258">
        <f>IF(BF102=0,,10^-6*BF102*$CC$5*Ethernet!AB684)</f>
        <v>0</v>
      </c>
    </row>
    <row r="103" spans="1:86">
      <c r="A103" s="240" t="s">
        <v>34</v>
      </c>
      <c r="B103" s="124" t="str">
        <f>Ethernet!B251</f>
        <v>1.6T DR8 500 m OSFP-XD and TBD</v>
      </c>
      <c r="C103" s="227">
        <f>Ethernet!C251</f>
        <v>0</v>
      </c>
      <c r="D103" s="227">
        <f>Ethernet!D251</f>
        <v>0</v>
      </c>
      <c r="E103" s="227">
        <f>Ethernet!E251</f>
        <v>0</v>
      </c>
      <c r="F103" s="227">
        <f>Ethernet!F251</f>
        <v>0</v>
      </c>
      <c r="G103" s="227">
        <f>Ethernet!G251</f>
        <v>0</v>
      </c>
      <c r="H103" s="227">
        <f>Ethernet!H251</f>
        <v>0</v>
      </c>
      <c r="I103" s="227">
        <f>Ethernet!I251</f>
        <v>0</v>
      </c>
      <c r="J103" s="227">
        <f>Ethernet!J251</f>
        <v>0</v>
      </c>
      <c r="K103" s="227">
        <f>Ethernet!K251</f>
        <v>0</v>
      </c>
      <c r="L103" s="227">
        <f>Ethernet!L251</f>
        <v>0</v>
      </c>
      <c r="M103" s="227">
        <f>Ethernet!M251</f>
        <v>0</v>
      </c>
      <c r="N103" s="227">
        <f>Ethernet!N251</f>
        <v>0</v>
      </c>
      <c r="P103" s="124" t="str">
        <f t="shared" si="81"/>
        <v>1.6T DR8 500 m OSFP-XD and TBD</v>
      </c>
      <c r="Q103" s="227">
        <f>Ethernet!C337</f>
        <v>0</v>
      </c>
      <c r="R103" s="227">
        <f>Ethernet!D337</f>
        <v>0</v>
      </c>
      <c r="S103" s="227">
        <f>Ethernet!E337</f>
        <v>0</v>
      </c>
      <c r="T103" s="227">
        <f>Ethernet!F337</f>
        <v>0</v>
      </c>
      <c r="U103" s="227">
        <f>Ethernet!G337</f>
        <v>0</v>
      </c>
      <c r="V103" s="227">
        <f>Ethernet!H337</f>
        <v>0</v>
      </c>
      <c r="W103" s="227">
        <f>Ethernet!I337</f>
        <v>0</v>
      </c>
      <c r="X103" s="227">
        <f>Ethernet!J337</f>
        <v>0</v>
      </c>
      <c r="Y103" s="227">
        <f>Ethernet!K337</f>
        <v>0</v>
      </c>
      <c r="Z103" s="227">
        <f>Ethernet!L337</f>
        <v>0</v>
      </c>
      <c r="AA103" s="227">
        <f>Ethernet!M337</f>
        <v>0</v>
      </c>
      <c r="AB103" s="227">
        <f>Ethernet!N337</f>
        <v>0</v>
      </c>
      <c r="AD103" s="228" t="s">
        <v>122</v>
      </c>
      <c r="AF103" s="124" t="str">
        <f t="shared" si="84"/>
        <v>1.6T DR8 500 m OSFP-XD and TBD</v>
      </c>
      <c r="AG103" s="227">
        <f t="shared" si="85"/>
        <v>0</v>
      </c>
      <c r="AH103" s="227">
        <f t="shared" si="86"/>
        <v>0</v>
      </c>
      <c r="AI103" s="227">
        <f t="shared" si="87"/>
        <v>0</v>
      </c>
      <c r="AJ103" s="227">
        <f t="shared" si="88"/>
        <v>0</v>
      </c>
      <c r="AK103" s="227">
        <f t="shared" si="89"/>
        <v>0</v>
      </c>
      <c r="AL103" s="227">
        <f t="shared" si="90"/>
        <v>0</v>
      </c>
      <c r="AM103" s="227">
        <f t="shared" si="91"/>
        <v>0</v>
      </c>
      <c r="AN103" s="227">
        <f t="shared" si="92"/>
        <v>0</v>
      </c>
      <c r="AO103" s="227">
        <f t="shared" si="93"/>
        <v>0</v>
      </c>
      <c r="AP103" s="227">
        <f t="shared" si="94"/>
        <v>0</v>
      </c>
      <c r="AQ103" s="227">
        <f t="shared" si="95"/>
        <v>0</v>
      </c>
      <c r="AR103" s="227">
        <f t="shared" si="96"/>
        <v>0</v>
      </c>
      <c r="AT103" s="124" t="str">
        <f t="shared" si="97"/>
        <v>1.6T DR8 500 m OSFP-XD and TBD</v>
      </c>
      <c r="AU103" s="227">
        <f t="shared" si="98"/>
        <v>0</v>
      </c>
      <c r="AV103" s="227">
        <f t="shared" si="99"/>
        <v>0</v>
      </c>
      <c r="AW103" s="227">
        <f t="shared" si="100"/>
        <v>0</v>
      </c>
      <c r="AX103" s="227">
        <f t="shared" si="101"/>
        <v>0</v>
      </c>
      <c r="AY103" s="227">
        <f t="shared" si="102"/>
        <v>0</v>
      </c>
      <c r="AZ103" s="227">
        <f t="shared" si="103"/>
        <v>0</v>
      </c>
      <c r="BA103" s="227">
        <f t="shared" si="104"/>
        <v>0</v>
      </c>
      <c r="BB103" s="227">
        <f t="shared" si="105"/>
        <v>0</v>
      </c>
      <c r="BC103" s="227">
        <f t="shared" si="106"/>
        <v>0</v>
      </c>
      <c r="BD103" s="227">
        <f t="shared" si="107"/>
        <v>0</v>
      </c>
      <c r="BE103" s="227">
        <f t="shared" si="108"/>
        <v>0</v>
      </c>
      <c r="BF103" s="227">
        <f t="shared" si="109"/>
        <v>0</v>
      </c>
      <c r="BH103" s="124" t="str">
        <f t="shared" si="82"/>
        <v>1.6T DR8 500 m OSFP-XD and TBD</v>
      </c>
      <c r="BI103" s="258">
        <f>IF(AG103=0,,10^-6*AG103*$BO$5*Ethernet!Q685)</f>
        <v>0</v>
      </c>
      <c r="BJ103" s="258">
        <f>IF(AH103=0,,10^-6*AH103*$BO$5*Ethernet!R685)</f>
        <v>0</v>
      </c>
      <c r="BK103" s="258">
        <f>IF(AI103=0,,10^-6*AI103*$BO$5*Ethernet!S685)</f>
        <v>0</v>
      </c>
      <c r="BL103" s="258">
        <f>IF(AJ103=0,,10^-6*AJ103*$BO$5*Ethernet!T685)</f>
        <v>0</v>
      </c>
      <c r="BM103" s="258">
        <f>IF(AK103=0,,10^-6*AK103*$BO$5*Ethernet!U685)</f>
        <v>0</v>
      </c>
      <c r="BN103" s="258">
        <f>IF(AL103=0,,10^-6*AL103*$BO$5*Ethernet!V685)</f>
        <v>0</v>
      </c>
      <c r="BO103" s="258">
        <f>IF(AM103=0,,10^-6*AM103*$BO$5*Ethernet!W685)</f>
        <v>0</v>
      </c>
      <c r="BP103" s="258">
        <f>IF(AN103=0,,10^-6*AN103*$BO$5*Ethernet!X685)</f>
        <v>0</v>
      </c>
      <c r="BQ103" s="258">
        <f>IF(AO103=0,,10^-6*AO103*$BO$5*Ethernet!Y685)</f>
        <v>0</v>
      </c>
      <c r="BR103" s="258">
        <f>IF(AP103=0,,10^-6*AP103*$BO$5*Ethernet!Z685)</f>
        <v>0</v>
      </c>
      <c r="BS103" s="258">
        <f>IF(AQ103=0,,10^-6*AQ103*$BO$5*Ethernet!AA685)</f>
        <v>0</v>
      </c>
      <c r="BT103" s="258">
        <f>IF(AR103=0,,10^-6*AR103*$BO$5*Ethernet!AB685)</f>
        <v>0</v>
      </c>
      <c r="BV103" s="124" t="str">
        <f t="shared" si="83"/>
        <v>1.6T DR8 500 m OSFP-XD and TBD</v>
      </c>
      <c r="BW103" s="258">
        <f>IF(AU103=0,,10^-6*AU103*$CC$5*Ethernet!Q685)</f>
        <v>0</v>
      </c>
      <c r="BX103" s="258">
        <f>IF(AV103=0,,10^-6*AV103*$CC$5*Ethernet!R685)</f>
        <v>0</v>
      </c>
      <c r="BY103" s="258">
        <f>IF(AW103=0,,10^-6*AW103*$CC$5*Ethernet!S685)</f>
        <v>0</v>
      </c>
      <c r="BZ103" s="258">
        <f>IF(AX103=0,,10^-6*AX103*$CC$5*Ethernet!T685)</f>
        <v>0</v>
      </c>
      <c r="CA103" s="258">
        <f>IF(AY103=0,,10^-6*AY103*$CC$5*Ethernet!U685)</f>
        <v>0</v>
      </c>
      <c r="CB103" s="258">
        <f>IF(AZ103=0,,10^-6*AZ103*$CC$5*Ethernet!V685)</f>
        <v>0</v>
      </c>
      <c r="CC103" s="258">
        <f>IF(BA103=0,,10^-6*BA103*$CC$5*Ethernet!W685)</f>
        <v>0</v>
      </c>
      <c r="CD103" s="258">
        <f>IF(BB103=0,,10^-6*BB103*$CC$5*Ethernet!X685)</f>
        <v>0</v>
      </c>
      <c r="CE103" s="258">
        <f>IF(BC103=0,,10^-6*BC103*$CC$5*Ethernet!Y685)</f>
        <v>0</v>
      </c>
      <c r="CF103" s="258">
        <f>IF(BD103=0,,10^-6*BD103*$CC$5*Ethernet!Z685)</f>
        <v>0</v>
      </c>
      <c r="CG103" s="258">
        <f>IF(BE103=0,,10^-6*BE103*$CC$5*Ethernet!AA685)</f>
        <v>0</v>
      </c>
      <c r="CH103" s="258">
        <f>IF(BF103=0,,10^-6*BF103*$CC$5*Ethernet!AB685)</f>
        <v>0</v>
      </c>
    </row>
    <row r="104" spans="1:86">
      <c r="A104" s="240" t="s">
        <v>34</v>
      </c>
      <c r="B104" s="124" t="str">
        <f>Ethernet!B252</f>
        <v>1.6T FR8 2 km OSFP-XD and TBD</v>
      </c>
      <c r="C104" s="227">
        <f>Ethernet!C252</f>
        <v>0</v>
      </c>
      <c r="D104" s="227">
        <f>Ethernet!D252</f>
        <v>0</v>
      </c>
      <c r="E104" s="227">
        <f>Ethernet!E252</f>
        <v>0</v>
      </c>
      <c r="F104" s="227">
        <f>Ethernet!F252</f>
        <v>0</v>
      </c>
      <c r="G104" s="227">
        <f>Ethernet!G252</f>
        <v>0</v>
      </c>
      <c r="H104" s="227">
        <f>Ethernet!H252</f>
        <v>0</v>
      </c>
      <c r="I104" s="227">
        <f>Ethernet!I252</f>
        <v>0</v>
      </c>
      <c r="J104" s="227">
        <f>Ethernet!J252</f>
        <v>0</v>
      </c>
      <c r="K104" s="227">
        <f>Ethernet!K252</f>
        <v>0</v>
      </c>
      <c r="L104" s="227">
        <f>Ethernet!L252</f>
        <v>0</v>
      </c>
      <c r="M104" s="227">
        <f>Ethernet!M252</f>
        <v>0</v>
      </c>
      <c r="N104" s="227">
        <f>Ethernet!N252</f>
        <v>0</v>
      </c>
      <c r="P104" s="124" t="str">
        <f t="shared" si="81"/>
        <v>1.6T FR8 2 km OSFP-XD and TBD</v>
      </c>
      <c r="Q104" s="227">
        <f>Ethernet!C338</f>
        <v>0</v>
      </c>
      <c r="R104" s="227">
        <f>Ethernet!D338</f>
        <v>0</v>
      </c>
      <c r="S104" s="227">
        <f>Ethernet!E338</f>
        <v>0</v>
      </c>
      <c r="T104" s="227">
        <f>Ethernet!F338</f>
        <v>0</v>
      </c>
      <c r="U104" s="227">
        <f>Ethernet!G338</f>
        <v>0</v>
      </c>
      <c r="V104" s="227">
        <f>Ethernet!H338</f>
        <v>0</v>
      </c>
      <c r="W104" s="227">
        <f>Ethernet!I338</f>
        <v>0</v>
      </c>
      <c r="X104" s="227">
        <f>Ethernet!J338</f>
        <v>0</v>
      </c>
      <c r="Y104" s="227">
        <f>Ethernet!K338</f>
        <v>0</v>
      </c>
      <c r="Z104" s="227">
        <f>Ethernet!L338</f>
        <v>0</v>
      </c>
      <c r="AA104" s="227">
        <f>Ethernet!M338</f>
        <v>0</v>
      </c>
      <c r="AB104" s="227">
        <f>Ethernet!N338</f>
        <v>0</v>
      </c>
      <c r="AD104" s="228" t="s">
        <v>122</v>
      </c>
      <c r="AF104" s="124" t="str">
        <f t="shared" si="84"/>
        <v>1.6T FR8 2 km OSFP-XD and TBD</v>
      </c>
      <c r="AG104" s="227">
        <f t="shared" si="85"/>
        <v>0</v>
      </c>
      <c r="AH104" s="227">
        <f t="shared" si="86"/>
        <v>0</v>
      </c>
      <c r="AI104" s="227">
        <f t="shared" si="87"/>
        <v>0</v>
      </c>
      <c r="AJ104" s="227">
        <f t="shared" si="88"/>
        <v>0</v>
      </c>
      <c r="AK104" s="227">
        <f t="shared" si="89"/>
        <v>0</v>
      </c>
      <c r="AL104" s="227">
        <f t="shared" si="90"/>
        <v>0</v>
      </c>
      <c r="AM104" s="227">
        <f t="shared" si="91"/>
        <v>0</v>
      </c>
      <c r="AN104" s="227">
        <f t="shared" si="92"/>
        <v>0</v>
      </c>
      <c r="AO104" s="227">
        <f t="shared" si="93"/>
        <v>0</v>
      </c>
      <c r="AP104" s="227">
        <f t="shared" si="94"/>
        <v>0</v>
      </c>
      <c r="AQ104" s="227">
        <f t="shared" si="95"/>
        <v>0</v>
      </c>
      <c r="AR104" s="227">
        <f t="shared" si="96"/>
        <v>0</v>
      </c>
      <c r="AT104" s="124" t="str">
        <f t="shared" si="97"/>
        <v>1.6T FR8 2 km OSFP-XD and TBD</v>
      </c>
      <c r="AU104" s="227">
        <f t="shared" si="98"/>
        <v>0</v>
      </c>
      <c r="AV104" s="227">
        <f t="shared" si="99"/>
        <v>0</v>
      </c>
      <c r="AW104" s="227">
        <f t="shared" si="100"/>
        <v>0</v>
      </c>
      <c r="AX104" s="227">
        <f t="shared" si="101"/>
        <v>0</v>
      </c>
      <c r="AY104" s="227">
        <f t="shared" si="102"/>
        <v>0</v>
      </c>
      <c r="AZ104" s="227">
        <f t="shared" si="103"/>
        <v>0</v>
      </c>
      <c r="BA104" s="227">
        <f t="shared" si="104"/>
        <v>0</v>
      </c>
      <c r="BB104" s="227">
        <f t="shared" si="105"/>
        <v>0</v>
      </c>
      <c r="BC104" s="227">
        <f t="shared" si="106"/>
        <v>0</v>
      </c>
      <c r="BD104" s="227">
        <f t="shared" si="107"/>
        <v>0</v>
      </c>
      <c r="BE104" s="227">
        <f t="shared" si="108"/>
        <v>0</v>
      </c>
      <c r="BF104" s="227">
        <f t="shared" si="109"/>
        <v>0</v>
      </c>
      <c r="BH104" s="124" t="str">
        <f t="shared" si="82"/>
        <v>1.6T FR8 2 km OSFP-XD and TBD</v>
      </c>
      <c r="BI104" s="258">
        <f>IF(AG104=0,,10^-6*AG104*$BO$5*Ethernet!Q686)</f>
        <v>0</v>
      </c>
      <c r="BJ104" s="258">
        <f>IF(AH104=0,,10^-6*AH104*$BO$5*Ethernet!R686)</f>
        <v>0</v>
      </c>
      <c r="BK104" s="258">
        <f>IF(AI104=0,,10^-6*AI104*$BO$5*Ethernet!S686)</f>
        <v>0</v>
      </c>
      <c r="BL104" s="258">
        <f>IF(AJ104=0,,10^-6*AJ104*$BO$5*Ethernet!T686)</f>
        <v>0</v>
      </c>
      <c r="BM104" s="258">
        <f>IF(AK104=0,,10^-6*AK104*$BO$5*Ethernet!U686)</f>
        <v>0</v>
      </c>
      <c r="BN104" s="258">
        <f>IF(AL104=0,,10^-6*AL104*$BO$5*Ethernet!V686)</f>
        <v>0</v>
      </c>
      <c r="BO104" s="258">
        <f>IF(AM104=0,,10^-6*AM104*$BO$5*Ethernet!W686)</f>
        <v>0</v>
      </c>
      <c r="BP104" s="258">
        <f>IF(AN104=0,,10^-6*AN104*$BO$5*Ethernet!X686)</f>
        <v>0</v>
      </c>
      <c r="BQ104" s="258">
        <f>IF(AO104=0,,10^-6*AO104*$BO$5*Ethernet!Y686)</f>
        <v>0</v>
      </c>
      <c r="BR104" s="258">
        <f>IF(AP104=0,,10^-6*AP104*$BO$5*Ethernet!Z686)</f>
        <v>0</v>
      </c>
      <c r="BS104" s="258">
        <f>IF(AQ104=0,,10^-6*AQ104*$BO$5*Ethernet!AA686)</f>
        <v>0</v>
      </c>
      <c r="BT104" s="258">
        <f>IF(AR104=0,,10^-6*AR104*$BO$5*Ethernet!AB686)</f>
        <v>0</v>
      </c>
      <c r="BV104" s="124" t="str">
        <f t="shared" si="83"/>
        <v>1.6T FR8 2 km OSFP-XD and TBD</v>
      </c>
      <c r="BW104" s="258">
        <f>IF(AU104=0,,10^-6*AU104*$CC$5*Ethernet!Q686)</f>
        <v>0</v>
      </c>
      <c r="BX104" s="258">
        <f>IF(AV104=0,,10^-6*AV104*$CC$5*Ethernet!R686)</f>
        <v>0</v>
      </c>
      <c r="BY104" s="258">
        <f>IF(AW104=0,,10^-6*AW104*$CC$5*Ethernet!S686)</f>
        <v>0</v>
      </c>
      <c r="BZ104" s="258">
        <f>IF(AX104=0,,10^-6*AX104*$CC$5*Ethernet!T686)</f>
        <v>0</v>
      </c>
      <c r="CA104" s="258">
        <f>IF(AY104=0,,10^-6*AY104*$CC$5*Ethernet!U686)</f>
        <v>0</v>
      </c>
      <c r="CB104" s="258">
        <f>IF(AZ104=0,,10^-6*AZ104*$CC$5*Ethernet!V686)</f>
        <v>0</v>
      </c>
      <c r="CC104" s="258">
        <f>IF(BA104=0,,10^-6*BA104*$CC$5*Ethernet!W686)</f>
        <v>0</v>
      </c>
      <c r="CD104" s="258">
        <f>IF(BB104=0,,10^-6*BB104*$CC$5*Ethernet!X686)</f>
        <v>0</v>
      </c>
      <c r="CE104" s="258">
        <f>IF(BC104=0,,10^-6*BC104*$CC$5*Ethernet!Y686)</f>
        <v>0</v>
      </c>
      <c r="CF104" s="258">
        <f>IF(BD104=0,,10^-6*BD104*$CC$5*Ethernet!Z686)</f>
        <v>0</v>
      </c>
      <c r="CG104" s="258">
        <f>IF(BE104=0,,10^-6*BE104*$CC$5*Ethernet!AA686)</f>
        <v>0</v>
      </c>
      <c r="CH104" s="258">
        <f>IF(BF104=0,,10^-6*BF104*$CC$5*Ethernet!AB686)</f>
        <v>0</v>
      </c>
    </row>
    <row r="105" spans="1:86">
      <c r="A105" s="240" t="s">
        <v>34</v>
      </c>
      <c r="B105" s="124" t="str">
        <f>Ethernet!B253</f>
        <v>1.6T LR8 10 km OSFP-XD and TBD</v>
      </c>
      <c r="C105" s="227">
        <f>Ethernet!C253</f>
        <v>0</v>
      </c>
      <c r="D105" s="227">
        <f>Ethernet!D253</f>
        <v>0</v>
      </c>
      <c r="E105" s="227">
        <f>Ethernet!E253</f>
        <v>0</v>
      </c>
      <c r="F105" s="227">
        <f>Ethernet!F253</f>
        <v>0</v>
      </c>
      <c r="G105" s="227">
        <f>Ethernet!G253</f>
        <v>0</v>
      </c>
      <c r="H105" s="227">
        <f>Ethernet!H253</f>
        <v>0</v>
      </c>
      <c r="I105" s="227">
        <f>Ethernet!I253</f>
        <v>0</v>
      </c>
      <c r="J105" s="227">
        <f>Ethernet!J253</f>
        <v>0</v>
      </c>
      <c r="K105" s="227">
        <f>Ethernet!K253</f>
        <v>0</v>
      </c>
      <c r="L105" s="227">
        <f>Ethernet!L253</f>
        <v>0</v>
      </c>
      <c r="M105" s="227">
        <f>Ethernet!M253</f>
        <v>0</v>
      </c>
      <c r="N105" s="227">
        <f>Ethernet!N253</f>
        <v>0</v>
      </c>
      <c r="P105" s="124" t="str">
        <f t="shared" si="81"/>
        <v>1.6T LR8 10 km OSFP-XD and TBD</v>
      </c>
      <c r="Q105" s="227">
        <f>Ethernet!C339</f>
        <v>0</v>
      </c>
      <c r="R105" s="227">
        <f>Ethernet!D339</f>
        <v>0</v>
      </c>
      <c r="S105" s="227">
        <f>Ethernet!E339</f>
        <v>0</v>
      </c>
      <c r="T105" s="227">
        <f>Ethernet!F339</f>
        <v>0</v>
      </c>
      <c r="U105" s="227">
        <f>Ethernet!G339</f>
        <v>0</v>
      </c>
      <c r="V105" s="227">
        <f>Ethernet!H339</f>
        <v>0</v>
      </c>
      <c r="W105" s="227">
        <f>Ethernet!I339</f>
        <v>0</v>
      </c>
      <c r="X105" s="227">
        <f>Ethernet!J339</f>
        <v>0</v>
      </c>
      <c r="Y105" s="227">
        <f>Ethernet!K339</f>
        <v>0</v>
      </c>
      <c r="Z105" s="227">
        <f>Ethernet!L339</f>
        <v>0</v>
      </c>
      <c r="AA105" s="227">
        <f>Ethernet!M339</f>
        <v>0</v>
      </c>
      <c r="AB105" s="227">
        <f>Ethernet!N339</f>
        <v>0</v>
      </c>
      <c r="AD105" s="228" t="s">
        <v>122</v>
      </c>
      <c r="AF105" s="124" t="str">
        <f t="shared" si="84"/>
        <v>1.6T LR8 10 km OSFP-XD and TBD</v>
      </c>
      <c r="AG105" s="227">
        <f t="shared" si="85"/>
        <v>0</v>
      </c>
      <c r="AH105" s="227">
        <f t="shared" si="86"/>
        <v>0</v>
      </c>
      <c r="AI105" s="227">
        <f t="shared" si="87"/>
        <v>0</v>
      </c>
      <c r="AJ105" s="227">
        <f t="shared" si="88"/>
        <v>0</v>
      </c>
      <c r="AK105" s="227">
        <f t="shared" si="89"/>
        <v>0</v>
      </c>
      <c r="AL105" s="227">
        <f t="shared" si="90"/>
        <v>0</v>
      </c>
      <c r="AM105" s="227">
        <f t="shared" si="91"/>
        <v>0</v>
      </c>
      <c r="AN105" s="227">
        <f t="shared" si="92"/>
        <v>0</v>
      </c>
      <c r="AO105" s="227">
        <f t="shared" si="93"/>
        <v>0</v>
      </c>
      <c r="AP105" s="227">
        <f t="shared" si="94"/>
        <v>0</v>
      </c>
      <c r="AQ105" s="227">
        <f t="shared" si="95"/>
        <v>0</v>
      </c>
      <c r="AR105" s="227">
        <f t="shared" si="96"/>
        <v>0</v>
      </c>
      <c r="AT105" s="124" t="str">
        <f t="shared" si="97"/>
        <v>1.6T LR8 10 km OSFP-XD and TBD</v>
      </c>
      <c r="AU105" s="227">
        <f t="shared" si="98"/>
        <v>0</v>
      </c>
      <c r="AV105" s="227">
        <f t="shared" si="99"/>
        <v>0</v>
      </c>
      <c r="AW105" s="227">
        <f t="shared" si="100"/>
        <v>0</v>
      </c>
      <c r="AX105" s="227">
        <f t="shared" si="101"/>
        <v>0</v>
      </c>
      <c r="AY105" s="227">
        <f t="shared" si="102"/>
        <v>0</v>
      </c>
      <c r="AZ105" s="227">
        <f t="shared" si="103"/>
        <v>0</v>
      </c>
      <c r="BA105" s="227">
        <f t="shared" si="104"/>
        <v>0</v>
      </c>
      <c r="BB105" s="227">
        <f t="shared" si="105"/>
        <v>0</v>
      </c>
      <c r="BC105" s="227">
        <f t="shared" si="106"/>
        <v>0</v>
      </c>
      <c r="BD105" s="227">
        <f t="shared" si="107"/>
        <v>0</v>
      </c>
      <c r="BE105" s="227">
        <f t="shared" si="108"/>
        <v>0</v>
      </c>
      <c r="BF105" s="227">
        <f t="shared" si="109"/>
        <v>0</v>
      </c>
      <c r="BH105" s="124" t="str">
        <f t="shared" si="82"/>
        <v>1.6T LR8 10 km OSFP-XD and TBD</v>
      </c>
      <c r="BI105" s="258">
        <f>IF(AG105=0,,10^-6*AG105*$BO$5*Ethernet!Q687)</f>
        <v>0</v>
      </c>
      <c r="BJ105" s="258">
        <f>IF(AH105=0,,10^-6*AH105*$BO$5*Ethernet!R687)</f>
        <v>0</v>
      </c>
      <c r="BK105" s="258">
        <f>IF(AI105=0,,10^-6*AI105*$BO$5*Ethernet!S687)</f>
        <v>0</v>
      </c>
      <c r="BL105" s="258">
        <f>IF(AJ105=0,,10^-6*AJ105*$BO$5*Ethernet!T687)</f>
        <v>0</v>
      </c>
      <c r="BM105" s="258">
        <f>IF(AK105=0,,10^-6*AK105*$BO$5*Ethernet!U687)</f>
        <v>0</v>
      </c>
      <c r="BN105" s="258">
        <f>IF(AL105=0,,10^-6*AL105*$BO$5*Ethernet!V687)</f>
        <v>0</v>
      </c>
      <c r="BO105" s="258">
        <f>IF(AM105=0,,10^-6*AM105*$BO$5*Ethernet!W687)</f>
        <v>0</v>
      </c>
      <c r="BP105" s="258">
        <f>IF(AN105=0,,10^-6*AN105*$BO$5*Ethernet!X687)</f>
        <v>0</v>
      </c>
      <c r="BQ105" s="258">
        <f>IF(AO105=0,,10^-6*AO105*$BO$5*Ethernet!Y687)</f>
        <v>0</v>
      </c>
      <c r="BR105" s="258">
        <f>IF(AP105=0,,10^-6*AP105*$BO$5*Ethernet!Z687)</f>
        <v>0</v>
      </c>
      <c r="BS105" s="258">
        <f>IF(AQ105=0,,10^-6*AQ105*$BO$5*Ethernet!AA687)</f>
        <v>0</v>
      </c>
      <c r="BT105" s="258">
        <f>IF(AR105=0,,10^-6*AR105*$BO$5*Ethernet!AB687)</f>
        <v>0</v>
      </c>
      <c r="BV105" s="124" t="str">
        <f t="shared" si="83"/>
        <v>1.6T LR8 10 km OSFP-XD and TBD</v>
      </c>
      <c r="BW105" s="258">
        <f>IF(AU105=0,,10^-6*AU105*$CC$5*Ethernet!Q687)</f>
        <v>0</v>
      </c>
      <c r="BX105" s="258">
        <f>IF(AV105=0,,10^-6*AV105*$CC$5*Ethernet!R687)</f>
        <v>0</v>
      </c>
      <c r="BY105" s="258">
        <f>IF(AW105=0,,10^-6*AW105*$CC$5*Ethernet!S687)</f>
        <v>0</v>
      </c>
      <c r="BZ105" s="258">
        <f>IF(AX105=0,,10^-6*AX105*$CC$5*Ethernet!T687)</f>
        <v>0</v>
      </c>
      <c r="CA105" s="258">
        <f>IF(AY105=0,,10^-6*AY105*$CC$5*Ethernet!U687)</f>
        <v>0</v>
      </c>
      <c r="CB105" s="258">
        <f>IF(AZ105=0,,10^-6*AZ105*$CC$5*Ethernet!V687)</f>
        <v>0</v>
      </c>
      <c r="CC105" s="258">
        <f>IF(BA105=0,,10^-6*BA105*$CC$5*Ethernet!W687)</f>
        <v>0</v>
      </c>
      <c r="CD105" s="258">
        <f>IF(BB105=0,,10^-6*BB105*$CC$5*Ethernet!X687)</f>
        <v>0</v>
      </c>
      <c r="CE105" s="258">
        <f>IF(BC105=0,,10^-6*BC105*$CC$5*Ethernet!Y687)</f>
        <v>0</v>
      </c>
      <c r="CF105" s="258">
        <f>IF(BD105=0,,10^-6*BD105*$CC$5*Ethernet!Z687)</f>
        <v>0</v>
      </c>
      <c r="CG105" s="258">
        <f>IF(BE105=0,,10^-6*BE105*$CC$5*Ethernet!AA687)</f>
        <v>0</v>
      </c>
      <c r="CH105" s="258">
        <f>IF(BF105=0,,10^-6*BF105*$CC$5*Ethernet!AB687)</f>
        <v>0</v>
      </c>
    </row>
    <row r="106" spans="1:86">
      <c r="A106" s="240" t="s">
        <v>34</v>
      </c>
      <c r="B106" s="124" t="str">
        <f>Ethernet!B254</f>
        <v>1.6T ER8 &gt;10 km OSFP-XD and TBD</v>
      </c>
      <c r="C106" s="227">
        <f>Ethernet!C254</f>
        <v>0</v>
      </c>
      <c r="D106" s="227">
        <f>Ethernet!D254</f>
        <v>0</v>
      </c>
      <c r="E106" s="227">
        <f>Ethernet!E254</f>
        <v>0</v>
      </c>
      <c r="F106" s="227">
        <f>Ethernet!F254</f>
        <v>0</v>
      </c>
      <c r="G106" s="227">
        <f>Ethernet!G254</f>
        <v>0</v>
      </c>
      <c r="H106" s="227">
        <f>Ethernet!H254</f>
        <v>0</v>
      </c>
      <c r="I106" s="227">
        <f>Ethernet!I254</f>
        <v>0</v>
      </c>
      <c r="J106" s="227">
        <f>Ethernet!J254</f>
        <v>0</v>
      </c>
      <c r="K106" s="227">
        <f>Ethernet!K254</f>
        <v>0</v>
      </c>
      <c r="L106" s="227">
        <f>Ethernet!L254</f>
        <v>0</v>
      </c>
      <c r="M106" s="227">
        <f>Ethernet!M254</f>
        <v>0</v>
      </c>
      <c r="N106" s="227">
        <f>Ethernet!N254</f>
        <v>0</v>
      </c>
      <c r="P106" s="124" t="str">
        <f t="shared" si="81"/>
        <v>1.6T ER8 &gt;10 km OSFP-XD and TBD</v>
      </c>
      <c r="Q106" s="227">
        <f>Ethernet!C340</f>
        <v>0</v>
      </c>
      <c r="R106" s="227">
        <f>Ethernet!D340</f>
        <v>0</v>
      </c>
      <c r="S106" s="227">
        <f>Ethernet!E340</f>
        <v>0</v>
      </c>
      <c r="T106" s="227">
        <f>Ethernet!F340</f>
        <v>0</v>
      </c>
      <c r="U106" s="227">
        <f>Ethernet!G340</f>
        <v>0</v>
      </c>
      <c r="V106" s="227">
        <f>Ethernet!H340</f>
        <v>0</v>
      </c>
      <c r="W106" s="227">
        <f>Ethernet!I340</f>
        <v>0</v>
      </c>
      <c r="X106" s="227">
        <f>Ethernet!J340</f>
        <v>0</v>
      </c>
      <c r="Y106" s="227">
        <f>Ethernet!K340</f>
        <v>0</v>
      </c>
      <c r="Z106" s="227">
        <f>Ethernet!L340</f>
        <v>0</v>
      </c>
      <c r="AA106" s="227">
        <f>Ethernet!M340</f>
        <v>0</v>
      </c>
      <c r="AB106" s="227">
        <f>Ethernet!N340</f>
        <v>0</v>
      </c>
      <c r="AD106" s="228" t="s">
        <v>122</v>
      </c>
      <c r="AF106" s="124" t="str">
        <f t="shared" si="84"/>
        <v>1.6T ER8 &gt;10 km OSFP-XD and TBD</v>
      </c>
      <c r="AG106" s="227">
        <f t="shared" si="85"/>
        <v>0</v>
      </c>
      <c r="AH106" s="227">
        <f t="shared" si="86"/>
        <v>0</v>
      </c>
      <c r="AI106" s="227">
        <f t="shared" si="87"/>
        <v>0</v>
      </c>
      <c r="AJ106" s="227">
        <f t="shared" si="88"/>
        <v>0</v>
      </c>
      <c r="AK106" s="227">
        <f t="shared" si="89"/>
        <v>0</v>
      </c>
      <c r="AL106" s="227">
        <f t="shared" si="90"/>
        <v>0</v>
      </c>
      <c r="AM106" s="227">
        <f t="shared" si="91"/>
        <v>0</v>
      </c>
      <c r="AN106" s="227">
        <f t="shared" si="92"/>
        <v>0</v>
      </c>
      <c r="AO106" s="227">
        <f t="shared" si="93"/>
        <v>0</v>
      </c>
      <c r="AP106" s="227">
        <f t="shared" si="94"/>
        <v>0</v>
      </c>
      <c r="AQ106" s="227">
        <f t="shared" si="95"/>
        <v>0</v>
      </c>
      <c r="AR106" s="227">
        <f t="shared" si="96"/>
        <v>0</v>
      </c>
      <c r="AT106" s="124" t="str">
        <f t="shared" si="97"/>
        <v>1.6T ER8 &gt;10 km OSFP-XD and TBD</v>
      </c>
      <c r="AU106" s="227">
        <f t="shared" si="98"/>
        <v>0</v>
      </c>
      <c r="AV106" s="227">
        <f t="shared" si="99"/>
        <v>0</v>
      </c>
      <c r="AW106" s="227">
        <f t="shared" si="100"/>
        <v>0</v>
      </c>
      <c r="AX106" s="227">
        <f t="shared" si="101"/>
        <v>0</v>
      </c>
      <c r="AY106" s="227">
        <f t="shared" si="102"/>
        <v>0</v>
      </c>
      <c r="AZ106" s="227">
        <f t="shared" si="103"/>
        <v>0</v>
      </c>
      <c r="BA106" s="227">
        <f t="shared" si="104"/>
        <v>0</v>
      </c>
      <c r="BB106" s="227">
        <f t="shared" si="105"/>
        <v>0</v>
      </c>
      <c r="BC106" s="227">
        <f t="shared" si="106"/>
        <v>0</v>
      </c>
      <c r="BD106" s="227">
        <f t="shared" si="107"/>
        <v>0</v>
      </c>
      <c r="BE106" s="227">
        <f t="shared" si="108"/>
        <v>0</v>
      </c>
      <c r="BF106" s="227">
        <f t="shared" si="109"/>
        <v>0</v>
      </c>
      <c r="BH106" s="124" t="str">
        <f t="shared" si="82"/>
        <v>1.6T ER8 &gt;10 km OSFP-XD and TBD</v>
      </c>
      <c r="BI106" s="258">
        <f>IF(AG106=0,,10^-6*AG106*$BO$5*Ethernet!Q688)</f>
        <v>0</v>
      </c>
      <c r="BJ106" s="258">
        <f>IF(AH106=0,,10^-6*AH106*$BO$5*Ethernet!R688)</f>
        <v>0</v>
      </c>
      <c r="BK106" s="258">
        <f>IF(AI106=0,,10^-6*AI106*$BO$5*Ethernet!S688)</f>
        <v>0</v>
      </c>
      <c r="BL106" s="258">
        <f>IF(AJ106=0,,10^-6*AJ106*$BO$5*Ethernet!T688)</f>
        <v>0</v>
      </c>
      <c r="BM106" s="258">
        <f>IF(AK106=0,,10^-6*AK106*$BO$5*Ethernet!U688)</f>
        <v>0</v>
      </c>
      <c r="BN106" s="258">
        <f>IF(AL106=0,,10^-6*AL106*$BO$5*Ethernet!V688)</f>
        <v>0</v>
      </c>
      <c r="BO106" s="258">
        <f>IF(AM106=0,,10^-6*AM106*$BO$5*Ethernet!W688)</f>
        <v>0</v>
      </c>
      <c r="BP106" s="258">
        <f>IF(AN106=0,,10^-6*AN106*$BO$5*Ethernet!X688)</f>
        <v>0</v>
      </c>
      <c r="BQ106" s="258">
        <f>IF(AO106=0,,10^-6*AO106*$BO$5*Ethernet!Y688)</f>
        <v>0</v>
      </c>
      <c r="BR106" s="258">
        <f>IF(AP106=0,,10^-6*AP106*$BO$5*Ethernet!Z688)</f>
        <v>0</v>
      </c>
      <c r="BS106" s="258">
        <f>IF(AQ106=0,,10^-6*AQ106*$BO$5*Ethernet!AA688)</f>
        <v>0</v>
      </c>
      <c r="BT106" s="258">
        <f>IF(AR106=0,,10^-6*AR106*$BO$5*Ethernet!AB688)</f>
        <v>0</v>
      </c>
      <c r="BV106" s="124" t="str">
        <f t="shared" si="83"/>
        <v>1.6T ER8 &gt;10 km OSFP-XD and TBD</v>
      </c>
      <c r="BW106" s="258">
        <f>IF(AU106=0,,10^-6*AU106*$CC$5*Ethernet!Q688)</f>
        <v>0</v>
      </c>
      <c r="BX106" s="258">
        <f>IF(AV106=0,,10^-6*AV106*$CC$5*Ethernet!R688)</f>
        <v>0</v>
      </c>
      <c r="BY106" s="258">
        <f>IF(AW106=0,,10^-6*AW106*$CC$5*Ethernet!S688)</f>
        <v>0</v>
      </c>
      <c r="BZ106" s="258">
        <f>IF(AX106=0,,10^-6*AX106*$CC$5*Ethernet!T688)</f>
        <v>0</v>
      </c>
      <c r="CA106" s="258">
        <f>IF(AY106=0,,10^-6*AY106*$CC$5*Ethernet!U688)</f>
        <v>0</v>
      </c>
      <c r="CB106" s="258">
        <f>IF(AZ106=0,,10^-6*AZ106*$CC$5*Ethernet!V688)</f>
        <v>0</v>
      </c>
      <c r="CC106" s="258">
        <f>IF(BA106=0,,10^-6*BA106*$CC$5*Ethernet!W688)</f>
        <v>0</v>
      </c>
      <c r="CD106" s="258">
        <f>IF(BB106=0,,10^-6*BB106*$CC$5*Ethernet!X688)</f>
        <v>0</v>
      </c>
      <c r="CE106" s="258">
        <f>IF(BC106=0,,10^-6*BC106*$CC$5*Ethernet!Y688)</f>
        <v>0</v>
      </c>
      <c r="CF106" s="258">
        <f>IF(BD106=0,,10^-6*BD106*$CC$5*Ethernet!Z688)</f>
        <v>0</v>
      </c>
      <c r="CG106" s="258">
        <f>IF(BE106=0,,10^-6*BE106*$CC$5*Ethernet!AA688)</f>
        <v>0</v>
      </c>
      <c r="CH106" s="258">
        <f>IF(BF106=0,,10^-6*BF106*$CC$5*Ethernet!AB688)</f>
        <v>0</v>
      </c>
    </row>
    <row r="107" spans="1:86">
      <c r="A107" s="240" t="s">
        <v>34</v>
      </c>
      <c r="B107" s="124" t="str">
        <f>Ethernet!B255</f>
        <v>3.2T SR 100 m OSFP-XD and TBD</v>
      </c>
      <c r="C107" s="227">
        <f>Ethernet!C255</f>
        <v>0</v>
      </c>
      <c r="D107" s="227">
        <f>Ethernet!D255</f>
        <v>0</v>
      </c>
      <c r="E107" s="227">
        <f>Ethernet!E255</f>
        <v>0</v>
      </c>
      <c r="F107" s="227">
        <f>Ethernet!F255</f>
        <v>0</v>
      </c>
      <c r="G107" s="227">
        <f>Ethernet!G255</f>
        <v>0</v>
      </c>
      <c r="H107" s="227">
        <f>Ethernet!H255</f>
        <v>0</v>
      </c>
      <c r="I107" s="227">
        <f>Ethernet!I255</f>
        <v>0</v>
      </c>
      <c r="J107" s="227">
        <f>Ethernet!J255</f>
        <v>0</v>
      </c>
      <c r="K107" s="227">
        <f>Ethernet!K255</f>
        <v>0</v>
      </c>
      <c r="L107" s="227">
        <f>Ethernet!L255</f>
        <v>0</v>
      </c>
      <c r="M107" s="227">
        <f>Ethernet!M255</f>
        <v>0</v>
      </c>
      <c r="N107" s="227">
        <f>Ethernet!N255</f>
        <v>0</v>
      </c>
      <c r="P107" s="124" t="str">
        <f t="shared" si="81"/>
        <v>3.2T SR 100 m OSFP-XD and TBD</v>
      </c>
      <c r="Q107" s="227">
        <f>Ethernet!C341</f>
        <v>0</v>
      </c>
      <c r="R107" s="227">
        <f>Ethernet!D341</f>
        <v>0</v>
      </c>
      <c r="S107" s="227">
        <f>Ethernet!E341</f>
        <v>0</v>
      </c>
      <c r="T107" s="227">
        <f>Ethernet!F341</f>
        <v>0</v>
      </c>
      <c r="U107" s="227">
        <f>Ethernet!G341</f>
        <v>0</v>
      </c>
      <c r="V107" s="227">
        <f>Ethernet!H341</f>
        <v>0</v>
      </c>
      <c r="W107" s="227">
        <f>Ethernet!I341</f>
        <v>0</v>
      </c>
      <c r="X107" s="227">
        <f>Ethernet!J341</f>
        <v>0</v>
      </c>
      <c r="Y107" s="227">
        <f>Ethernet!K341</f>
        <v>0</v>
      </c>
      <c r="Z107" s="227">
        <f>Ethernet!L341</f>
        <v>0</v>
      </c>
      <c r="AA107" s="227">
        <f>Ethernet!M341</f>
        <v>0</v>
      </c>
      <c r="AB107" s="227">
        <f>Ethernet!N341</f>
        <v>0</v>
      </c>
      <c r="AD107" s="228" t="s">
        <v>125</v>
      </c>
      <c r="AF107" s="124" t="str">
        <f t="shared" si="84"/>
        <v>3.2T SR 100 m OSFP-XD and TBD</v>
      </c>
      <c r="AG107" s="227">
        <f t="shared" si="85"/>
        <v>0</v>
      </c>
      <c r="AH107" s="227">
        <f t="shared" si="86"/>
        <v>0</v>
      </c>
      <c r="AI107" s="227">
        <f t="shared" si="87"/>
        <v>0</v>
      </c>
      <c r="AJ107" s="227">
        <f t="shared" si="88"/>
        <v>0</v>
      </c>
      <c r="AK107" s="227">
        <f t="shared" si="89"/>
        <v>0</v>
      </c>
      <c r="AL107" s="227">
        <f t="shared" si="90"/>
        <v>0</v>
      </c>
      <c r="AM107" s="227">
        <f t="shared" si="91"/>
        <v>0</v>
      </c>
      <c r="AN107" s="227">
        <f t="shared" si="92"/>
        <v>0</v>
      </c>
      <c r="AO107" s="227">
        <f t="shared" si="93"/>
        <v>0</v>
      </c>
      <c r="AP107" s="227">
        <f t="shared" si="94"/>
        <v>0</v>
      </c>
      <c r="AQ107" s="227">
        <f t="shared" si="95"/>
        <v>0</v>
      </c>
      <c r="AR107" s="227">
        <f t="shared" si="96"/>
        <v>0</v>
      </c>
      <c r="AT107" s="124" t="str">
        <f t="shared" si="97"/>
        <v>3.2T SR 100 m OSFP-XD and TBD</v>
      </c>
      <c r="AU107" s="227">
        <f t="shared" si="98"/>
        <v>0</v>
      </c>
      <c r="AV107" s="227">
        <f t="shared" si="99"/>
        <v>0</v>
      </c>
      <c r="AW107" s="227">
        <f t="shared" si="100"/>
        <v>0</v>
      </c>
      <c r="AX107" s="227">
        <f t="shared" si="101"/>
        <v>0</v>
      </c>
      <c r="AY107" s="227">
        <f t="shared" si="102"/>
        <v>0</v>
      </c>
      <c r="AZ107" s="227">
        <f t="shared" si="103"/>
        <v>0</v>
      </c>
      <c r="BA107" s="227">
        <f t="shared" si="104"/>
        <v>0</v>
      </c>
      <c r="BB107" s="227">
        <f t="shared" si="105"/>
        <v>0</v>
      </c>
      <c r="BC107" s="227">
        <f t="shared" si="106"/>
        <v>0</v>
      </c>
      <c r="BD107" s="227">
        <f t="shared" si="107"/>
        <v>0</v>
      </c>
      <c r="BE107" s="227">
        <f t="shared" si="108"/>
        <v>0</v>
      </c>
      <c r="BF107" s="227">
        <f t="shared" si="109"/>
        <v>0</v>
      </c>
      <c r="BH107" s="124" t="str">
        <f t="shared" si="82"/>
        <v>3.2T SR 100 m OSFP-XD and TBD</v>
      </c>
      <c r="BI107" s="258">
        <f>IF(AG107=0,,10^-6*AG107*$BO$5*Ethernet!Q689)</f>
        <v>0</v>
      </c>
      <c r="BJ107" s="258">
        <f>IF(AH107=0,,10^-6*AH107*$BO$5*Ethernet!R689)</f>
        <v>0</v>
      </c>
      <c r="BK107" s="258">
        <f>IF(AI107=0,,10^-6*AI107*$BO$5*Ethernet!S689)</f>
        <v>0</v>
      </c>
      <c r="BL107" s="258">
        <f>IF(AJ107=0,,10^-6*AJ107*$BO$5*Ethernet!T689)</f>
        <v>0</v>
      </c>
      <c r="BM107" s="258">
        <f>IF(AK107=0,,10^-6*AK107*$BO$5*Ethernet!U689)</f>
        <v>0</v>
      </c>
      <c r="BN107" s="258">
        <f>IF(AL107=0,,10^-6*AL107*$BO$5*Ethernet!V689)</f>
        <v>0</v>
      </c>
      <c r="BO107" s="258">
        <f>IF(AM107=0,,10^-6*AM107*$BO$5*Ethernet!W689)</f>
        <v>0</v>
      </c>
      <c r="BP107" s="258">
        <f>IF(AN107=0,,10^-6*AN107*$BO$5*Ethernet!X689)</f>
        <v>0</v>
      </c>
      <c r="BQ107" s="258">
        <f>IF(AO107=0,,10^-6*AO107*$BO$5*Ethernet!Y689)</f>
        <v>0</v>
      </c>
      <c r="BR107" s="258">
        <f>IF(AP107=0,,10^-6*AP107*$BO$5*Ethernet!Z689)</f>
        <v>0</v>
      </c>
      <c r="BS107" s="258">
        <f>IF(AQ107=0,,10^-6*AQ107*$BO$5*Ethernet!AA689)</f>
        <v>0</v>
      </c>
      <c r="BT107" s="258">
        <f>IF(AR107=0,,10^-6*AR107*$BO$5*Ethernet!AB689)</f>
        <v>0</v>
      </c>
      <c r="BV107" s="124" t="str">
        <f t="shared" si="83"/>
        <v>3.2T SR 100 m OSFP-XD and TBD</v>
      </c>
      <c r="BW107" s="258">
        <f>IF(AU107=0,,10^-6*AU107*$CC$5*Ethernet!Q689)</f>
        <v>0</v>
      </c>
      <c r="BX107" s="258">
        <f>IF(AV107=0,,10^-6*AV107*$CC$5*Ethernet!R689)</f>
        <v>0</v>
      </c>
      <c r="BY107" s="258">
        <f>IF(AW107=0,,10^-6*AW107*$CC$5*Ethernet!S689)</f>
        <v>0</v>
      </c>
      <c r="BZ107" s="258">
        <f>IF(AX107=0,,10^-6*AX107*$CC$5*Ethernet!T689)</f>
        <v>0</v>
      </c>
      <c r="CA107" s="258">
        <f>IF(AY107=0,,10^-6*AY107*$CC$5*Ethernet!U689)</f>
        <v>0</v>
      </c>
      <c r="CB107" s="258">
        <f>IF(AZ107=0,,10^-6*AZ107*$CC$5*Ethernet!V689)</f>
        <v>0</v>
      </c>
      <c r="CC107" s="258">
        <f>IF(BA107=0,,10^-6*BA107*$CC$5*Ethernet!W689)</f>
        <v>0</v>
      </c>
      <c r="CD107" s="258">
        <f>IF(BB107=0,,10^-6*BB107*$CC$5*Ethernet!X689)</f>
        <v>0</v>
      </c>
      <c r="CE107" s="258">
        <f>IF(BC107=0,,10^-6*BC107*$CC$5*Ethernet!Y689)</f>
        <v>0</v>
      </c>
      <c r="CF107" s="258">
        <f>IF(BD107=0,,10^-6*BD107*$CC$5*Ethernet!Z689)</f>
        <v>0</v>
      </c>
      <c r="CG107" s="258">
        <f>IF(BE107=0,,10^-6*BE107*$CC$5*Ethernet!AA689)</f>
        <v>0</v>
      </c>
      <c r="CH107" s="258">
        <f>IF(BF107=0,,10^-6*BF107*$CC$5*Ethernet!AB689)</f>
        <v>0</v>
      </c>
    </row>
    <row r="108" spans="1:86">
      <c r="A108" s="240" t="s">
        <v>34</v>
      </c>
      <c r="B108" s="124" t="str">
        <f>Ethernet!B256</f>
        <v>3.2T DR 500 m OSFP-XD and TBD</v>
      </c>
      <c r="C108" s="227">
        <f>Ethernet!C256</f>
        <v>0</v>
      </c>
      <c r="D108" s="227">
        <f>Ethernet!D256</f>
        <v>0</v>
      </c>
      <c r="E108" s="227">
        <f>Ethernet!E256</f>
        <v>0</v>
      </c>
      <c r="F108" s="227">
        <f>Ethernet!F256</f>
        <v>0</v>
      </c>
      <c r="G108" s="227">
        <f>Ethernet!G256</f>
        <v>0</v>
      </c>
      <c r="H108" s="227">
        <f>Ethernet!H256</f>
        <v>0</v>
      </c>
      <c r="I108" s="227">
        <f>Ethernet!I256</f>
        <v>0</v>
      </c>
      <c r="J108" s="227">
        <f>Ethernet!J256</f>
        <v>0</v>
      </c>
      <c r="K108" s="227">
        <f>Ethernet!K256</f>
        <v>0</v>
      </c>
      <c r="L108" s="227">
        <f>Ethernet!L256</f>
        <v>0</v>
      </c>
      <c r="M108" s="227">
        <f>Ethernet!M256</f>
        <v>0</v>
      </c>
      <c r="N108" s="227">
        <f>Ethernet!N256</f>
        <v>0</v>
      </c>
      <c r="P108" s="124" t="str">
        <f t="shared" si="81"/>
        <v>3.2T DR 500 m OSFP-XD and TBD</v>
      </c>
      <c r="Q108" s="227">
        <f>Ethernet!C342</f>
        <v>0</v>
      </c>
      <c r="R108" s="227">
        <f>Ethernet!D342</f>
        <v>0</v>
      </c>
      <c r="S108" s="227">
        <f>Ethernet!E342</f>
        <v>0</v>
      </c>
      <c r="T108" s="227">
        <f>Ethernet!F342</f>
        <v>0</v>
      </c>
      <c r="U108" s="227">
        <f>Ethernet!G342</f>
        <v>0</v>
      </c>
      <c r="V108" s="227">
        <f>Ethernet!H342</f>
        <v>0</v>
      </c>
      <c r="W108" s="227">
        <f>Ethernet!I342</f>
        <v>0</v>
      </c>
      <c r="X108" s="227">
        <f>Ethernet!J342</f>
        <v>0</v>
      </c>
      <c r="Y108" s="227">
        <f>Ethernet!K342</f>
        <v>0</v>
      </c>
      <c r="Z108" s="227">
        <f>Ethernet!L342</f>
        <v>0</v>
      </c>
      <c r="AA108" s="227">
        <f>Ethernet!M342</f>
        <v>0</v>
      </c>
      <c r="AB108" s="227">
        <f>Ethernet!N342</f>
        <v>0</v>
      </c>
      <c r="AD108" s="228" t="s">
        <v>122</v>
      </c>
      <c r="AF108" s="124" t="str">
        <f t="shared" si="84"/>
        <v>3.2T DR 500 m OSFP-XD and TBD</v>
      </c>
      <c r="AG108" s="227">
        <f t="shared" si="85"/>
        <v>0</v>
      </c>
      <c r="AH108" s="227">
        <f t="shared" si="86"/>
        <v>0</v>
      </c>
      <c r="AI108" s="227">
        <f t="shared" si="87"/>
        <v>0</v>
      </c>
      <c r="AJ108" s="227">
        <f t="shared" si="88"/>
        <v>0</v>
      </c>
      <c r="AK108" s="227">
        <f t="shared" si="89"/>
        <v>0</v>
      </c>
      <c r="AL108" s="227">
        <f t="shared" si="90"/>
        <v>0</v>
      </c>
      <c r="AM108" s="227">
        <f t="shared" si="91"/>
        <v>0</v>
      </c>
      <c r="AN108" s="227">
        <f t="shared" si="92"/>
        <v>0</v>
      </c>
      <c r="AO108" s="227">
        <f t="shared" si="93"/>
        <v>0</v>
      </c>
      <c r="AP108" s="227">
        <f t="shared" si="94"/>
        <v>0</v>
      </c>
      <c r="AQ108" s="227">
        <f t="shared" si="95"/>
        <v>0</v>
      </c>
      <c r="AR108" s="227">
        <f t="shared" si="96"/>
        <v>0</v>
      </c>
      <c r="AT108" s="124" t="str">
        <f t="shared" si="97"/>
        <v>3.2T DR 500 m OSFP-XD and TBD</v>
      </c>
      <c r="AU108" s="227">
        <f t="shared" si="98"/>
        <v>0</v>
      </c>
      <c r="AV108" s="227">
        <f t="shared" si="99"/>
        <v>0</v>
      </c>
      <c r="AW108" s="227">
        <f t="shared" si="100"/>
        <v>0</v>
      </c>
      <c r="AX108" s="227">
        <f t="shared" si="101"/>
        <v>0</v>
      </c>
      <c r="AY108" s="227">
        <f t="shared" si="102"/>
        <v>0</v>
      </c>
      <c r="AZ108" s="227">
        <f t="shared" si="103"/>
        <v>0</v>
      </c>
      <c r="BA108" s="227">
        <f t="shared" si="104"/>
        <v>0</v>
      </c>
      <c r="BB108" s="227">
        <f t="shared" si="105"/>
        <v>0</v>
      </c>
      <c r="BC108" s="227">
        <f t="shared" si="106"/>
        <v>0</v>
      </c>
      <c r="BD108" s="227">
        <f t="shared" si="107"/>
        <v>0</v>
      </c>
      <c r="BE108" s="227">
        <f t="shared" si="108"/>
        <v>0</v>
      </c>
      <c r="BF108" s="227">
        <f t="shared" si="109"/>
        <v>0</v>
      </c>
      <c r="BH108" s="124" t="str">
        <f t="shared" si="82"/>
        <v>3.2T DR 500 m OSFP-XD and TBD</v>
      </c>
      <c r="BI108" s="258">
        <f>IF(AG108=0,,10^-6*AG108*$BO$5*Ethernet!Q690)</f>
        <v>0</v>
      </c>
      <c r="BJ108" s="258">
        <f>IF(AH108=0,,10^-6*AH108*$BO$5*Ethernet!R690)</f>
        <v>0</v>
      </c>
      <c r="BK108" s="258">
        <f>IF(AI108=0,,10^-6*AI108*$BO$5*Ethernet!S690)</f>
        <v>0</v>
      </c>
      <c r="BL108" s="258">
        <f>IF(AJ108=0,,10^-6*AJ108*$BO$5*Ethernet!T690)</f>
        <v>0</v>
      </c>
      <c r="BM108" s="258">
        <f>IF(AK108=0,,10^-6*AK108*$BO$5*Ethernet!U690)</f>
        <v>0</v>
      </c>
      <c r="BN108" s="258">
        <f>IF(AL108=0,,10^-6*AL108*$BO$5*Ethernet!V690)</f>
        <v>0</v>
      </c>
      <c r="BO108" s="258">
        <f>IF(AM108=0,,10^-6*AM108*$BO$5*Ethernet!W690)</f>
        <v>0</v>
      </c>
      <c r="BP108" s="258">
        <f>IF(AN108=0,,10^-6*AN108*$BO$5*Ethernet!X690)</f>
        <v>0</v>
      </c>
      <c r="BQ108" s="258">
        <f>IF(AO108=0,,10^-6*AO108*$BO$5*Ethernet!Y690)</f>
        <v>0</v>
      </c>
      <c r="BR108" s="258">
        <f>IF(AP108=0,,10^-6*AP108*$BO$5*Ethernet!Z690)</f>
        <v>0</v>
      </c>
      <c r="BS108" s="258">
        <f>IF(AQ108=0,,10^-6*AQ108*$BO$5*Ethernet!AA690)</f>
        <v>0</v>
      </c>
      <c r="BT108" s="258">
        <f>IF(AR108=0,,10^-6*AR108*$BO$5*Ethernet!AB690)</f>
        <v>0</v>
      </c>
      <c r="BV108" s="124" t="str">
        <f t="shared" si="83"/>
        <v>3.2T DR 500 m OSFP-XD and TBD</v>
      </c>
      <c r="BW108" s="258">
        <f>IF(AU108=0,,10^-6*AU108*$CC$5*Ethernet!Q690)</f>
        <v>0</v>
      </c>
      <c r="BX108" s="258">
        <f>IF(AV108=0,,10^-6*AV108*$CC$5*Ethernet!R690)</f>
        <v>0</v>
      </c>
      <c r="BY108" s="258">
        <f>IF(AW108=0,,10^-6*AW108*$CC$5*Ethernet!S690)</f>
        <v>0</v>
      </c>
      <c r="BZ108" s="258">
        <f>IF(AX108=0,,10^-6*AX108*$CC$5*Ethernet!T690)</f>
        <v>0</v>
      </c>
      <c r="CA108" s="258">
        <f>IF(AY108=0,,10^-6*AY108*$CC$5*Ethernet!U690)</f>
        <v>0</v>
      </c>
      <c r="CB108" s="258">
        <f>IF(AZ108=0,,10^-6*AZ108*$CC$5*Ethernet!V690)</f>
        <v>0</v>
      </c>
      <c r="CC108" s="258">
        <f>IF(BA108=0,,10^-6*BA108*$CC$5*Ethernet!W690)</f>
        <v>0</v>
      </c>
      <c r="CD108" s="258">
        <f>IF(BB108=0,,10^-6*BB108*$CC$5*Ethernet!X690)</f>
        <v>0</v>
      </c>
      <c r="CE108" s="258">
        <f>IF(BC108=0,,10^-6*BC108*$CC$5*Ethernet!Y690)</f>
        <v>0</v>
      </c>
      <c r="CF108" s="258">
        <f>IF(BD108=0,,10^-6*BD108*$CC$5*Ethernet!Z690)</f>
        <v>0</v>
      </c>
      <c r="CG108" s="258">
        <f>IF(BE108=0,,10^-6*BE108*$CC$5*Ethernet!AA690)</f>
        <v>0</v>
      </c>
      <c r="CH108" s="258">
        <f>IF(BF108=0,,10^-6*BF108*$CC$5*Ethernet!AB690)</f>
        <v>0</v>
      </c>
    </row>
    <row r="109" spans="1:86">
      <c r="A109" s="240" t="s">
        <v>34</v>
      </c>
      <c r="B109" s="124" t="str">
        <f>Ethernet!B257</f>
        <v>3.2T FR 2 km OSFP-XD and TBD</v>
      </c>
      <c r="C109" s="227">
        <f>Ethernet!C257</f>
        <v>0</v>
      </c>
      <c r="D109" s="227">
        <f>Ethernet!D257</f>
        <v>0</v>
      </c>
      <c r="E109" s="227">
        <f>Ethernet!E257</f>
        <v>0</v>
      </c>
      <c r="F109" s="227">
        <f>Ethernet!F257</f>
        <v>0</v>
      </c>
      <c r="G109" s="227">
        <f>Ethernet!G257</f>
        <v>0</v>
      </c>
      <c r="H109" s="227">
        <f>Ethernet!H257</f>
        <v>0</v>
      </c>
      <c r="I109" s="227">
        <f>Ethernet!I257</f>
        <v>0</v>
      </c>
      <c r="J109" s="227">
        <f>Ethernet!J257</f>
        <v>0</v>
      </c>
      <c r="K109" s="227">
        <f>Ethernet!K257</f>
        <v>0</v>
      </c>
      <c r="L109" s="227">
        <f>Ethernet!L257</f>
        <v>0</v>
      </c>
      <c r="M109" s="227">
        <f>Ethernet!M257</f>
        <v>0</v>
      </c>
      <c r="N109" s="227">
        <f>Ethernet!N257</f>
        <v>0</v>
      </c>
      <c r="P109" s="124" t="str">
        <f t="shared" si="81"/>
        <v>3.2T FR 2 km OSFP-XD and TBD</v>
      </c>
      <c r="Q109" s="227">
        <f>Ethernet!C343</f>
        <v>0</v>
      </c>
      <c r="R109" s="227">
        <f>Ethernet!D343</f>
        <v>0</v>
      </c>
      <c r="S109" s="227">
        <f>Ethernet!E343</f>
        <v>0</v>
      </c>
      <c r="T109" s="227">
        <f>Ethernet!F343</f>
        <v>0</v>
      </c>
      <c r="U109" s="227">
        <f>Ethernet!G343</f>
        <v>0</v>
      </c>
      <c r="V109" s="227">
        <f>Ethernet!H343</f>
        <v>0</v>
      </c>
      <c r="W109" s="227">
        <f>Ethernet!I343</f>
        <v>0</v>
      </c>
      <c r="X109" s="227">
        <f>Ethernet!J343</f>
        <v>0</v>
      </c>
      <c r="Y109" s="227">
        <f>Ethernet!K343</f>
        <v>0</v>
      </c>
      <c r="Z109" s="227">
        <f>Ethernet!L343</f>
        <v>0</v>
      </c>
      <c r="AA109" s="227">
        <f>Ethernet!M343</f>
        <v>0</v>
      </c>
      <c r="AB109" s="227">
        <f>Ethernet!N343</f>
        <v>0</v>
      </c>
      <c r="AD109" s="228" t="s">
        <v>122</v>
      </c>
      <c r="AF109" s="124" t="str">
        <f t="shared" si="84"/>
        <v>3.2T FR 2 km OSFP-XD and TBD</v>
      </c>
      <c r="AG109" s="227">
        <f t="shared" si="85"/>
        <v>0</v>
      </c>
      <c r="AH109" s="227">
        <f t="shared" si="86"/>
        <v>0</v>
      </c>
      <c r="AI109" s="227">
        <f t="shared" si="87"/>
        <v>0</v>
      </c>
      <c r="AJ109" s="227">
        <f t="shared" si="88"/>
        <v>0</v>
      </c>
      <c r="AK109" s="227">
        <f t="shared" si="89"/>
        <v>0</v>
      </c>
      <c r="AL109" s="227">
        <f t="shared" si="90"/>
        <v>0</v>
      </c>
      <c r="AM109" s="227">
        <f t="shared" si="91"/>
        <v>0</v>
      </c>
      <c r="AN109" s="227">
        <f t="shared" si="92"/>
        <v>0</v>
      </c>
      <c r="AO109" s="227">
        <f t="shared" si="93"/>
        <v>0</v>
      </c>
      <c r="AP109" s="227">
        <f t="shared" si="94"/>
        <v>0</v>
      </c>
      <c r="AQ109" s="227">
        <f t="shared" si="95"/>
        <v>0</v>
      </c>
      <c r="AR109" s="227">
        <f t="shared" si="96"/>
        <v>0</v>
      </c>
      <c r="AT109" s="124" t="str">
        <f t="shared" si="97"/>
        <v>3.2T FR 2 km OSFP-XD and TBD</v>
      </c>
      <c r="AU109" s="227">
        <f t="shared" si="98"/>
        <v>0</v>
      </c>
      <c r="AV109" s="227">
        <f t="shared" si="99"/>
        <v>0</v>
      </c>
      <c r="AW109" s="227">
        <f t="shared" si="100"/>
        <v>0</v>
      </c>
      <c r="AX109" s="227">
        <f t="shared" si="101"/>
        <v>0</v>
      </c>
      <c r="AY109" s="227">
        <f t="shared" si="102"/>
        <v>0</v>
      </c>
      <c r="AZ109" s="227">
        <f t="shared" si="103"/>
        <v>0</v>
      </c>
      <c r="BA109" s="227">
        <f t="shared" si="104"/>
        <v>0</v>
      </c>
      <c r="BB109" s="227">
        <f t="shared" si="105"/>
        <v>0</v>
      </c>
      <c r="BC109" s="227">
        <f t="shared" si="106"/>
        <v>0</v>
      </c>
      <c r="BD109" s="227">
        <f t="shared" si="107"/>
        <v>0</v>
      </c>
      <c r="BE109" s="227">
        <f t="shared" si="108"/>
        <v>0</v>
      </c>
      <c r="BF109" s="227">
        <f t="shared" si="109"/>
        <v>0</v>
      </c>
      <c r="BH109" s="124" t="str">
        <f t="shared" si="82"/>
        <v>3.2T FR 2 km OSFP-XD and TBD</v>
      </c>
      <c r="BI109" s="258">
        <f>IF(AG109=0,,10^-6*AG109*$BO$5*Ethernet!Q691)</f>
        <v>0</v>
      </c>
      <c r="BJ109" s="258">
        <f>IF(AH109=0,,10^-6*AH109*$BO$5*Ethernet!R691)</f>
        <v>0</v>
      </c>
      <c r="BK109" s="258">
        <f>IF(AI109=0,,10^-6*AI109*$BO$5*Ethernet!S691)</f>
        <v>0</v>
      </c>
      <c r="BL109" s="258">
        <f>IF(AJ109=0,,10^-6*AJ109*$BO$5*Ethernet!T691)</f>
        <v>0</v>
      </c>
      <c r="BM109" s="258">
        <f>IF(AK109=0,,10^-6*AK109*$BO$5*Ethernet!U691)</f>
        <v>0</v>
      </c>
      <c r="BN109" s="258">
        <f>IF(AL109=0,,10^-6*AL109*$BO$5*Ethernet!V691)</f>
        <v>0</v>
      </c>
      <c r="BO109" s="258">
        <f>IF(AM109=0,,10^-6*AM109*$BO$5*Ethernet!W691)</f>
        <v>0</v>
      </c>
      <c r="BP109" s="258">
        <f>IF(AN109=0,,10^-6*AN109*$BO$5*Ethernet!X691)</f>
        <v>0</v>
      </c>
      <c r="BQ109" s="258">
        <f>IF(AO109=0,,10^-6*AO109*$BO$5*Ethernet!Y691)</f>
        <v>0</v>
      </c>
      <c r="BR109" s="258">
        <f>IF(AP109=0,,10^-6*AP109*$BO$5*Ethernet!Z691)</f>
        <v>0</v>
      </c>
      <c r="BS109" s="258">
        <f>IF(AQ109=0,,10^-6*AQ109*$BO$5*Ethernet!AA691)</f>
        <v>0</v>
      </c>
      <c r="BT109" s="258">
        <f>IF(AR109=0,,10^-6*AR109*$BO$5*Ethernet!AB691)</f>
        <v>0</v>
      </c>
      <c r="BV109" s="124" t="str">
        <f t="shared" si="83"/>
        <v>3.2T FR 2 km OSFP-XD and TBD</v>
      </c>
      <c r="BW109" s="258">
        <f>IF(AU109=0,,10^-6*AU109*$CC$5*Ethernet!Q691)</f>
        <v>0</v>
      </c>
      <c r="BX109" s="258">
        <f>IF(AV109=0,,10^-6*AV109*$CC$5*Ethernet!R691)</f>
        <v>0</v>
      </c>
      <c r="BY109" s="258">
        <f>IF(AW109=0,,10^-6*AW109*$CC$5*Ethernet!S691)</f>
        <v>0</v>
      </c>
      <c r="BZ109" s="258">
        <f>IF(AX109=0,,10^-6*AX109*$CC$5*Ethernet!T691)</f>
        <v>0</v>
      </c>
      <c r="CA109" s="258">
        <f>IF(AY109=0,,10^-6*AY109*$CC$5*Ethernet!U691)</f>
        <v>0</v>
      </c>
      <c r="CB109" s="258">
        <f>IF(AZ109=0,,10^-6*AZ109*$CC$5*Ethernet!V691)</f>
        <v>0</v>
      </c>
      <c r="CC109" s="258">
        <f>IF(BA109=0,,10^-6*BA109*$CC$5*Ethernet!W691)</f>
        <v>0</v>
      </c>
      <c r="CD109" s="258">
        <f>IF(BB109=0,,10^-6*BB109*$CC$5*Ethernet!X691)</f>
        <v>0</v>
      </c>
      <c r="CE109" s="258">
        <f>IF(BC109=0,,10^-6*BC109*$CC$5*Ethernet!Y691)</f>
        <v>0</v>
      </c>
      <c r="CF109" s="258">
        <f>IF(BD109=0,,10^-6*BD109*$CC$5*Ethernet!Z691)</f>
        <v>0</v>
      </c>
      <c r="CG109" s="258">
        <f>IF(BE109=0,,10^-6*BE109*$CC$5*Ethernet!AA691)</f>
        <v>0</v>
      </c>
      <c r="CH109" s="258">
        <f>IF(BF109=0,,10^-6*BF109*$CC$5*Ethernet!AB691)</f>
        <v>0</v>
      </c>
    </row>
    <row r="110" spans="1:86">
      <c r="A110" s="240" t="s">
        <v>34</v>
      </c>
      <c r="B110" s="124" t="str">
        <f>Ethernet!B258</f>
        <v>3.2T LR 10 km OSFP-XD and TBD</v>
      </c>
      <c r="C110" s="227">
        <f>Ethernet!C258</f>
        <v>0</v>
      </c>
      <c r="D110" s="227">
        <f>Ethernet!D258</f>
        <v>0</v>
      </c>
      <c r="E110" s="227">
        <f>Ethernet!E258</f>
        <v>0</v>
      </c>
      <c r="F110" s="227">
        <f>Ethernet!F258</f>
        <v>0</v>
      </c>
      <c r="G110" s="227">
        <f>Ethernet!G258</f>
        <v>0</v>
      </c>
      <c r="H110" s="227">
        <f>Ethernet!H258</f>
        <v>0</v>
      </c>
      <c r="I110" s="227">
        <f>Ethernet!I258</f>
        <v>0</v>
      </c>
      <c r="J110" s="227">
        <f>Ethernet!J258</f>
        <v>0</v>
      </c>
      <c r="K110" s="227">
        <f>Ethernet!K258</f>
        <v>0</v>
      </c>
      <c r="L110" s="227">
        <f>Ethernet!L258</f>
        <v>0</v>
      </c>
      <c r="M110" s="227">
        <f>Ethernet!M258</f>
        <v>0</v>
      </c>
      <c r="N110" s="227">
        <f>Ethernet!N258</f>
        <v>0</v>
      </c>
      <c r="P110" s="124" t="str">
        <f t="shared" si="81"/>
        <v>3.2T LR 10 km OSFP-XD and TBD</v>
      </c>
      <c r="Q110" s="227">
        <f>Ethernet!C344</f>
        <v>0</v>
      </c>
      <c r="R110" s="227">
        <f>Ethernet!D344</f>
        <v>0</v>
      </c>
      <c r="S110" s="227">
        <f>Ethernet!E344</f>
        <v>0</v>
      </c>
      <c r="T110" s="227">
        <f>Ethernet!F344</f>
        <v>0</v>
      </c>
      <c r="U110" s="227">
        <f>Ethernet!G344</f>
        <v>0</v>
      </c>
      <c r="V110" s="227">
        <f>Ethernet!H344</f>
        <v>0</v>
      </c>
      <c r="W110" s="227">
        <f>Ethernet!I344</f>
        <v>0</v>
      </c>
      <c r="X110" s="227">
        <f>Ethernet!J344</f>
        <v>0</v>
      </c>
      <c r="Y110" s="227">
        <f>Ethernet!K344</f>
        <v>0</v>
      </c>
      <c r="Z110" s="227">
        <f>Ethernet!L344</f>
        <v>0</v>
      </c>
      <c r="AA110" s="227">
        <f>Ethernet!M344</f>
        <v>0</v>
      </c>
      <c r="AB110" s="227">
        <f>Ethernet!N344</f>
        <v>0</v>
      </c>
      <c r="AD110" s="228" t="s">
        <v>122</v>
      </c>
      <c r="AF110" s="124" t="str">
        <f t="shared" si="84"/>
        <v>3.2T LR 10 km OSFP-XD and TBD</v>
      </c>
      <c r="AG110" s="227">
        <f t="shared" si="85"/>
        <v>0</v>
      </c>
      <c r="AH110" s="227">
        <f t="shared" si="86"/>
        <v>0</v>
      </c>
      <c r="AI110" s="227">
        <f t="shared" si="87"/>
        <v>0</v>
      </c>
      <c r="AJ110" s="227">
        <f t="shared" si="88"/>
        <v>0</v>
      </c>
      <c r="AK110" s="227">
        <f t="shared" si="89"/>
        <v>0</v>
      </c>
      <c r="AL110" s="227">
        <f t="shared" si="90"/>
        <v>0</v>
      </c>
      <c r="AM110" s="227">
        <f t="shared" si="91"/>
        <v>0</v>
      </c>
      <c r="AN110" s="227">
        <f t="shared" si="92"/>
        <v>0</v>
      </c>
      <c r="AO110" s="227">
        <f t="shared" si="93"/>
        <v>0</v>
      </c>
      <c r="AP110" s="227">
        <f t="shared" si="94"/>
        <v>0</v>
      </c>
      <c r="AQ110" s="227">
        <f t="shared" si="95"/>
        <v>0</v>
      </c>
      <c r="AR110" s="227">
        <f t="shared" si="96"/>
        <v>0</v>
      </c>
      <c r="AT110" s="124" t="str">
        <f t="shared" si="97"/>
        <v>3.2T LR 10 km OSFP-XD and TBD</v>
      </c>
      <c r="AU110" s="227">
        <f t="shared" si="98"/>
        <v>0</v>
      </c>
      <c r="AV110" s="227">
        <f t="shared" si="99"/>
        <v>0</v>
      </c>
      <c r="AW110" s="227">
        <f t="shared" si="100"/>
        <v>0</v>
      </c>
      <c r="AX110" s="227">
        <f t="shared" si="101"/>
        <v>0</v>
      </c>
      <c r="AY110" s="227">
        <f t="shared" si="102"/>
        <v>0</v>
      </c>
      <c r="AZ110" s="227">
        <f t="shared" si="103"/>
        <v>0</v>
      </c>
      <c r="BA110" s="227">
        <f t="shared" si="104"/>
        <v>0</v>
      </c>
      <c r="BB110" s="227">
        <f t="shared" si="105"/>
        <v>0</v>
      </c>
      <c r="BC110" s="227">
        <f t="shared" si="106"/>
        <v>0</v>
      </c>
      <c r="BD110" s="227">
        <f t="shared" si="107"/>
        <v>0</v>
      </c>
      <c r="BE110" s="227">
        <f t="shared" si="108"/>
        <v>0</v>
      </c>
      <c r="BF110" s="227">
        <f t="shared" si="109"/>
        <v>0</v>
      </c>
      <c r="BH110" s="124" t="str">
        <f t="shared" si="82"/>
        <v>3.2T LR 10 km OSFP-XD and TBD</v>
      </c>
      <c r="BI110" s="258">
        <f>IF(AG110=0,,10^-6*AG110*$BO$5*Ethernet!Q692)</f>
        <v>0</v>
      </c>
      <c r="BJ110" s="258">
        <f>IF(AH110=0,,10^-6*AH110*$BO$5*Ethernet!R692)</f>
        <v>0</v>
      </c>
      <c r="BK110" s="258">
        <f>IF(AI110=0,,10^-6*AI110*$BO$5*Ethernet!S692)</f>
        <v>0</v>
      </c>
      <c r="BL110" s="258">
        <f>IF(AJ110=0,,10^-6*AJ110*$BO$5*Ethernet!T692)</f>
        <v>0</v>
      </c>
      <c r="BM110" s="258">
        <f>IF(AK110=0,,10^-6*AK110*$BO$5*Ethernet!U692)</f>
        <v>0</v>
      </c>
      <c r="BN110" s="258">
        <f>IF(AL110=0,,10^-6*AL110*$BO$5*Ethernet!V692)</f>
        <v>0</v>
      </c>
      <c r="BO110" s="258">
        <f>IF(AM110=0,,10^-6*AM110*$BO$5*Ethernet!W692)</f>
        <v>0</v>
      </c>
      <c r="BP110" s="258">
        <f>IF(AN110=0,,10^-6*AN110*$BO$5*Ethernet!X692)</f>
        <v>0</v>
      </c>
      <c r="BQ110" s="258">
        <f>IF(AO110=0,,10^-6*AO110*$BO$5*Ethernet!Y692)</f>
        <v>0</v>
      </c>
      <c r="BR110" s="258">
        <f>IF(AP110=0,,10^-6*AP110*$BO$5*Ethernet!Z692)</f>
        <v>0</v>
      </c>
      <c r="BS110" s="258">
        <f>IF(AQ110=0,,10^-6*AQ110*$BO$5*Ethernet!AA692)</f>
        <v>0</v>
      </c>
      <c r="BT110" s="258">
        <f>IF(AR110=0,,10^-6*AR110*$BO$5*Ethernet!AB692)</f>
        <v>0</v>
      </c>
      <c r="BV110" s="124" t="str">
        <f t="shared" si="83"/>
        <v>3.2T LR 10 km OSFP-XD and TBD</v>
      </c>
      <c r="BW110" s="258">
        <f>IF(AU110=0,,10^-6*AU110*$CC$5*Ethernet!Q692)</f>
        <v>0</v>
      </c>
      <c r="BX110" s="258">
        <f>IF(AV110=0,,10^-6*AV110*$CC$5*Ethernet!R692)</f>
        <v>0</v>
      </c>
      <c r="BY110" s="258">
        <f>IF(AW110=0,,10^-6*AW110*$CC$5*Ethernet!S692)</f>
        <v>0</v>
      </c>
      <c r="BZ110" s="258">
        <f>IF(AX110=0,,10^-6*AX110*$CC$5*Ethernet!T692)</f>
        <v>0</v>
      </c>
      <c r="CA110" s="258">
        <f>IF(AY110=0,,10^-6*AY110*$CC$5*Ethernet!U692)</f>
        <v>0</v>
      </c>
      <c r="CB110" s="258">
        <f>IF(AZ110=0,,10^-6*AZ110*$CC$5*Ethernet!V692)</f>
        <v>0</v>
      </c>
      <c r="CC110" s="258">
        <f>IF(BA110=0,,10^-6*BA110*$CC$5*Ethernet!W692)</f>
        <v>0</v>
      </c>
      <c r="CD110" s="258">
        <f>IF(BB110=0,,10^-6*BB110*$CC$5*Ethernet!X692)</f>
        <v>0</v>
      </c>
      <c r="CE110" s="258">
        <f>IF(BC110=0,,10^-6*BC110*$CC$5*Ethernet!Y692)</f>
        <v>0</v>
      </c>
      <c r="CF110" s="258">
        <f>IF(BD110=0,,10^-6*BD110*$CC$5*Ethernet!Z692)</f>
        <v>0</v>
      </c>
      <c r="CG110" s="258">
        <f>IF(BE110=0,,10^-6*BE110*$CC$5*Ethernet!AA692)</f>
        <v>0</v>
      </c>
      <c r="CH110" s="258">
        <f>IF(BF110=0,,10^-6*BF110*$CC$5*Ethernet!AB692)</f>
        <v>0</v>
      </c>
    </row>
    <row r="111" spans="1:86">
      <c r="A111" s="240" t="s">
        <v>34</v>
      </c>
      <c r="B111" s="124" t="str">
        <f>Ethernet!B259</f>
        <v>3.2T ER &gt;10 km OSFP-XD and TBD</v>
      </c>
      <c r="C111" s="227">
        <f>Ethernet!C259</f>
        <v>0</v>
      </c>
      <c r="D111" s="227">
        <f>Ethernet!D259</f>
        <v>0</v>
      </c>
      <c r="E111" s="227">
        <f>Ethernet!E259</f>
        <v>0</v>
      </c>
      <c r="F111" s="227">
        <f>Ethernet!F259</f>
        <v>0</v>
      </c>
      <c r="G111" s="227">
        <f>Ethernet!G259</f>
        <v>0</v>
      </c>
      <c r="H111" s="227">
        <f>Ethernet!H259</f>
        <v>0</v>
      </c>
      <c r="I111" s="227">
        <f>Ethernet!I259</f>
        <v>0</v>
      </c>
      <c r="J111" s="227">
        <f>Ethernet!J259</f>
        <v>0</v>
      </c>
      <c r="K111" s="227">
        <f>Ethernet!K259</f>
        <v>0</v>
      </c>
      <c r="L111" s="227">
        <f>Ethernet!L259</f>
        <v>0</v>
      </c>
      <c r="M111" s="227">
        <f>Ethernet!M259</f>
        <v>0</v>
      </c>
      <c r="N111" s="227">
        <f>Ethernet!N259</f>
        <v>0</v>
      </c>
      <c r="P111" s="124" t="str">
        <f t="shared" si="81"/>
        <v>3.2T ER &gt;10 km OSFP-XD and TBD</v>
      </c>
      <c r="Q111" s="227">
        <f>Ethernet!C345</f>
        <v>0</v>
      </c>
      <c r="R111" s="227">
        <f>Ethernet!D345</f>
        <v>0</v>
      </c>
      <c r="S111" s="227">
        <f>Ethernet!E345</f>
        <v>0</v>
      </c>
      <c r="T111" s="227">
        <f>Ethernet!F345</f>
        <v>0</v>
      </c>
      <c r="U111" s="227">
        <f>Ethernet!G345</f>
        <v>0</v>
      </c>
      <c r="V111" s="227">
        <f>Ethernet!H345</f>
        <v>0</v>
      </c>
      <c r="W111" s="227">
        <f>Ethernet!I345</f>
        <v>0</v>
      </c>
      <c r="X111" s="227">
        <f>Ethernet!J345</f>
        <v>0</v>
      </c>
      <c r="Y111" s="227">
        <f>Ethernet!K345</f>
        <v>0</v>
      </c>
      <c r="Z111" s="227">
        <f>Ethernet!L345</f>
        <v>0</v>
      </c>
      <c r="AA111" s="227">
        <f>Ethernet!M345</f>
        <v>0</v>
      </c>
      <c r="AB111" s="227">
        <f>Ethernet!N345</f>
        <v>0</v>
      </c>
      <c r="AD111" s="228" t="s">
        <v>122</v>
      </c>
      <c r="AF111" s="124" t="str">
        <f t="shared" si="84"/>
        <v>3.2T ER &gt;10 km OSFP-XD and TBD</v>
      </c>
      <c r="AG111" s="227">
        <f t="shared" si="85"/>
        <v>0</v>
      </c>
      <c r="AH111" s="227">
        <f t="shared" si="86"/>
        <v>0</v>
      </c>
      <c r="AI111" s="227">
        <f t="shared" si="87"/>
        <v>0</v>
      </c>
      <c r="AJ111" s="227">
        <f t="shared" si="88"/>
        <v>0</v>
      </c>
      <c r="AK111" s="227">
        <f t="shared" si="89"/>
        <v>0</v>
      </c>
      <c r="AL111" s="227">
        <f t="shared" si="90"/>
        <v>0</v>
      </c>
      <c r="AM111" s="227">
        <f t="shared" si="91"/>
        <v>0</v>
      </c>
      <c r="AN111" s="227">
        <f t="shared" si="92"/>
        <v>0</v>
      </c>
      <c r="AO111" s="227">
        <f t="shared" si="93"/>
        <v>0</v>
      </c>
      <c r="AP111" s="227">
        <f t="shared" si="94"/>
        <v>0</v>
      </c>
      <c r="AQ111" s="227">
        <f t="shared" si="95"/>
        <v>0</v>
      </c>
      <c r="AR111" s="227">
        <f t="shared" si="96"/>
        <v>0</v>
      </c>
      <c r="AT111" s="124" t="str">
        <f t="shared" si="97"/>
        <v>3.2T ER &gt;10 km OSFP-XD and TBD</v>
      </c>
      <c r="AU111" s="227">
        <f t="shared" si="98"/>
        <v>0</v>
      </c>
      <c r="AV111" s="227">
        <f t="shared" si="99"/>
        <v>0</v>
      </c>
      <c r="AW111" s="227">
        <f t="shared" si="100"/>
        <v>0</v>
      </c>
      <c r="AX111" s="227">
        <f t="shared" si="101"/>
        <v>0</v>
      </c>
      <c r="AY111" s="227">
        <f t="shared" si="102"/>
        <v>0</v>
      </c>
      <c r="AZ111" s="227">
        <f t="shared" si="103"/>
        <v>0</v>
      </c>
      <c r="BA111" s="227">
        <f t="shared" si="104"/>
        <v>0</v>
      </c>
      <c r="BB111" s="227">
        <f t="shared" si="105"/>
        <v>0</v>
      </c>
      <c r="BC111" s="227">
        <f t="shared" si="106"/>
        <v>0</v>
      </c>
      <c r="BD111" s="227">
        <f t="shared" si="107"/>
        <v>0</v>
      </c>
      <c r="BE111" s="227">
        <f t="shared" si="108"/>
        <v>0</v>
      </c>
      <c r="BF111" s="227">
        <f t="shared" si="109"/>
        <v>0</v>
      </c>
      <c r="BH111" s="124" t="str">
        <f t="shared" si="82"/>
        <v>3.2T ER &gt;10 km OSFP-XD and TBD</v>
      </c>
      <c r="BI111" s="258">
        <f>IF(AG111=0,,10^-6*AG111*$BO$5*Ethernet!Q693)</f>
        <v>0</v>
      </c>
      <c r="BJ111" s="258">
        <f>IF(AH111=0,,10^-6*AH111*$BO$5*Ethernet!R693)</f>
        <v>0</v>
      </c>
      <c r="BK111" s="258">
        <f>IF(AI111=0,,10^-6*AI111*$BO$5*Ethernet!S693)</f>
        <v>0</v>
      </c>
      <c r="BL111" s="258">
        <f>IF(AJ111=0,,10^-6*AJ111*$BO$5*Ethernet!T693)</f>
        <v>0</v>
      </c>
      <c r="BM111" s="258">
        <f>IF(AK111=0,,10^-6*AK111*$BO$5*Ethernet!U693)</f>
        <v>0</v>
      </c>
      <c r="BN111" s="258">
        <f>IF(AL111=0,,10^-6*AL111*$BO$5*Ethernet!V693)</f>
        <v>0</v>
      </c>
      <c r="BO111" s="258">
        <f>IF(AM111=0,,10^-6*AM111*$BO$5*Ethernet!W693)</f>
        <v>0</v>
      </c>
      <c r="BP111" s="258">
        <f>IF(AN111=0,,10^-6*AN111*$BO$5*Ethernet!X693)</f>
        <v>0</v>
      </c>
      <c r="BQ111" s="258">
        <f>IF(AO111=0,,10^-6*AO111*$BO$5*Ethernet!Y693)</f>
        <v>0</v>
      </c>
      <c r="BR111" s="258">
        <f>IF(AP111=0,,10^-6*AP111*$BO$5*Ethernet!Z693)</f>
        <v>0</v>
      </c>
      <c r="BS111" s="258">
        <f>IF(AQ111=0,,10^-6*AQ111*$BO$5*Ethernet!AA693)</f>
        <v>0</v>
      </c>
      <c r="BT111" s="258">
        <f>IF(AR111=0,,10^-6*AR111*$BO$5*Ethernet!AB693)</f>
        <v>0</v>
      </c>
      <c r="BV111" s="124" t="str">
        <f t="shared" si="83"/>
        <v>3.2T ER &gt;10 km OSFP-XD and TBD</v>
      </c>
      <c r="BW111" s="258">
        <f>IF(AU111=0,,10^-6*AU111*$CC$5*Ethernet!Q693)</f>
        <v>0</v>
      </c>
      <c r="BX111" s="258">
        <f>IF(AV111=0,,10^-6*AV111*$CC$5*Ethernet!R693)</f>
        <v>0</v>
      </c>
      <c r="BY111" s="258">
        <f>IF(AW111=0,,10^-6*AW111*$CC$5*Ethernet!S693)</f>
        <v>0</v>
      </c>
      <c r="BZ111" s="258">
        <f>IF(AX111=0,,10^-6*AX111*$CC$5*Ethernet!T693)</f>
        <v>0</v>
      </c>
      <c r="CA111" s="258">
        <f>IF(AY111=0,,10^-6*AY111*$CC$5*Ethernet!U693)</f>
        <v>0</v>
      </c>
      <c r="CB111" s="258">
        <f>IF(AZ111=0,,10^-6*AZ111*$CC$5*Ethernet!V693)</f>
        <v>0</v>
      </c>
      <c r="CC111" s="258">
        <f>IF(BA111=0,,10^-6*BA111*$CC$5*Ethernet!W693)</f>
        <v>0</v>
      </c>
      <c r="CD111" s="258">
        <f>IF(BB111=0,,10^-6*BB111*$CC$5*Ethernet!X693)</f>
        <v>0</v>
      </c>
      <c r="CE111" s="258">
        <f>IF(BC111=0,,10^-6*BC111*$CC$5*Ethernet!Y693)</f>
        <v>0</v>
      </c>
      <c r="CF111" s="258">
        <f>IF(BD111=0,,10^-6*BD111*$CC$5*Ethernet!Z693)</f>
        <v>0</v>
      </c>
      <c r="CG111" s="258">
        <f>IF(BE111=0,,10^-6*BE111*$CC$5*Ethernet!AA693)</f>
        <v>0</v>
      </c>
      <c r="CH111" s="258">
        <f>IF(BF111=0,,10^-6*BF111*$CC$5*Ethernet!AB693)</f>
        <v>0</v>
      </c>
    </row>
    <row r="112" spans="1:86">
      <c r="A112" s="240" t="s">
        <v>34</v>
      </c>
      <c r="B112" s="124">
        <f>Ethernet!B260</f>
        <v>0</v>
      </c>
      <c r="C112" s="227">
        <f>Ethernet!C260</f>
        <v>0</v>
      </c>
      <c r="D112" s="227">
        <f>Ethernet!D260</f>
        <v>0</v>
      </c>
      <c r="E112" s="227">
        <f>Ethernet!E260</f>
        <v>0</v>
      </c>
      <c r="F112" s="227">
        <f>Ethernet!F260</f>
        <v>0</v>
      </c>
      <c r="G112" s="227">
        <f>Ethernet!G260</f>
        <v>0</v>
      </c>
      <c r="H112" s="227">
        <f>Ethernet!H260</f>
        <v>0</v>
      </c>
      <c r="I112" s="227">
        <f>Ethernet!I260</f>
        <v>0</v>
      </c>
      <c r="J112" s="227">
        <f>Ethernet!J260</f>
        <v>0</v>
      </c>
      <c r="K112" s="227">
        <f>Ethernet!K260</f>
        <v>0</v>
      </c>
      <c r="L112" s="227">
        <f>Ethernet!L260</f>
        <v>0</v>
      </c>
      <c r="M112" s="227">
        <f>Ethernet!M260</f>
        <v>0</v>
      </c>
      <c r="N112" s="227">
        <f>Ethernet!N260</f>
        <v>0</v>
      </c>
      <c r="P112" s="124">
        <f t="shared" si="81"/>
        <v>0</v>
      </c>
      <c r="Q112" s="227">
        <f>Ethernet!C346</f>
        <v>0</v>
      </c>
      <c r="R112" s="227">
        <f>Ethernet!D346</f>
        <v>0</v>
      </c>
      <c r="S112" s="227">
        <f>Ethernet!E346</f>
        <v>0</v>
      </c>
      <c r="T112" s="227">
        <f>Ethernet!F346</f>
        <v>0</v>
      </c>
      <c r="U112" s="227">
        <f>Ethernet!G346</f>
        <v>0</v>
      </c>
      <c r="V112" s="227">
        <f>Ethernet!H346</f>
        <v>0</v>
      </c>
      <c r="W112" s="227">
        <f>Ethernet!I346</f>
        <v>0</v>
      </c>
      <c r="X112" s="227">
        <f>Ethernet!J346</f>
        <v>0</v>
      </c>
      <c r="Y112" s="227">
        <f>Ethernet!K346</f>
        <v>0</v>
      </c>
      <c r="Z112" s="227">
        <f>Ethernet!L346</f>
        <v>0</v>
      </c>
      <c r="AA112" s="227">
        <f>Ethernet!M346</f>
        <v>0</v>
      </c>
      <c r="AB112" s="227">
        <f>Ethernet!N346</f>
        <v>0</v>
      </c>
      <c r="AF112" s="124">
        <f t="shared" si="84"/>
        <v>0</v>
      </c>
      <c r="AG112" s="227">
        <f t="shared" si="85"/>
        <v>0</v>
      </c>
      <c r="AH112" s="227">
        <f t="shared" si="86"/>
        <v>0</v>
      </c>
      <c r="AI112" s="227">
        <f t="shared" si="87"/>
        <v>0</v>
      </c>
      <c r="AJ112" s="227">
        <f t="shared" si="88"/>
        <v>0</v>
      </c>
      <c r="AK112" s="227">
        <f t="shared" si="89"/>
        <v>0</v>
      </c>
      <c r="AL112" s="227">
        <f t="shared" si="90"/>
        <v>0</v>
      </c>
      <c r="AM112" s="227">
        <f t="shared" si="91"/>
        <v>0</v>
      </c>
      <c r="AN112" s="227">
        <f t="shared" si="92"/>
        <v>0</v>
      </c>
      <c r="AO112" s="227">
        <f t="shared" si="93"/>
        <v>0</v>
      </c>
      <c r="AP112" s="227">
        <f t="shared" si="94"/>
        <v>0</v>
      </c>
      <c r="AQ112" s="227">
        <f t="shared" si="95"/>
        <v>0</v>
      </c>
      <c r="AR112" s="227">
        <f t="shared" si="96"/>
        <v>0</v>
      </c>
      <c r="AT112" s="124">
        <f t="shared" si="97"/>
        <v>0</v>
      </c>
      <c r="AU112" s="227">
        <f t="shared" si="98"/>
        <v>0</v>
      </c>
      <c r="AV112" s="227">
        <f t="shared" si="99"/>
        <v>0</v>
      </c>
      <c r="AW112" s="227">
        <f t="shared" si="100"/>
        <v>0</v>
      </c>
      <c r="AX112" s="227">
        <f t="shared" si="101"/>
        <v>0</v>
      </c>
      <c r="AY112" s="227">
        <f t="shared" si="102"/>
        <v>0</v>
      </c>
      <c r="AZ112" s="227">
        <f t="shared" si="103"/>
        <v>0</v>
      </c>
      <c r="BA112" s="227">
        <f t="shared" si="104"/>
        <v>0</v>
      </c>
      <c r="BB112" s="227">
        <f t="shared" si="105"/>
        <v>0</v>
      </c>
      <c r="BC112" s="227">
        <f t="shared" si="106"/>
        <v>0</v>
      </c>
      <c r="BD112" s="227">
        <f t="shared" si="107"/>
        <v>0</v>
      </c>
      <c r="BE112" s="227">
        <f t="shared" si="108"/>
        <v>0</v>
      </c>
      <c r="BF112" s="227">
        <f t="shared" si="109"/>
        <v>0</v>
      </c>
      <c r="BH112" s="124">
        <f t="shared" si="82"/>
        <v>0</v>
      </c>
      <c r="BI112" s="258">
        <f>IF(AG112=0,,10^-6*AG112*$BO$5*Ethernet!Q694)</f>
        <v>0</v>
      </c>
      <c r="BJ112" s="258">
        <f>IF(AH112=0,,10^-6*AH112*$BO$5*Ethernet!R694)</f>
        <v>0</v>
      </c>
      <c r="BK112" s="258">
        <f>IF(AI112=0,,10^-6*AI112*$BO$5*Ethernet!S694)</f>
        <v>0</v>
      </c>
      <c r="BL112" s="258">
        <f>IF(AJ112=0,,10^-6*AJ112*$BO$5*Ethernet!T694)</f>
        <v>0</v>
      </c>
      <c r="BM112" s="258">
        <f>IF(AK112=0,,10^-6*AK112*$BO$5*Ethernet!U694)</f>
        <v>0</v>
      </c>
      <c r="BN112" s="258">
        <f>IF(AL112=0,,10^-6*AL112*$BO$5*Ethernet!V694)</f>
        <v>0</v>
      </c>
      <c r="BO112" s="258">
        <f>IF(AM112=0,,10^-6*AM112*$BO$5*Ethernet!W694)</f>
        <v>0</v>
      </c>
      <c r="BP112" s="258">
        <f>IF(AN112=0,,10^-6*AN112*$BO$5*Ethernet!X694)</f>
        <v>0</v>
      </c>
      <c r="BQ112" s="258">
        <f>IF(AO112=0,,10^-6*AO112*$BO$5*Ethernet!Y694)</f>
        <v>0</v>
      </c>
      <c r="BR112" s="258">
        <f>IF(AP112=0,,10^-6*AP112*$BO$5*Ethernet!Z694)</f>
        <v>0</v>
      </c>
      <c r="BS112" s="258">
        <f>IF(AQ112=0,,10^-6*AQ112*$BO$5*Ethernet!AA694)</f>
        <v>0</v>
      </c>
      <c r="BT112" s="258">
        <f>IF(AR112=0,,10^-6*AR112*$BO$5*Ethernet!AB694)</f>
        <v>0</v>
      </c>
      <c r="BV112" s="124">
        <f t="shared" si="83"/>
        <v>0</v>
      </c>
      <c r="BW112" s="258">
        <f>IF(AU112=0,,10^-6*AU112*$CC$5*Ethernet!Q694)</f>
        <v>0</v>
      </c>
      <c r="BX112" s="258">
        <f>IF(AV112=0,,10^-6*AV112*$CC$5*Ethernet!R694)</f>
        <v>0</v>
      </c>
      <c r="BY112" s="258">
        <f>IF(AW112=0,,10^-6*AW112*$CC$5*Ethernet!S694)</f>
        <v>0</v>
      </c>
      <c r="BZ112" s="258">
        <f>IF(AX112=0,,10^-6*AX112*$CC$5*Ethernet!T694)</f>
        <v>0</v>
      </c>
      <c r="CA112" s="258">
        <f>IF(AY112=0,,10^-6*AY112*$CC$5*Ethernet!U694)</f>
        <v>0</v>
      </c>
      <c r="CB112" s="258">
        <f>IF(AZ112=0,,10^-6*AZ112*$CC$5*Ethernet!V694)</f>
        <v>0</v>
      </c>
      <c r="CC112" s="258">
        <f>IF(BA112=0,,10^-6*BA112*$CC$5*Ethernet!W694)</f>
        <v>0</v>
      </c>
      <c r="CD112" s="258">
        <f>IF(BB112=0,,10^-6*BB112*$CC$5*Ethernet!X694)</f>
        <v>0</v>
      </c>
      <c r="CE112" s="258">
        <f>IF(BC112=0,,10^-6*BC112*$CC$5*Ethernet!Y694)</f>
        <v>0</v>
      </c>
      <c r="CF112" s="258">
        <f>IF(BD112=0,,10^-6*BD112*$CC$5*Ethernet!Z694)</f>
        <v>0</v>
      </c>
      <c r="CG112" s="258">
        <f>IF(BE112=0,,10^-6*BE112*$CC$5*Ethernet!AA694)</f>
        <v>0</v>
      </c>
      <c r="CH112" s="258">
        <f>IF(BF112=0,,10^-6*BF112*$CC$5*Ethernet!AB694)</f>
        <v>0</v>
      </c>
    </row>
    <row r="113" spans="1:86">
      <c r="A113" s="241" t="s">
        <v>34</v>
      </c>
      <c r="B113" s="194">
        <f>Ethernet!B261</f>
        <v>0</v>
      </c>
      <c r="C113" s="236">
        <f>Ethernet!C261</f>
        <v>0</v>
      </c>
      <c r="D113" s="234">
        <f>Ethernet!D261</f>
        <v>0</v>
      </c>
      <c r="E113" s="234">
        <f>Ethernet!E261</f>
        <v>0</v>
      </c>
      <c r="F113" s="234">
        <f>Ethernet!F261</f>
        <v>0</v>
      </c>
      <c r="G113" s="234">
        <f>Ethernet!G261</f>
        <v>0</v>
      </c>
      <c r="H113" s="234">
        <f>Ethernet!H261</f>
        <v>0</v>
      </c>
      <c r="I113" s="234">
        <f>Ethernet!I261</f>
        <v>0</v>
      </c>
      <c r="J113" s="234">
        <f>Ethernet!J261</f>
        <v>0</v>
      </c>
      <c r="K113" s="234">
        <f>Ethernet!K261</f>
        <v>0</v>
      </c>
      <c r="L113" s="234">
        <f>Ethernet!L261</f>
        <v>0</v>
      </c>
      <c r="M113" s="234">
        <f>Ethernet!M261</f>
        <v>0</v>
      </c>
      <c r="N113" s="234">
        <f>Ethernet!N261</f>
        <v>0</v>
      </c>
      <c r="P113" s="194">
        <f t="shared" si="81"/>
        <v>0</v>
      </c>
      <c r="Q113" s="236">
        <f>Ethernet!C347</f>
        <v>0</v>
      </c>
      <c r="R113" s="234">
        <f>Ethernet!D347</f>
        <v>0</v>
      </c>
      <c r="S113" s="234">
        <f>Ethernet!E347</f>
        <v>0</v>
      </c>
      <c r="T113" s="234">
        <f>Ethernet!F347</f>
        <v>0</v>
      </c>
      <c r="U113" s="234">
        <f>Ethernet!G347</f>
        <v>0</v>
      </c>
      <c r="V113" s="234">
        <f>Ethernet!H347</f>
        <v>0</v>
      </c>
      <c r="W113" s="234">
        <f>Ethernet!I347</f>
        <v>0</v>
      </c>
      <c r="X113" s="234">
        <f>Ethernet!J347</f>
        <v>0</v>
      </c>
      <c r="Y113" s="234">
        <f>Ethernet!K347</f>
        <v>0</v>
      </c>
      <c r="Z113" s="234">
        <f>Ethernet!L347</f>
        <v>0</v>
      </c>
      <c r="AA113" s="234">
        <f>Ethernet!M347</f>
        <v>0</v>
      </c>
      <c r="AB113" s="234">
        <f>Ethernet!N347</f>
        <v>0</v>
      </c>
      <c r="AD113" s="251"/>
      <c r="AF113" s="194">
        <f t="shared" si="84"/>
        <v>0</v>
      </c>
      <c r="AG113" s="234">
        <f t="shared" si="85"/>
        <v>0</v>
      </c>
      <c r="AH113" s="234">
        <f t="shared" si="86"/>
        <v>0</v>
      </c>
      <c r="AI113" s="234">
        <f t="shared" si="87"/>
        <v>0</v>
      </c>
      <c r="AJ113" s="234">
        <f t="shared" si="88"/>
        <v>0</v>
      </c>
      <c r="AK113" s="234">
        <f t="shared" si="89"/>
        <v>0</v>
      </c>
      <c r="AL113" s="234">
        <f t="shared" si="90"/>
        <v>0</v>
      </c>
      <c r="AM113" s="234">
        <f t="shared" si="91"/>
        <v>0</v>
      </c>
      <c r="AN113" s="234">
        <f t="shared" si="92"/>
        <v>0</v>
      </c>
      <c r="AO113" s="234">
        <f t="shared" si="93"/>
        <v>0</v>
      </c>
      <c r="AP113" s="234">
        <f t="shared" si="94"/>
        <v>0</v>
      </c>
      <c r="AQ113" s="234">
        <f t="shared" si="95"/>
        <v>0</v>
      </c>
      <c r="AR113" s="234">
        <f t="shared" si="96"/>
        <v>0</v>
      </c>
      <c r="AT113" s="194">
        <f t="shared" si="97"/>
        <v>0</v>
      </c>
      <c r="AU113" s="5">
        <f t="shared" si="98"/>
        <v>0</v>
      </c>
      <c r="AV113" s="234">
        <f t="shared" si="99"/>
        <v>0</v>
      </c>
      <c r="AW113" s="234">
        <f t="shared" si="100"/>
        <v>0</v>
      </c>
      <c r="AX113" s="234">
        <f t="shared" si="101"/>
        <v>0</v>
      </c>
      <c r="AY113" s="234">
        <f t="shared" si="102"/>
        <v>0</v>
      </c>
      <c r="AZ113" s="234">
        <f t="shared" si="103"/>
        <v>0</v>
      </c>
      <c r="BA113" s="234">
        <f t="shared" si="104"/>
        <v>0</v>
      </c>
      <c r="BB113" s="234">
        <f t="shared" si="105"/>
        <v>0</v>
      </c>
      <c r="BC113" s="234">
        <f t="shared" si="106"/>
        <v>0</v>
      </c>
      <c r="BD113" s="234">
        <f t="shared" si="107"/>
        <v>0</v>
      </c>
      <c r="BE113" s="234">
        <f t="shared" si="108"/>
        <v>0</v>
      </c>
      <c r="BF113" s="234">
        <f t="shared" si="109"/>
        <v>0</v>
      </c>
      <c r="BH113" s="194">
        <f t="shared" si="82"/>
        <v>0</v>
      </c>
      <c r="BI113" s="261">
        <f>IF(AG113=0,,10^-6*AG113*$BO$5*Ethernet!Q695)</f>
        <v>0</v>
      </c>
      <c r="BJ113" s="261">
        <f>IF(AH113=0,,10^-6*AH113*$BO$5*Ethernet!R695)</f>
        <v>0</v>
      </c>
      <c r="BK113" s="261">
        <f>IF(AI113=0,,10^-6*AI113*$BO$5*Ethernet!S695)</f>
        <v>0</v>
      </c>
      <c r="BL113" s="261">
        <f>IF(AJ113=0,,10^-6*AJ113*$BO$5*Ethernet!T695)</f>
        <v>0</v>
      </c>
      <c r="BM113" s="261">
        <f>IF(AK113=0,,10^-6*AK113*$BO$5*Ethernet!U695)</f>
        <v>0</v>
      </c>
      <c r="BN113" s="261">
        <f>IF(AL113=0,,10^-6*AL113*$BO$5*Ethernet!V695)</f>
        <v>0</v>
      </c>
      <c r="BO113" s="261">
        <f>IF(AM113=0,,10^-6*AM113*$BO$5*Ethernet!W695)</f>
        <v>0</v>
      </c>
      <c r="BP113" s="261">
        <f>IF(AN113=0,,10^-6*AN113*$BO$5*Ethernet!X695)</f>
        <v>0</v>
      </c>
      <c r="BQ113" s="261">
        <f>IF(AO113=0,,10^-6*AO113*$BO$5*Ethernet!Y695)</f>
        <v>0</v>
      </c>
      <c r="BR113" s="261">
        <f>IF(AP113=0,,10^-6*AP113*$BO$5*Ethernet!Z695)</f>
        <v>0</v>
      </c>
      <c r="BS113" s="261">
        <f>IF(AQ113=0,,10^-6*AQ113*$BO$5*Ethernet!AA695)</f>
        <v>0</v>
      </c>
      <c r="BT113" s="261">
        <f>IF(AR113=0,,10^-6*AR113*$BO$5*Ethernet!AB695)</f>
        <v>0</v>
      </c>
      <c r="BV113" s="194">
        <f t="shared" si="83"/>
        <v>0</v>
      </c>
      <c r="BW113" s="269">
        <f>IF(AU113=0,,10^-6*AU113*$CC$5*Ethernet!Q695)</f>
        <v>0</v>
      </c>
      <c r="BX113" s="261">
        <f>IF(AV113=0,,10^-6*AV113*$CC$5*Ethernet!R695)</f>
        <v>0</v>
      </c>
      <c r="BY113" s="261">
        <f>IF(AW113=0,,10^-6*AW113*$CC$5*Ethernet!S695)</f>
        <v>0</v>
      </c>
      <c r="BZ113" s="261">
        <f>IF(AX113=0,,10^-6*AX113*$CC$5*Ethernet!T695)</f>
        <v>0</v>
      </c>
      <c r="CA113" s="261">
        <f>IF(AY113=0,,10^-6*AY113*$CC$5*Ethernet!U695)</f>
        <v>0</v>
      </c>
      <c r="CB113" s="261">
        <f>IF(AZ113=0,,10^-6*AZ113*$CC$5*Ethernet!V695)</f>
        <v>0</v>
      </c>
      <c r="CC113" s="261">
        <f>IF(BA113=0,,10^-6*BA113*$CC$5*Ethernet!W695)</f>
        <v>0</v>
      </c>
      <c r="CD113" s="261">
        <f>IF(BB113=0,,10^-6*BB113*$CC$5*Ethernet!X695)</f>
        <v>0</v>
      </c>
      <c r="CE113" s="261">
        <f>IF(BC113=0,,10^-6*BC113*$CC$5*Ethernet!Y695)</f>
        <v>0</v>
      </c>
      <c r="CF113" s="261">
        <f>IF(BD113=0,,10^-6*BD113*$CC$5*Ethernet!Z695)</f>
        <v>0</v>
      </c>
      <c r="CG113" s="261">
        <f>IF(BE113=0,,10^-6*BE113*$CC$5*Ethernet!AA695)</f>
        <v>0</v>
      </c>
      <c r="CH113" s="261">
        <f>IF(BF113=0,,10^-6*BF113*$CC$5*Ethernet!AB695)</f>
        <v>0</v>
      </c>
    </row>
    <row r="114" spans="1:86">
      <c r="A114" s="100" t="s">
        <v>134</v>
      </c>
      <c r="B114" s="124" t="str">
        <f>FibreChannel!B38</f>
        <v>8 Gbps 100 m SFP+</v>
      </c>
      <c r="C114" s="227">
        <f>FibreChannel!C38</f>
        <v>0</v>
      </c>
      <c r="D114" s="227">
        <f>FibreChannel!D38</f>
        <v>0</v>
      </c>
      <c r="E114" s="227">
        <f>FibreChannel!E38</f>
        <v>0</v>
      </c>
      <c r="F114" s="227">
        <f>FibreChannel!F38</f>
        <v>0</v>
      </c>
      <c r="G114" s="227">
        <f>FibreChannel!G38</f>
        <v>0</v>
      </c>
      <c r="H114" s="227">
        <f>FibreChannel!H38</f>
        <v>0</v>
      </c>
      <c r="I114" s="227">
        <f>FibreChannel!I38</f>
        <v>0</v>
      </c>
      <c r="J114" s="227">
        <f>FibreChannel!J38</f>
        <v>0</v>
      </c>
      <c r="K114" s="227">
        <f>FibreChannel!K38</f>
        <v>0</v>
      </c>
      <c r="L114" s="227">
        <f>FibreChannel!L38</f>
        <v>0</v>
      </c>
      <c r="M114" s="227">
        <f>FibreChannel!M38</f>
        <v>0</v>
      </c>
      <c r="N114" s="227">
        <f>FibreChannel!N38</f>
        <v>0</v>
      </c>
      <c r="P114" s="124" t="str">
        <f t="shared" si="81"/>
        <v>8 Gbps 100 m SFP+</v>
      </c>
      <c r="Q114" s="227">
        <f>FibreChannel!C52</f>
        <v>0</v>
      </c>
      <c r="R114" s="227">
        <f>FibreChannel!D52</f>
        <v>0</v>
      </c>
      <c r="S114" s="227">
        <f>FibreChannel!E52</f>
        <v>0</v>
      </c>
      <c r="T114" s="227">
        <f>FibreChannel!F52</f>
        <v>0</v>
      </c>
      <c r="U114" s="227">
        <f>FibreChannel!G52</f>
        <v>0</v>
      </c>
      <c r="V114" s="227">
        <f>FibreChannel!H52</f>
        <v>0</v>
      </c>
      <c r="W114" s="227">
        <f>FibreChannel!I52</f>
        <v>0</v>
      </c>
      <c r="X114" s="227">
        <f>FibreChannel!J52</f>
        <v>0</v>
      </c>
      <c r="Y114" s="227">
        <f>FibreChannel!K52</f>
        <v>0</v>
      </c>
      <c r="Z114" s="227">
        <f>FibreChannel!L52</f>
        <v>0</v>
      </c>
      <c r="AA114" s="227">
        <f>FibreChannel!M52</f>
        <v>0</v>
      </c>
      <c r="AB114" s="227">
        <f>FibreChannel!N52</f>
        <v>0</v>
      </c>
      <c r="AD114" s="228" t="s">
        <v>125</v>
      </c>
      <c r="AF114" s="124" t="str">
        <f t="shared" ref="AF114:AF145" si="110">B114</f>
        <v>8 Gbps 100 m SFP+</v>
      </c>
      <c r="AG114" s="227">
        <f t="shared" si="85"/>
        <v>0</v>
      </c>
      <c r="AH114" s="227">
        <f t="shared" si="86"/>
        <v>0</v>
      </c>
      <c r="AI114" s="227">
        <f t="shared" si="87"/>
        <v>0</v>
      </c>
      <c r="AJ114" s="227">
        <f t="shared" si="88"/>
        <v>0</v>
      </c>
      <c r="AK114" s="227">
        <f t="shared" si="89"/>
        <v>0</v>
      </c>
      <c r="AL114" s="227">
        <f t="shared" si="90"/>
        <v>0</v>
      </c>
      <c r="AM114" s="227">
        <f t="shared" si="91"/>
        <v>0</v>
      </c>
      <c r="AN114" s="227">
        <f t="shared" si="92"/>
        <v>0</v>
      </c>
      <c r="AO114" s="227">
        <f t="shared" si="93"/>
        <v>0</v>
      </c>
      <c r="AP114" s="227">
        <f t="shared" si="94"/>
        <v>0</v>
      </c>
      <c r="AQ114" s="227">
        <f t="shared" si="95"/>
        <v>0</v>
      </c>
      <c r="AR114" s="227">
        <f t="shared" si="96"/>
        <v>0</v>
      </c>
      <c r="AT114" s="124" t="str">
        <f t="shared" ref="AT114:AT145" si="111">B114</f>
        <v>8 Gbps 100 m SFP+</v>
      </c>
      <c r="AU114" s="227">
        <f t="shared" si="98"/>
        <v>0</v>
      </c>
      <c r="AV114" s="227">
        <f t="shared" si="99"/>
        <v>0</v>
      </c>
      <c r="AW114" s="227">
        <f t="shared" si="100"/>
        <v>0</v>
      </c>
      <c r="AX114" s="227">
        <f t="shared" si="101"/>
        <v>0</v>
      </c>
      <c r="AY114" s="227">
        <f t="shared" si="102"/>
        <v>0</v>
      </c>
      <c r="AZ114" s="227">
        <f t="shared" si="103"/>
        <v>0</v>
      </c>
      <c r="BA114" s="227">
        <f t="shared" si="104"/>
        <v>0</v>
      </c>
      <c r="BB114" s="227">
        <f t="shared" si="105"/>
        <v>0</v>
      </c>
      <c r="BC114" s="227">
        <f t="shared" si="106"/>
        <v>0</v>
      </c>
      <c r="BD114" s="227">
        <f t="shared" si="107"/>
        <v>0</v>
      </c>
      <c r="BE114" s="227">
        <f t="shared" si="108"/>
        <v>0</v>
      </c>
      <c r="BF114" s="227">
        <f t="shared" si="109"/>
        <v>0</v>
      </c>
      <c r="BH114" s="124" t="str">
        <f t="shared" si="82"/>
        <v>8 Gbps 100 m SFP+</v>
      </c>
      <c r="BI114" s="263">
        <f>IF(AG114=0,,10^-6*AG114*$BO$5*FibreChannel!Q97)</f>
        <v>0</v>
      </c>
      <c r="BJ114" s="264">
        <f>IF(AH114=0,,10^-6*AH114*$BO$5*FibreChannel!R97)</f>
        <v>0</v>
      </c>
      <c r="BK114" s="264">
        <f>IF(AI114=0,,10^-6*AI114*$BO$5*FibreChannel!S97)</f>
        <v>0</v>
      </c>
      <c r="BL114" s="264">
        <f>IF(AJ114=0,,10^-6*AJ114*$BO$5*FibreChannel!T97)</f>
        <v>0</v>
      </c>
      <c r="BM114" s="264">
        <f>IF(AK114=0,,10^-6*AK114*$BO$5*FibreChannel!U97)</f>
        <v>0</v>
      </c>
      <c r="BN114" s="264">
        <f>IF(AL114=0,,10^-6*AL114*$BO$5*FibreChannel!V97)</f>
        <v>0</v>
      </c>
      <c r="BO114" s="264">
        <f>IF(AM114=0,,10^-6*AM114*$BO$5*FibreChannel!W97)</f>
        <v>0</v>
      </c>
      <c r="BP114" s="264">
        <f>IF(AN114=0,,10^-6*AN114*$BO$5*FibreChannel!X97)</f>
        <v>0</v>
      </c>
      <c r="BQ114" s="264">
        <f>IF(AO114=0,,10^-6*AO114*$BO$5*FibreChannel!Y97)</f>
        <v>0</v>
      </c>
      <c r="BR114" s="264">
        <f>IF(AP114=0,,10^-6*AP114*$BO$5*FibreChannel!Z97)</f>
        <v>0</v>
      </c>
      <c r="BS114" s="264">
        <f>IF(AQ114=0,,10^-6*AQ114*$BO$5*FibreChannel!AA97)</f>
        <v>0</v>
      </c>
      <c r="BT114" s="264">
        <f>IF(AR114=0,,10^-6*AR114*$BO$5*FibreChannel!AB97)</f>
        <v>0</v>
      </c>
      <c r="BV114" s="124" t="str">
        <f t="shared" si="83"/>
        <v>8 Gbps 100 m SFP+</v>
      </c>
      <c r="BW114" s="258">
        <f>IF(AU114=0,,10^-6*AU114*$CC$5*FibreChannel!Q97)</f>
        <v>0</v>
      </c>
      <c r="BX114" s="258">
        <f>IF(AV114=0,,10^-6*AV114*$CC$5*FibreChannel!R97)</f>
        <v>0</v>
      </c>
      <c r="BY114" s="258">
        <f>IF(AW114=0,,10^-6*AW114*$CC$5*FibreChannel!S97)</f>
        <v>0</v>
      </c>
      <c r="BZ114" s="258">
        <f>IF(AX114=0,,10^-6*AX114*$CC$5*FibreChannel!T97)</f>
        <v>0</v>
      </c>
      <c r="CA114" s="258">
        <f>IF(AY114=0,,10^-6*AY114*$CC$5*FibreChannel!U97)</f>
        <v>0</v>
      </c>
      <c r="CB114" s="258">
        <f>IF(AZ114=0,,10^-6*AZ114*$CC$5*FibreChannel!V97)</f>
        <v>0</v>
      </c>
      <c r="CC114" s="258">
        <f>IF(BA114=0,,10^-6*BA114*$CC$5*FibreChannel!W97)</f>
        <v>0</v>
      </c>
      <c r="CD114" s="258">
        <f>IF(BB114=0,,10^-6*BB114*$CC$5*FibreChannel!X97)</f>
        <v>0</v>
      </c>
      <c r="CE114" s="258">
        <f>IF(BC114=0,,10^-6*BC114*$CC$5*FibreChannel!Y97)</f>
        <v>0</v>
      </c>
      <c r="CF114" s="258">
        <f>IF(BD114=0,,10^-6*BD114*$CC$5*FibreChannel!Z97)</f>
        <v>0</v>
      </c>
      <c r="CG114" s="258">
        <f>IF(BE114=0,,10^-6*BE114*$CC$5*FibreChannel!AA97)</f>
        <v>0</v>
      </c>
      <c r="CH114" s="258">
        <f>IF(BF114=0,,10^-6*BF114*$CC$5*FibreChannel!AB97)</f>
        <v>0</v>
      </c>
    </row>
    <row r="115" spans="1:86">
      <c r="A115" s="100" t="s">
        <v>134</v>
      </c>
      <c r="B115" s="124" t="str">
        <f>FibreChannel!B39</f>
        <v>8 Gbps 10 km SFP+</v>
      </c>
      <c r="C115" s="227">
        <f>FibreChannel!C39</f>
        <v>52241</v>
      </c>
      <c r="D115" s="227">
        <f>FibreChannel!D39</f>
        <v>43655</v>
      </c>
      <c r="E115" s="227">
        <f>FibreChannel!E39</f>
        <v>0</v>
      </c>
      <c r="F115" s="227">
        <f>FibreChannel!F39</f>
        <v>0</v>
      </c>
      <c r="G115" s="227">
        <f>FibreChannel!G39</f>
        <v>0</v>
      </c>
      <c r="H115" s="227">
        <f>FibreChannel!H39</f>
        <v>0</v>
      </c>
      <c r="I115" s="227">
        <f>FibreChannel!I39</f>
        <v>0</v>
      </c>
      <c r="J115" s="227">
        <f>FibreChannel!J39</f>
        <v>0</v>
      </c>
      <c r="K115" s="227">
        <f>FibreChannel!K39</f>
        <v>0</v>
      </c>
      <c r="L115" s="227">
        <f>FibreChannel!L39</f>
        <v>0</v>
      </c>
      <c r="M115" s="227">
        <f>FibreChannel!M39</f>
        <v>0</v>
      </c>
      <c r="N115" s="227">
        <f>FibreChannel!N39</f>
        <v>0</v>
      </c>
      <c r="P115" s="124" t="str">
        <f t="shared" si="81"/>
        <v>8 Gbps 10 km SFP+</v>
      </c>
      <c r="Q115" s="227">
        <f>FibreChannel!C53</f>
        <v>0</v>
      </c>
      <c r="R115" s="227">
        <f>FibreChannel!D53</f>
        <v>0</v>
      </c>
      <c r="S115" s="227">
        <f>FibreChannel!E53</f>
        <v>0</v>
      </c>
      <c r="T115" s="227">
        <f>FibreChannel!F53</f>
        <v>0</v>
      </c>
      <c r="U115" s="227">
        <f>FibreChannel!G53</f>
        <v>0</v>
      </c>
      <c r="V115" s="227">
        <f>FibreChannel!H53</f>
        <v>0</v>
      </c>
      <c r="W115" s="227">
        <f>FibreChannel!I53</f>
        <v>0</v>
      </c>
      <c r="X115" s="227">
        <f>FibreChannel!J53</f>
        <v>0</v>
      </c>
      <c r="Y115" s="227">
        <f>FibreChannel!K53</f>
        <v>0</v>
      </c>
      <c r="Z115" s="227">
        <f>FibreChannel!L53</f>
        <v>0</v>
      </c>
      <c r="AA115" s="227">
        <f>FibreChannel!M53</f>
        <v>0</v>
      </c>
      <c r="AB115" s="227">
        <f>FibreChannel!N53</f>
        <v>0</v>
      </c>
      <c r="AD115" s="228" t="s">
        <v>123</v>
      </c>
      <c r="AF115" s="124" t="str">
        <f t="shared" si="110"/>
        <v>8 Gbps 10 km SFP+</v>
      </c>
      <c r="AG115" s="227">
        <f t="shared" si="85"/>
        <v>52241</v>
      </c>
      <c r="AH115" s="227">
        <f t="shared" si="86"/>
        <v>43655</v>
      </c>
      <c r="AI115" s="227">
        <f t="shared" si="87"/>
        <v>0</v>
      </c>
      <c r="AJ115" s="227">
        <f t="shared" si="88"/>
        <v>0</v>
      </c>
      <c r="AK115" s="227">
        <f t="shared" si="89"/>
        <v>0</v>
      </c>
      <c r="AL115" s="227">
        <f t="shared" si="90"/>
        <v>0</v>
      </c>
      <c r="AM115" s="227">
        <f t="shared" si="91"/>
        <v>0</v>
      </c>
      <c r="AN115" s="227">
        <f t="shared" si="92"/>
        <v>0</v>
      </c>
      <c r="AO115" s="227">
        <f t="shared" si="93"/>
        <v>0</v>
      </c>
      <c r="AP115" s="227">
        <f t="shared" si="94"/>
        <v>0</v>
      </c>
      <c r="AQ115" s="227">
        <f t="shared" si="95"/>
        <v>0</v>
      </c>
      <c r="AR115" s="227">
        <f t="shared" si="96"/>
        <v>0</v>
      </c>
      <c r="AT115" s="124" t="str">
        <f t="shared" si="111"/>
        <v>8 Gbps 10 km SFP+</v>
      </c>
      <c r="AU115" s="227">
        <f t="shared" si="98"/>
        <v>0</v>
      </c>
      <c r="AV115" s="227">
        <f t="shared" si="99"/>
        <v>0</v>
      </c>
      <c r="AW115" s="227">
        <f t="shared" si="100"/>
        <v>0</v>
      </c>
      <c r="AX115" s="227">
        <f t="shared" si="101"/>
        <v>0</v>
      </c>
      <c r="AY115" s="227">
        <f t="shared" si="102"/>
        <v>0</v>
      </c>
      <c r="AZ115" s="227">
        <f t="shared" si="103"/>
        <v>0</v>
      </c>
      <c r="BA115" s="227">
        <f t="shared" si="104"/>
        <v>0</v>
      </c>
      <c r="BB115" s="227">
        <f t="shared" si="105"/>
        <v>0</v>
      </c>
      <c r="BC115" s="227">
        <f t="shared" si="106"/>
        <v>0</v>
      </c>
      <c r="BD115" s="227">
        <f t="shared" si="107"/>
        <v>0</v>
      </c>
      <c r="BE115" s="227">
        <f t="shared" si="108"/>
        <v>0</v>
      </c>
      <c r="BF115" s="227">
        <f t="shared" si="109"/>
        <v>0</v>
      </c>
      <c r="BH115" s="124" t="str">
        <f t="shared" si="82"/>
        <v>8 Gbps 10 km SFP+</v>
      </c>
      <c r="BI115" s="265">
        <f>IF(AG115=0,,10^-6*AG115*$BO$5*FibreChannel!Q98)</f>
        <v>0.91668682800000012</v>
      </c>
      <c r="BJ115" s="257">
        <f>IF(AH115=0,,10^-6*AH115*$BO$5*FibreChannel!R98)</f>
        <v>0.75787080000000018</v>
      </c>
      <c r="BK115" s="257">
        <f>IF(AI115=0,,10^-6*AI115*$BO$5*FibreChannel!S98)</f>
        <v>0</v>
      </c>
      <c r="BL115" s="257">
        <f>IF(AJ115=0,,10^-6*AJ115*$BO$5*FibreChannel!T98)</f>
        <v>0</v>
      </c>
      <c r="BM115" s="257">
        <f>IF(AK115=0,,10^-6*AK115*$BO$5*FibreChannel!U98)</f>
        <v>0</v>
      </c>
      <c r="BN115" s="257">
        <f>IF(AL115=0,,10^-6*AL115*$BO$5*FibreChannel!V98)</f>
        <v>0</v>
      </c>
      <c r="BO115" s="257">
        <f>IF(AM115=0,,10^-6*AM115*$BO$5*FibreChannel!W98)</f>
        <v>0</v>
      </c>
      <c r="BP115" s="257">
        <f>IF(AN115=0,,10^-6*AN115*$BO$5*FibreChannel!X98)</f>
        <v>0</v>
      </c>
      <c r="BQ115" s="257">
        <f>IF(AO115=0,,10^-6*AO115*$BO$5*FibreChannel!Y98)</f>
        <v>0</v>
      </c>
      <c r="BR115" s="257">
        <f>IF(AP115=0,,10^-6*AP115*$BO$5*FibreChannel!Z98)</f>
        <v>0</v>
      </c>
      <c r="BS115" s="257">
        <f>IF(AQ115=0,,10^-6*AQ115*$BO$5*FibreChannel!AA98)</f>
        <v>0</v>
      </c>
      <c r="BT115" s="257">
        <f>IF(AR115=0,,10^-6*AR115*$BO$5*FibreChannel!AB98)</f>
        <v>0</v>
      </c>
      <c r="BV115" s="124" t="str">
        <f t="shared" si="83"/>
        <v>8 Gbps 10 km SFP+</v>
      </c>
      <c r="BW115" s="258">
        <f>IF(AU115=0,,10^-6*AU115*$CC$5*FibreChannel!Q98)</f>
        <v>0</v>
      </c>
      <c r="BX115" s="258">
        <f>IF(AV115=0,,10^-6*AV115*$CC$5*FibreChannel!R98)</f>
        <v>0</v>
      </c>
      <c r="BY115" s="258">
        <f>IF(AW115=0,,10^-6*AW115*$CC$5*FibreChannel!S98)</f>
        <v>0</v>
      </c>
      <c r="BZ115" s="258">
        <f>IF(AX115=0,,10^-6*AX115*$CC$5*FibreChannel!T98)</f>
        <v>0</v>
      </c>
      <c r="CA115" s="258">
        <f>IF(AY115=0,,10^-6*AY115*$CC$5*FibreChannel!U98)</f>
        <v>0</v>
      </c>
      <c r="CB115" s="258">
        <f>IF(AZ115=0,,10^-6*AZ115*$CC$5*FibreChannel!V98)</f>
        <v>0</v>
      </c>
      <c r="CC115" s="258">
        <f>IF(BA115=0,,10^-6*BA115*$CC$5*FibreChannel!W98)</f>
        <v>0</v>
      </c>
      <c r="CD115" s="258">
        <f>IF(BB115=0,,10^-6*BB115*$CC$5*FibreChannel!X98)</f>
        <v>0</v>
      </c>
      <c r="CE115" s="258">
        <f>IF(BC115=0,,10^-6*BC115*$CC$5*FibreChannel!Y98)</f>
        <v>0</v>
      </c>
      <c r="CF115" s="258">
        <f>IF(BD115=0,,10^-6*BD115*$CC$5*FibreChannel!Z98)</f>
        <v>0</v>
      </c>
      <c r="CG115" s="258">
        <f>IF(BE115=0,,10^-6*BE115*$CC$5*FibreChannel!AA98)</f>
        <v>0</v>
      </c>
      <c r="CH115" s="258">
        <f>IF(BF115=0,,10^-6*BF115*$CC$5*FibreChannel!AB98)</f>
        <v>0</v>
      </c>
    </row>
    <row r="116" spans="1:86">
      <c r="A116" s="100" t="s">
        <v>134</v>
      </c>
      <c r="B116" s="124" t="str">
        <f>FibreChannel!B40</f>
        <v>16 Gbps 100 m SFP+</v>
      </c>
      <c r="C116" s="227">
        <f>FibreChannel!C40</f>
        <v>0</v>
      </c>
      <c r="D116" s="227">
        <f>FibreChannel!D40</f>
        <v>0</v>
      </c>
      <c r="E116" s="227">
        <f>FibreChannel!E40</f>
        <v>0</v>
      </c>
      <c r="F116" s="227">
        <f>FibreChannel!F40</f>
        <v>0</v>
      </c>
      <c r="G116" s="227">
        <f>FibreChannel!G40</f>
        <v>0</v>
      </c>
      <c r="H116" s="227">
        <f>FibreChannel!H40</f>
        <v>0</v>
      </c>
      <c r="I116" s="227">
        <f>FibreChannel!I40</f>
        <v>0</v>
      </c>
      <c r="J116" s="227">
        <f>FibreChannel!J40</f>
        <v>0</v>
      </c>
      <c r="K116" s="227">
        <f>FibreChannel!K40</f>
        <v>0</v>
      </c>
      <c r="L116" s="227">
        <f>FibreChannel!L40</f>
        <v>0</v>
      </c>
      <c r="M116" s="227">
        <f>FibreChannel!M40</f>
        <v>0</v>
      </c>
      <c r="N116" s="227">
        <f>FibreChannel!N40</f>
        <v>0</v>
      </c>
      <c r="P116" s="124" t="str">
        <f t="shared" si="81"/>
        <v>16 Gbps 100 m SFP+</v>
      </c>
      <c r="Q116" s="227">
        <f>FibreChannel!C54</f>
        <v>0</v>
      </c>
      <c r="R116" s="227">
        <f>FibreChannel!D54</f>
        <v>0</v>
      </c>
      <c r="S116" s="227">
        <f>FibreChannel!E54</f>
        <v>0</v>
      </c>
      <c r="T116" s="227">
        <f>FibreChannel!F54</f>
        <v>0</v>
      </c>
      <c r="U116" s="227">
        <f>FibreChannel!G54</f>
        <v>0</v>
      </c>
      <c r="V116" s="227">
        <f>FibreChannel!H54</f>
        <v>0</v>
      </c>
      <c r="W116" s="227">
        <f>FibreChannel!I54</f>
        <v>0</v>
      </c>
      <c r="X116" s="227">
        <f>FibreChannel!J54</f>
        <v>0</v>
      </c>
      <c r="Y116" s="227">
        <f>FibreChannel!K54</f>
        <v>0</v>
      </c>
      <c r="Z116" s="227">
        <f>FibreChannel!L54</f>
        <v>0</v>
      </c>
      <c r="AA116" s="227">
        <f>FibreChannel!M54</f>
        <v>0</v>
      </c>
      <c r="AB116" s="227">
        <f>FibreChannel!N54</f>
        <v>0</v>
      </c>
      <c r="AD116" s="228" t="s">
        <v>125</v>
      </c>
      <c r="AF116" s="124" t="str">
        <f t="shared" si="110"/>
        <v>16 Gbps 100 m SFP+</v>
      </c>
      <c r="AG116" s="227">
        <f t="shared" si="85"/>
        <v>0</v>
      </c>
      <c r="AH116" s="227">
        <f t="shared" si="86"/>
        <v>0</v>
      </c>
      <c r="AI116" s="227">
        <f t="shared" si="87"/>
        <v>0</v>
      </c>
      <c r="AJ116" s="227">
        <f t="shared" si="88"/>
        <v>0</v>
      </c>
      <c r="AK116" s="227">
        <f t="shared" si="89"/>
        <v>0</v>
      </c>
      <c r="AL116" s="227">
        <f t="shared" si="90"/>
        <v>0</v>
      </c>
      <c r="AM116" s="227">
        <f t="shared" si="91"/>
        <v>0</v>
      </c>
      <c r="AN116" s="227">
        <f t="shared" si="92"/>
        <v>0</v>
      </c>
      <c r="AO116" s="227">
        <f t="shared" si="93"/>
        <v>0</v>
      </c>
      <c r="AP116" s="227">
        <f t="shared" si="94"/>
        <v>0</v>
      </c>
      <c r="AQ116" s="227">
        <f t="shared" si="95"/>
        <v>0</v>
      </c>
      <c r="AR116" s="227">
        <f t="shared" si="96"/>
        <v>0</v>
      </c>
      <c r="AT116" s="124" t="str">
        <f t="shared" si="111"/>
        <v>16 Gbps 100 m SFP+</v>
      </c>
      <c r="AU116" s="227">
        <f t="shared" si="98"/>
        <v>0</v>
      </c>
      <c r="AV116" s="227">
        <f t="shared" si="99"/>
        <v>0</v>
      </c>
      <c r="AW116" s="227">
        <f t="shared" si="100"/>
        <v>0</v>
      </c>
      <c r="AX116" s="227">
        <f t="shared" si="101"/>
        <v>0</v>
      </c>
      <c r="AY116" s="227">
        <f t="shared" si="102"/>
        <v>0</v>
      </c>
      <c r="AZ116" s="227">
        <f t="shared" si="103"/>
        <v>0</v>
      </c>
      <c r="BA116" s="227">
        <f t="shared" si="104"/>
        <v>0</v>
      </c>
      <c r="BB116" s="227">
        <f t="shared" si="105"/>
        <v>0</v>
      </c>
      <c r="BC116" s="227">
        <f t="shared" si="106"/>
        <v>0</v>
      </c>
      <c r="BD116" s="227">
        <f t="shared" si="107"/>
        <v>0</v>
      </c>
      <c r="BE116" s="227">
        <f t="shared" si="108"/>
        <v>0</v>
      </c>
      <c r="BF116" s="227">
        <f t="shared" si="109"/>
        <v>0</v>
      </c>
      <c r="BH116" s="124" t="str">
        <f t="shared" si="82"/>
        <v>16 Gbps 100 m SFP+</v>
      </c>
      <c r="BI116" s="265">
        <f>IF(AG116=0,,10^-6*AG116*$BO$5*FibreChannel!Q99)</f>
        <v>0</v>
      </c>
      <c r="BJ116" s="257">
        <f>IF(AH116=0,,10^-6*AH116*$BO$5*FibreChannel!R99)</f>
        <v>0</v>
      </c>
      <c r="BK116" s="257">
        <f>IF(AI116=0,,10^-6*AI116*$BO$5*FibreChannel!S99)</f>
        <v>0</v>
      </c>
      <c r="BL116" s="257">
        <f>IF(AJ116=0,,10^-6*AJ116*$BO$5*FibreChannel!T99)</f>
        <v>0</v>
      </c>
      <c r="BM116" s="257">
        <f>IF(AK116=0,,10^-6*AK116*$BO$5*FibreChannel!U99)</f>
        <v>0</v>
      </c>
      <c r="BN116" s="257">
        <f>IF(AL116=0,,10^-6*AL116*$BO$5*FibreChannel!V99)</f>
        <v>0</v>
      </c>
      <c r="BO116" s="257">
        <f>IF(AM116=0,,10^-6*AM116*$BO$5*FibreChannel!W99)</f>
        <v>0</v>
      </c>
      <c r="BP116" s="257">
        <f>IF(AN116=0,,10^-6*AN116*$BO$5*FibreChannel!X99)</f>
        <v>0</v>
      </c>
      <c r="BQ116" s="257">
        <f>IF(AO116=0,,10^-6*AO116*$BO$5*FibreChannel!Y99)</f>
        <v>0</v>
      </c>
      <c r="BR116" s="257">
        <f>IF(AP116=0,,10^-6*AP116*$BO$5*FibreChannel!Z99)</f>
        <v>0</v>
      </c>
      <c r="BS116" s="257">
        <f>IF(AQ116=0,,10^-6*AQ116*$BO$5*FibreChannel!AA99)</f>
        <v>0</v>
      </c>
      <c r="BT116" s="257">
        <f>IF(AR116=0,,10^-6*AR116*$BO$5*FibreChannel!AB99)</f>
        <v>0</v>
      </c>
      <c r="BV116" s="124" t="str">
        <f t="shared" si="83"/>
        <v>16 Gbps 100 m SFP+</v>
      </c>
      <c r="BW116" s="258">
        <f>IF(AU116=0,,10^-6*AU116*$CC$5*FibreChannel!Q99)</f>
        <v>0</v>
      </c>
      <c r="BX116" s="258">
        <f>IF(AV116=0,,10^-6*AV116*$CC$5*FibreChannel!R99)</f>
        <v>0</v>
      </c>
      <c r="BY116" s="258">
        <f>IF(AW116=0,,10^-6*AW116*$CC$5*FibreChannel!S99)</f>
        <v>0</v>
      </c>
      <c r="BZ116" s="258">
        <f>IF(AX116=0,,10^-6*AX116*$CC$5*FibreChannel!T99)</f>
        <v>0</v>
      </c>
      <c r="CA116" s="258">
        <f>IF(AY116=0,,10^-6*AY116*$CC$5*FibreChannel!U99)</f>
        <v>0</v>
      </c>
      <c r="CB116" s="258">
        <f>IF(AZ116=0,,10^-6*AZ116*$CC$5*FibreChannel!V99)</f>
        <v>0</v>
      </c>
      <c r="CC116" s="258">
        <f>IF(BA116=0,,10^-6*BA116*$CC$5*FibreChannel!W99)</f>
        <v>0</v>
      </c>
      <c r="CD116" s="258">
        <f>IF(BB116=0,,10^-6*BB116*$CC$5*FibreChannel!X99)</f>
        <v>0</v>
      </c>
      <c r="CE116" s="258">
        <f>IF(BC116=0,,10^-6*BC116*$CC$5*FibreChannel!Y99)</f>
        <v>0</v>
      </c>
      <c r="CF116" s="258">
        <f>IF(BD116=0,,10^-6*BD116*$CC$5*FibreChannel!Z99)</f>
        <v>0</v>
      </c>
      <c r="CG116" s="258">
        <f>IF(BE116=0,,10^-6*BE116*$CC$5*FibreChannel!AA99)</f>
        <v>0</v>
      </c>
      <c r="CH116" s="258">
        <f>IF(BF116=0,,10^-6*BF116*$CC$5*FibreChannel!AB99)</f>
        <v>0</v>
      </c>
    </row>
    <row r="117" spans="1:86">
      <c r="A117" s="100" t="s">
        <v>134</v>
      </c>
      <c r="B117" s="124" t="str">
        <f>FibreChannel!B41</f>
        <v>16 Gbps 10 km SFP+</v>
      </c>
      <c r="C117" s="227">
        <f>FibreChannel!C41</f>
        <v>213047</v>
      </c>
      <c r="D117" s="227">
        <f>FibreChannel!D41</f>
        <v>231202</v>
      </c>
      <c r="E117" s="227">
        <f>FibreChannel!E41</f>
        <v>0</v>
      </c>
      <c r="F117" s="227">
        <f>FibreChannel!F41</f>
        <v>0</v>
      </c>
      <c r="G117" s="227">
        <f>FibreChannel!G41</f>
        <v>0</v>
      </c>
      <c r="H117" s="227">
        <f>FibreChannel!H41</f>
        <v>0</v>
      </c>
      <c r="I117" s="227">
        <f>FibreChannel!I41</f>
        <v>0</v>
      </c>
      <c r="J117" s="227">
        <f>FibreChannel!J41</f>
        <v>0</v>
      </c>
      <c r="K117" s="227">
        <f>FibreChannel!K41</f>
        <v>0</v>
      </c>
      <c r="L117" s="227">
        <f>FibreChannel!L41</f>
        <v>0</v>
      </c>
      <c r="M117" s="227">
        <f>FibreChannel!M41</f>
        <v>0</v>
      </c>
      <c r="N117" s="227">
        <f>FibreChannel!N41</f>
        <v>0</v>
      </c>
      <c r="P117" s="124" t="str">
        <f t="shared" si="81"/>
        <v>16 Gbps 10 km SFP+</v>
      </c>
      <c r="Q117" s="227">
        <f>FibreChannel!C55</f>
        <v>0</v>
      </c>
      <c r="R117" s="227">
        <f>FibreChannel!D55</f>
        <v>0</v>
      </c>
      <c r="S117" s="227">
        <f>FibreChannel!E55</f>
        <v>0</v>
      </c>
      <c r="T117" s="227">
        <f>FibreChannel!F55</f>
        <v>0</v>
      </c>
      <c r="U117" s="227">
        <f>FibreChannel!G55</f>
        <v>0</v>
      </c>
      <c r="V117" s="227">
        <f>FibreChannel!H55</f>
        <v>0</v>
      </c>
      <c r="W117" s="227">
        <f>FibreChannel!I55</f>
        <v>0</v>
      </c>
      <c r="X117" s="227">
        <f>FibreChannel!J55</f>
        <v>0</v>
      </c>
      <c r="Y117" s="227">
        <f>FibreChannel!K55</f>
        <v>0</v>
      </c>
      <c r="Z117" s="227">
        <f>FibreChannel!L55</f>
        <v>0</v>
      </c>
      <c r="AA117" s="227">
        <f>FibreChannel!M55</f>
        <v>0</v>
      </c>
      <c r="AB117" s="227">
        <f>FibreChannel!N55</f>
        <v>0</v>
      </c>
      <c r="AD117" s="228" t="s">
        <v>122</v>
      </c>
      <c r="AF117" s="124" t="str">
        <f t="shared" si="110"/>
        <v>16 Gbps 10 km SFP+</v>
      </c>
      <c r="AG117" s="227">
        <f t="shared" si="85"/>
        <v>213047</v>
      </c>
      <c r="AH117" s="227">
        <f t="shared" si="86"/>
        <v>231202</v>
      </c>
      <c r="AI117" s="227">
        <f t="shared" si="87"/>
        <v>0</v>
      </c>
      <c r="AJ117" s="227">
        <f t="shared" si="88"/>
        <v>0</v>
      </c>
      <c r="AK117" s="227">
        <f t="shared" si="89"/>
        <v>0</v>
      </c>
      <c r="AL117" s="227">
        <f t="shared" si="90"/>
        <v>0</v>
      </c>
      <c r="AM117" s="227">
        <f t="shared" si="91"/>
        <v>0</v>
      </c>
      <c r="AN117" s="227">
        <f t="shared" si="92"/>
        <v>0</v>
      </c>
      <c r="AO117" s="227">
        <f t="shared" si="93"/>
        <v>0</v>
      </c>
      <c r="AP117" s="227">
        <f t="shared" si="94"/>
        <v>0</v>
      </c>
      <c r="AQ117" s="227">
        <f t="shared" si="95"/>
        <v>0</v>
      </c>
      <c r="AR117" s="227">
        <f t="shared" si="96"/>
        <v>0</v>
      </c>
      <c r="AT117" s="124" t="str">
        <f t="shared" si="111"/>
        <v>16 Gbps 10 km SFP+</v>
      </c>
      <c r="AU117" s="227">
        <f t="shared" si="98"/>
        <v>0</v>
      </c>
      <c r="AV117" s="227">
        <f t="shared" si="99"/>
        <v>0</v>
      </c>
      <c r="AW117" s="227">
        <f t="shared" si="100"/>
        <v>0</v>
      </c>
      <c r="AX117" s="227">
        <f t="shared" si="101"/>
        <v>0</v>
      </c>
      <c r="AY117" s="227">
        <f t="shared" si="102"/>
        <v>0</v>
      </c>
      <c r="AZ117" s="227">
        <f t="shared" si="103"/>
        <v>0</v>
      </c>
      <c r="BA117" s="227">
        <f t="shared" si="104"/>
        <v>0</v>
      </c>
      <c r="BB117" s="227">
        <f t="shared" si="105"/>
        <v>0</v>
      </c>
      <c r="BC117" s="227">
        <f t="shared" si="106"/>
        <v>0</v>
      </c>
      <c r="BD117" s="227">
        <f t="shared" si="107"/>
        <v>0</v>
      </c>
      <c r="BE117" s="227">
        <f t="shared" si="108"/>
        <v>0</v>
      </c>
      <c r="BF117" s="227">
        <f t="shared" si="109"/>
        <v>0</v>
      </c>
      <c r="BH117" s="124" t="str">
        <f t="shared" si="82"/>
        <v>16 Gbps 10 km SFP+</v>
      </c>
      <c r="BI117" s="265">
        <f>IF(AG117=0,,10^-6*AG117*$BO$5*FibreChannel!Q100)</f>
        <v>6.0962979999999991</v>
      </c>
      <c r="BJ117" s="257">
        <f>IF(AH117=0,,10^-6*AH117*$BO$5*FibreChannel!R100)</f>
        <v>5.1721211999999968</v>
      </c>
      <c r="BK117" s="257">
        <f>IF(AI117=0,,10^-6*AI117*$BO$5*FibreChannel!S100)</f>
        <v>0</v>
      </c>
      <c r="BL117" s="257">
        <f>IF(AJ117=0,,10^-6*AJ117*$BO$5*FibreChannel!T100)</f>
        <v>0</v>
      </c>
      <c r="BM117" s="257">
        <f>IF(AK117=0,,10^-6*AK117*$BO$5*FibreChannel!U100)</f>
        <v>0</v>
      </c>
      <c r="BN117" s="257">
        <f>IF(AL117=0,,10^-6*AL117*$BO$5*FibreChannel!V100)</f>
        <v>0</v>
      </c>
      <c r="BO117" s="257">
        <f>IF(AM117=0,,10^-6*AM117*$BO$5*FibreChannel!W100)</f>
        <v>0</v>
      </c>
      <c r="BP117" s="257">
        <f>IF(AN117=0,,10^-6*AN117*$BO$5*FibreChannel!X100)</f>
        <v>0</v>
      </c>
      <c r="BQ117" s="257">
        <f>IF(AO117=0,,10^-6*AO117*$BO$5*FibreChannel!Y100)</f>
        <v>0</v>
      </c>
      <c r="BR117" s="257">
        <f>IF(AP117=0,,10^-6*AP117*$BO$5*FibreChannel!Z100)</f>
        <v>0</v>
      </c>
      <c r="BS117" s="257">
        <f>IF(AQ117=0,,10^-6*AQ117*$BO$5*FibreChannel!AA100)</f>
        <v>0</v>
      </c>
      <c r="BT117" s="257">
        <f>IF(AR117=0,,10^-6*AR117*$BO$5*FibreChannel!AB100)</f>
        <v>0</v>
      </c>
      <c r="BV117" s="124" t="str">
        <f t="shared" si="83"/>
        <v>16 Gbps 10 km SFP+</v>
      </c>
      <c r="BW117" s="258">
        <f>IF(AU117=0,,10^-6*AU117*$CC$5*FibreChannel!Q100)</f>
        <v>0</v>
      </c>
      <c r="BX117" s="258">
        <f>IF(AV117=0,,10^-6*AV117*$CC$5*FibreChannel!R100)</f>
        <v>0</v>
      </c>
      <c r="BY117" s="258">
        <f>IF(AW117=0,,10^-6*AW117*$CC$5*FibreChannel!S100)</f>
        <v>0</v>
      </c>
      <c r="BZ117" s="258">
        <f>IF(AX117=0,,10^-6*AX117*$CC$5*FibreChannel!T100)</f>
        <v>0</v>
      </c>
      <c r="CA117" s="258">
        <f>IF(AY117=0,,10^-6*AY117*$CC$5*FibreChannel!U100)</f>
        <v>0</v>
      </c>
      <c r="CB117" s="258">
        <f>IF(AZ117=0,,10^-6*AZ117*$CC$5*FibreChannel!V100)</f>
        <v>0</v>
      </c>
      <c r="CC117" s="258">
        <f>IF(BA117=0,,10^-6*BA117*$CC$5*FibreChannel!W100)</f>
        <v>0</v>
      </c>
      <c r="CD117" s="258">
        <f>IF(BB117=0,,10^-6*BB117*$CC$5*FibreChannel!X100)</f>
        <v>0</v>
      </c>
      <c r="CE117" s="258">
        <f>IF(BC117=0,,10^-6*BC117*$CC$5*FibreChannel!Y100)</f>
        <v>0</v>
      </c>
      <c r="CF117" s="258">
        <f>IF(BD117=0,,10^-6*BD117*$CC$5*FibreChannel!Z100)</f>
        <v>0</v>
      </c>
      <c r="CG117" s="258">
        <f>IF(BE117=0,,10^-6*BE117*$CC$5*FibreChannel!AA100)</f>
        <v>0</v>
      </c>
      <c r="CH117" s="258">
        <f>IF(BF117=0,,10^-6*BF117*$CC$5*FibreChannel!AB100)</f>
        <v>0</v>
      </c>
    </row>
    <row r="118" spans="1:86">
      <c r="A118" s="100" t="s">
        <v>134</v>
      </c>
      <c r="B118" s="124" t="str">
        <f>FibreChannel!B42</f>
        <v>32 Gbps 100 m SFP28</v>
      </c>
      <c r="C118" s="227">
        <f>FibreChannel!C42</f>
        <v>0</v>
      </c>
      <c r="D118" s="227">
        <f>FibreChannel!D42</f>
        <v>0</v>
      </c>
      <c r="E118" s="227">
        <f>FibreChannel!E42</f>
        <v>0</v>
      </c>
      <c r="F118" s="227">
        <f>FibreChannel!F42</f>
        <v>0</v>
      </c>
      <c r="G118" s="227">
        <f>FibreChannel!G42</f>
        <v>0</v>
      </c>
      <c r="H118" s="227">
        <f>FibreChannel!H42</f>
        <v>0</v>
      </c>
      <c r="I118" s="227">
        <f>FibreChannel!I42</f>
        <v>0</v>
      </c>
      <c r="J118" s="227">
        <f>FibreChannel!J42</f>
        <v>0</v>
      </c>
      <c r="K118" s="227">
        <f>FibreChannel!K42</f>
        <v>0</v>
      </c>
      <c r="L118" s="227">
        <f>FibreChannel!L42</f>
        <v>0</v>
      </c>
      <c r="M118" s="227">
        <f>FibreChannel!M42</f>
        <v>0</v>
      </c>
      <c r="N118" s="227">
        <f>FibreChannel!N42</f>
        <v>0</v>
      </c>
      <c r="P118" s="124" t="str">
        <f t="shared" si="81"/>
        <v>32 Gbps 100 m SFP28</v>
      </c>
      <c r="Q118" s="227">
        <f>FibreChannel!C56</f>
        <v>0</v>
      </c>
      <c r="R118" s="227">
        <f>FibreChannel!D56</f>
        <v>0</v>
      </c>
      <c r="S118" s="227">
        <f>FibreChannel!E56</f>
        <v>0</v>
      </c>
      <c r="T118" s="227">
        <f>FibreChannel!F56</f>
        <v>0</v>
      </c>
      <c r="U118" s="227">
        <f>FibreChannel!G56</f>
        <v>0</v>
      </c>
      <c r="V118" s="227">
        <f>FibreChannel!H56</f>
        <v>0</v>
      </c>
      <c r="W118" s="227">
        <f>FibreChannel!I56</f>
        <v>0</v>
      </c>
      <c r="X118" s="227">
        <f>FibreChannel!J56</f>
        <v>0</v>
      </c>
      <c r="Y118" s="227">
        <f>FibreChannel!K56</f>
        <v>0</v>
      </c>
      <c r="Z118" s="227">
        <f>FibreChannel!L56</f>
        <v>0</v>
      </c>
      <c r="AA118" s="227">
        <f>FibreChannel!M56</f>
        <v>0</v>
      </c>
      <c r="AB118" s="227">
        <f>FibreChannel!N56</f>
        <v>0</v>
      </c>
      <c r="AD118" s="228" t="s">
        <v>125</v>
      </c>
      <c r="AF118" s="124" t="str">
        <f t="shared" si="110"/>
        <v>32 Gbps 100 m SFP28</v>
      </c>
      <c r="AG118" s="227">
        <f t="shared" si="85"/>
        <v>0</v>
      </c>
      <c r="AH118" s="227">
        <f t="shared" si="86"/>
        <v>0</v>
      </c>
      <c r="AI118" s="227">
        <f t="shared" si="87"/>
        <v>0</v>
      </c>
      <c r="AJ118" s="227">
        <f t="shared" si="88"/>
        <v>0</v>
      </c>
      <c r="AK118" s="227">
        <f t="shared" si="89"/>
        <v>0</v>
      </c>
      <c r="AL118" s="227">
        <f t="shared" si="90"/>
        <v>0</v>
      </c>
      <c r="AM118" s="227">
        <f t="shared" si="91"/>
        <v>0</v>
      </c>
      <c r="AN118" s="227">
        <f t="shared" si="92"/>
        <v>0</v>
      </c>
      <c r="AO118" s="227">
        <f t="shared" si="93"/>
        <v>0</v>
      </c>
      <c r="AP118" s="227">
        <f t="shared" si="94"/>
        <v>0</v>
      </c>
      <c r="AQ118" s="227">
        <f t="shared" si="95"/>
        <v>0</v>
      </c>
      <c r="AR118" s="227">
        <f t="shared" si="96"/>
        <v>0</v>
      </c>
      <c r="AT118" s="124" t="str">
        <f t="shared" si="111"/>
        <v>32 Gbps 100 m SFP28</v>
      </c>
      <c r="AU118" s="227">
        <f t="shared" si="98"/>
        <v>0</v>
      </c>
      <c r="AV118" s="227">
        <f t="shared" si="99"/>
        <v>0</v>
      </c>
      <c r="AW118" s="227">
        <f t="shared" si="100"/>
        <v>0</v>
      </c>
      <c r="AX118" s="227">
        <f t="shared" si="101"/>
        <v>0</v>
      </c>
      <c r="AY118" s="227">
        <f t="shared" si="102"/>
        <v>0</v>
      </c>
      <c r="AZ118" s="227">
        <f t="shared" si="103"/>
        <v>0</v>
      </c>
      <c r="BA118" s="227">
        <f t="shared" si="104"/>
        <v>0</v>
      </c>
      <c r="BB118" s="227">
        <f t="shared" si="105"/>
        <v>0</v>
      </c>
      <c r="BC118" s="227">
        <f t="shared" si="106"/>
        <v>0</v>
      </c>
      <c r="BD118" s="227">
        <f t="shared" si="107"/>
        <v>0</v>
      </c>
      <c r="BE118" s="227">
        <f t="shared" si="108"/>
        <v>0</v>
      </c>
      <c r="BF118" s="227">
        <f t="shared" si="109"/>
        <v>0</v>
      </c>
      <c r="BH118" s="124" t="str">
        <f t="shared" si="82"/>
        <v>32 Gbps 100 m SFP28</v>
      </c>
      <c r="BI118" s="265">
        <f>IF(AG118=0,,10^-6*AG118*$BO$5*FibreChannel!Q101)</f>
        <v>0</v>
      </c>
      <c r="BJ118" s="257">
        <f>IF(AH118=0,,10^-6*AH118*$BO$5*FibreChannel!R101)</f>
        <v>0</v>
      </c>
      <c r="BK118" s="257">
        <f>IF(AI118=0,,10^-6*AI118*$BO$5*FibreChannel!S101)</f>
        <v>0</v>
      </c>
      <c r="BL118" s="257">
        <f>IF(AJ118=0,,10^-6*AJ118*$BO$5*FibreChannel!T101)</f>
        <v>0</v>
      </c>
      <c r="BM118" s="257">
        <f>IF(AK118=0,,10^-6*AK118*$BO$5*FibreChannel!U101)</f>
        <v>0</v>
      </c>
      <c r="BN118" s="257">
        <f>IF(AL118=0,,10^-6*AL118*$BO$5*FibreChannel!V101)</f>
        <v>0</v>
      </c>
      <c r="BO118" s="257">
        <f>IF(AM118=0,,10^-6*AM118*$BO$5*FibreChannel!W101)</f>
        <v>0</v>
      </c>
      <c r="BP118" s="257">
        <f>IF(AN118=0,,10^-6*AN118*$BO$5*FibreChannel!X101)</f>
        <v>0</v>
      </c>
      <c r="BQ118" s="257">
        <f>IF(AO118=0,,10^-6*AO118*$BO$5*FibreChannel!Y101)</f>
        <v>0</v>
      </c>
      <c r="BR118" s="257">
        <f>IF(AP118=0,,10^-6*AP118*$BO$5*FibreChannel!Z101)</f>
        <v>0</v>
      </c>
      <c r="BS118" s="257">
        <f>IF(AQ118=0,,10^-6*AQ118*$BO$5*FibreChannel!AA101)</f>
        <v>0</v>
      </c>
      <c r="BT118" s="257">
        <f>IF(AR118=0,,10^-6*AR118*$BO$5*FibreChannel!AB101)</f>
        <v>0</v>
      </c>
      <c r="BV118" s="124" t="str">
        <f t="shared" si="83"/>
        <v>32 Gbps 100 m SFP28</v>
      </c>
      <c r="BW118" s="258">
        <f>IF(AU118=0,,10^-6*AU118*$CC$5*FibreChannel!Q101)</f>
        <v>0</v>
      </c>
      <c r="BX118" s="258">
        <f>IF(AV118=0,,10^-6*AV118*$CC$5*FibreChannel!R101)</f>
        <v>0</v>
      </c>
      <c r="BY118" s="258">
        <f>IF(AW118=0,,10^-6*AW118*$CC$5*FibreChannel!S101)</f>
        <v>0</v>
      </c>
      <c r="BZ118" s="258">
        <f>IF(AX118=0,,10^-6*AX118*$CC$5*FibreChannel!T101)</f>
        <v>0</v>
      </c>
      <c r="CA118" s="258">
        <f>IF(AY118=0,,10^-6*AY118*$CC$5*FibreChannel!U101)</f>
        <v>0</v>
      </c>
      <c r="CB118" s="258">
        <f>IF(AZ118=0,,10^-6*AZ118*$CC$5*FibreChannel!V101)</f>
        <v>0</v>
      </c>
      <c r="CC118" s="258">
        <f>IF(BA118=0,,10^-6*BA118*$CC$5*FibreChannel!W101)</f>
        <v>0</v>
      </c>
      <c r="CD118" s="258">
        <f>IF(BB118=0,,10^-6*BB118*$CC$5*FibreChannel!X101)</f>
        <v>0</v>
      </c>
      <c r="CE118" s="258">
        <f>IF(BC118=0,,10^-6*BC118*$CC$5*FibreChannel!Y101)</f>
        <v>0</v>
      </c>
      <c r="CF118" s="258">
        <f>IF(BD118=0,,10^-6*BD118*$CC$5*FibreChannel!Z101)</f>
        <v>0</v>
      </c>
      <c r="CG118" s="258">
        <f>IF(BE118=0,,10^-6*BE118*$CC$5*FibreChannel!AA101)</f>
        <v>0</v>
      </c>
      <c r="CH118" s="258">
        <f>IF(BF118=0,,10^-6*BF118*$CC$5*FibreChannel!AB101)</f>
        <v>0</v>
      </c>
    </row>
    <row r="119" spans="1:86">
      <c r="A119" s="100" t="s">
        <v>134</v>
      </c>
      <c r="B119" s="124" t="str">
        <f>FibreChannel!B43</f>
        <v>32 Gbps 10 km SFP28</v>
      </c>
      <c r="C119" s="227">
        <f>FibreChannel!C43</f>
        <v>0</v>
      </c>
      <c r="D119" s="227">
        <f>FibreChannel!D43</f>
        <v>0</v>
      </c>
      <c r="E119" s="227">
        <f>FibreChannel!E43</f>
        <v>0</v>
      </c>
      <c r="F119" s="227">
        <f>FibreChannel!F43</f>
        <v>0</v>
      </c>
      <c r="G119" s="227">
        <f>FibreChannel!G43</f>
        <v>0</v>
      </c>
      <c r="H119" s="227">
        <f>FibreChannel!H43</f>
        <v>0</v>
      </c>
      <c r="I119" s="227">
        <f>FibreChannel!I43</f>
        <v>0</v>
      </c>
      <c r="J119" s="227">
        <f>FibreChannel!J43</f>
        <v>0</v>
      </c>
      <c r="K119" s="227">
        <f>FibreChannel!K43</f>
        <v>0</v>
      </c>
      <c r="L119" s="227">
        <f>FibreChannel!L43</f>
        <v>0</v>
      </c>
      <c r="M119" s="227">
        <f>FibreChannel!M43</f>
        <v>0</v>
      </c>
      <c r="N119" s="227">
        <f>FibreChannel!N43</f>
        <v>0</v>
      </c>
      <c r="P119" s="124" t="str">
        <f t="shared" si="81"/>
        <v>32 Gbps 10 km SFP28</v>
      </c>
      <c r="Q119" s="227">
        <f>FibreChannel!C57</f>
        <v>4295</v>
      </c>
      <c r="R119" s="227">
        <f>FibreChannel!D57</f>
        <v>13363</v>
      </c>
      <c r="S119" s="227">
        <f>FibreChannel!E57</f>
        <v>0</v>
      </c>
      <c r="T119" s="227">
        <f>FibreChannel!F57</f>
        <v>0</v>
      </c>
      <c r="U119" s="227">
        <f>FibreChannel!G57</f>
        <v>0</v>
      </c>
      <c r="V119" s="227">
        <f>FibreChannel!H57</f>
        <v>0</v>
      </c>
      <c r="W119" s="227">
        <f>FibreChannel!I57</f>
        <v>0</v>
      </c>
      <c r="X119" s="227">
        <f>FibreChannel!J57</f>
        <v>0</v>
      </c>
      <c r="Y119" s="227">
        <f>FibreChannel!K57</f>
        <v>0</v>
      </c>
      <c r="Z119" s="227">
        <f>FibreChannel!L57</f>
        <v>0</v>
      </c>
      <c r="AA119" s="227">
        <f>FibreChannel!M57</f>
        <v>0</v>
      </c>
      <c r="AB119" s="227">
        <f>FibreChannel!N57</f>
        <v>0</v>
      </c>
      <c r="AD119" s="228" t="s">
        <v>122</v>
      </c>
      <c r="AF119" s="124" t="str">
        <f t="shared" si="110"/>
        <v>32 Gbps 10 km SFP28</v>
      </c>
      <c r="AG119" s="227">
        <f t="shared" si="85"/>
        <v>0</v>
      </c>
      <c r="AH119" s="227">
        <f t="shared" si="86"/>
        <v>0</v>
      </c>
      <c r="AI119" s="227">
        <f t="shared" si="87"/>
        <v>0</v>
      </c>
      <c r="AJ119" s="227">
        <f t="shared" si="88"/>
        <v>0</v>
      </c>
      <c r="AK119" s="227">
        <f t="shared" si="89"/>
        <v>0</v>
      </c>
      <c r="AL119" s="227">
        <f t="shared" si="90"/>
        <v>0</v>
      </c>
      <c r="AM119" s="227">
        <f t="shared" si="91"/>
        <v>0</v>
      </c>
      <c r="AN119" s="227">
        <f t="shared" si="92"/>
        <v>0</v>
      </c>
      <c r="AO119" s="227">
        <f t="shared" si="93"/>
        <v>0</v>
      </c>
      <c r="AP119" s="227">
        <f t="shared" si="94"/>
        <v>0</v>
      </c>
      <c r="AQ119" s="227">
        <f t="shared" si="95"/>
        <v>0</v>
      </c>
      <c r="AR119" s="227">
        <f t="shared" si="96"/>
        <v>0</v>
      </c>
      <c r="AT119" s="124" t="str">
        <f t="shared" si="111"/>
        <v>32 Gbps 10 km SFP28</v>
      </c>
      <c r="AU119" s="227">
        <f t="shared" si="98"/>
        <v>4295</v>
      </c>
      <c r="AV119" s="227">
        <f t="shared" si="99"/>
        <v>13363</v>
      </c>
      <c r="AW119" s="227">
        <f t="shared" si="100"/>
        <v>0</v>
      </c>
      <c r="AX119" s="227">
        <f t="shared" si="101"/>
        <v>0</v>
      </c>
      <c r="AY119" s="227">
        <f t="shared" si="102"/>
        <v>0</v>
      </c>
      <c r="AZ119" s="227">
        <f t="shared" si="103"/>
        <v>0</v>
      </c>
      <c r="BA119" s="227">
        <f t="shared" si="104"/>
        <v>0</v>
      </c>
      <c r="BB119" s="227">
        <f t="shared" si="105"/>
        <v>0</v>
      </c>
      <c r="BC119" s="227">
        <f t="shared" si="106"/>
        <v>0</v>
      </c>
      <c r="BD119" s="227">
        <f t="shared" si="107"/>
        <v>0</v>
      </c>
      <c r="BE119" s="227">
        <f t="shared" si="108"/>
        <v>0</v>
      </c>
      <c r="BF119" s="227">
        <f t="shared" si="109"/>
        <v>0</v>
      </c>
      <c r="BH119" s="124" t="str">
        <f t="shared" si="82"/>
        <v>32 Gbps 10 km SFP28</v>
      </c>
      <c r="BI119" s="265">
        <f>IF(AG119=0,,10^-6*AG119*$BO$5*FibreChannel!Q102)</f>
        <v>0</v>
      </c>
      <c r="BJ119" s="257">
        <f>IF(AH119=0,,10^-6*AH119*$BO$5*FibreChannel!R102)</f>
        <v>0</v>
      </c>
      <c r="BK119" s="257">
        <f>IF(AI119=0,,10^-6*AI119*$BO$5*FibreChannel!S102)</f>
        <v>0</v>
      </c>
      <c r="BL119" s="257">
        <f>IF(AJ119=0,,10^-6*AJ119*$BO$5*FibreChannel!T102)</f>
        <v>0</v>
      </c>
      <c r="BM119" s="257">
        <f>IF(AK119=0,,10^-6*AK119*$BO$5*FibreChannel!U102)</f>
        <v>0</v>
      </c>
      <c r="BN119" s="257">
        <f>IF(AL119=0,,10^-6*AL119*$BO$5*FibreChannel!V102)</f>
        <v>0</v>
      </c>
      <c r="BO119" s="257">
        <f>IF(AM119=0,,10^-6*AM119*$BO$5*FibreChannel!W102)</f>
        <v>0</v>
      </c>
      <c r="BP119" s="257">
        <f>IF(AN119=0,,10^-6*AN119*$BO$5*FibreChannel!X102)</f>
        <v>0</v>
      </c>
      <c r="BQ119" s="257">
        <f>IF(AO119=0,,10^-6*AO119*$BO$5*FibreChannel!Y102)</f>
        <v>0</v>
      </c>
      <c r="BR119" s="257">
        <f>IF(AP119=0,,10^-6*AP119*$BO$5*FibreChannel!Z102)</f>
        <v>0</v>
      </c>
      <c r="BS119" s="257">
        <f>IF(AQ119=0,,10^-6*AQ119*$BO$5*FibreChannel!AA102)</f>
        <v>0</v>
      </c>
      <c r="BT119" s="257">
        <f>IF(AR119=0,,10^-6*AR119*$BO$5*FibreChannel!AB102)</f>
        <v>0</v>
      </c>
      <c r="BV119" s="124" t="str">
        <f t="shared" si="83"/>
        <v>32 Gbps 10 km SFP28</v>
      </c>
      <c r="BW119" s="258">
        <f>IF(AU119=0,,10^-6*AU119*$CC$5*FibreChannel!Q102)</f>
        <v>0.27119815039313799</v>
      </c>
      <c r="BX119" s="258">
        <f>IF(AV119=0,,10^-6*AV119*$CC$5*FibreChannel!R102)</f>
        <v>0.66815000000000002</v>
      </c>
      <c r="BY119" s="258">
        <f>IF(AW119=0,,10^-6*AW119*$CC$5*FibreChannel!S102)</f>
        <v>0</v>
      </c>
      <c r="BZ119" s="258">
        <f>IF(AX119=0,,10^-6*AX119*$CC$5*FibreChannel!T102)</f>
        <v>0</v>
      </c>
      <c r="CA119" s="258">
        <f>IF(AY119=0,,10^-6*AY119*$CC$5*FibreChannel!U102)</f>
        <v>0</v>
      </c>
      <c r="CB119" s="258">
        <f>IF(AZ119=0,,10^-6*AZ119*$CC$5*FibreChannel!V102)</f>
        <v>0</v>
      </c>
      <c r="CC119" s="258">
        <f>IF(BA119=0,,10^-6*BA119*$CC$5*FibreChannel!W102)</f>
        <v>0</v>
      </c>
      <c r="CD119" s="258">
        <f>IF(BB119=0,,10^-6*BB119*$CC$5*FibreChannel!X102)</f>
        <v>0</v>
      </c>
      <c r="CE119" s="258">
        <f>IF(BC119=0,,10^-6*BC119*$CC$5*FibreChannel!Y102)</f>
        <v>0</v>
      </c>
      <c r="CF119" s="258">
        <f>IF(BD119=0,,10^-6*BD119*$CC$5*FibreChannel!Z102)</f>
        <v>0</v>
      </c>
      <c r="CG119" s="258">
        <f>IF(BE119=0,,10^-6*BE119*$CC$5*FibreChannel!AA102)</f>
        <v>0</v>
      </c>
      <c r="CH119" s="258">
        <f>IF(BF119=0,,10^-6*BF119*$CC$5*FibreChannel!AB102)</f>
        <v>0</v>
      </c>
    </row>
    <row r="120" spans="1:86">
      <c r="A120" s="100" t="s">
        <v>134</v>
      </c>
      <c r="B120" s="124" t="str">
        <f>FibreChannel!B44</f>
        <v>64 Gbps 100 m SFP56</v>
      </c>
      <c r="C120" s="227">
        <f>FibreChannel!C44</f>
        <v>0</v>
      </c>
      <c r="D120" s="227">
        <f>FibreChannel!D44</f>
        <v>0</v>
      </c>
      <c r="E120" s="227">
        <f>FibreChannel!E44</f>
        <v>0</v>
      </c>
      <c r="F120" s="227">
        <f>FibreChannel!F44</f>
        <v>0</v>
      </c>
      <c r="G120" s="227">
        <f>FibreChannel!G44</f>
        <v>0</v>
      </c>
      <c r="H120" s="227">
        <f>FibreChannel!H44</f>
        <v>0</v>
      </c>
      <c r="I120" s="227">
        <f>FibreChannel!I44</f>
        <v>0</v>
      </c>
      <c r="J120" s="227">
        <f>FibreChannel!J44</f>
        <v>0</v>
      </c>
      <c r="K120" s="227">
        <f>FibreChannel!K44</f>
        <v>0</v>
      </c>
      <c r="L120" s="227">
        <f>FibreChannel!L44</f>
        <v>0</v>
      </c>
      <c r="M120" s="227">
        <f>FibreChannel!M44</f>
        <v>0</v>
      </c>
      <c r="N120" s="227">
        <f>FibreChannel!N44</f>
        <v>0</v>
      </c>
      <c r="P120" s="124" t="str">
        <f t="shared" si="81"/>
        <v>64 Gbps 100 m SFP56</v>
      </c>
      <c r="Q120" s="227">
        <f>FibreChannel!C58</f>
        <v>0</v>
      </c>
      <c r="R120" s="227">
        <f>FibreChannel!D58</f>
        <v>0</v>
      </c>
      <c r="S120" s="227">
        <f>FibreChannel!E58</f>
        <v>0</v>
      </c>
      <c r="T120" s="227">
        <f>FibreChannel!F58</f>
        <v>0</v>
      </c>
      <c r="U120" s="227">
        <f>FibreChannel!G58</f>
        <v>0</v>
      </c>
      <c r="V120" s="227">
        <f>FibreChannel!H58</f>
        <v>0</v>
      </c>
      <c r="W120" s="227">
        <f>FibreChannel!I58</f>
        <v>0</v>
      </c>
      <c r="X120" s="227">
        <f>FibreChannel!J58</f>
        <v>0</v>
      </c>
      <c r="Y120" s="227">
        <f>FibreChannel!K58</f>
        <v>0</v>
      </c>
      <c r="Z120" s="227">
        <f>FibreChannel!L58</f>
        <v>0</v>
      </c>
      <c r="AA120" s="227">
        <f>FibreChannel!M58</f>
        <v>0</v>
      </c>
      <c r="AB120" s="227">
        <f>FibreChannel!N58</f>
        <v>0</v>
      </c>
      <c r="AD120" s="228" t="s">
        <v>125</v>
      </c>
      <c r="AF120" s="124" t="str">
        <f t="shared" si="110"/>
        <v>64 Gbps 100 m SFP56</v>
      </c>
      <c r="AG120" s="227">
        <f t="shared" si="85"/>
        <v>0</v>
      </c>
      <c r="AH120" s="227">
        <f t="shared" si="86"/>
        <v>0</v>
      </c>
      <c r="AI120" s="227">
        <f t="shared" si="87"/>
        <v>0</v>
      </c>
      <c r="AJ120" s="227">
        <f t="shared" si="88"/>
        <v>0</v>
      </c>
      <c r="AK120" s="227">
        <f t="shared" si="89"/>
        <v>0</v>
      </c>
      <c r="AL120" s="227">
        <f t="shared" si="90"/>
        <v>0</v>
      </c>
      <c r="AM120" s="227">
        <f t="shared" si="91"/>
        <v>0</v>
      </c>
      <c r="AN120" s="227">
        <f t="shared" si="92"/>
        <v>0</v>
      </c>
      <c r="AO120" s="227">
        <f t="shared" si="93"/>
        <v>0</v>
      </c>
      <c r="AP120" s="227">
        <f t="shared" si="94"/>
        <v>0</v>
      </c>
      <c r="AQ120" s="227">
        <f t="shared" si="95"/>
        <v>0</v>
      </c>
      <c r="AR120" s="227">
        <f t="shared" si="96"/>
        <v>0</v>
      </c>
      <c r="AT120" s="124" t="str">
        <f t="shared" si="111"/>
        <v>64 Gbps 100 m SFP56</v>
      </c>
      <c r="AU120" s="227">
        <f t="shared" si="98"/>
        <v>0</v>
      </c>
      <c r="AV120" s="227">
        <f t="shared" si="99"/>
        <v>0</v>
      </c>
      <c r="AW120" s="227">
        <f t="shared" si="100"/>
        <v>0</v>
      </c>
      <c r="AX120" s="227">
        <f t="shared" si="101"/>
        <v>0</v>
      </c>
      <c r="AY120" s="227">
        <f t="shared" si="102"/>
        <v>0</v>
      </c>
      <c r="AZ120" s="227">
        <f t="shared" si="103"/>
        <v>0</v>
      </c>
      <c r="BA120" s="227">
        <f t="shared" si="104"/>
        <v>0</v>
      </c>
      <c r="BB120" s="227">
        <f t="shared" si="105"/>
        <v>0</v>
      </c>
      <c r="BC120" s="227">
        <f t="shared" si="106"/>
        <v>0</v>
      </c>
      <c r="BD120" s="227">
        <f t="shared" si="107"/>
        <v>0</v>
      </c>
      <c r="BE120" s="227">
        <f t="shared" si="108"/>
        <v>0</v>
      </c>
      <c r="BF120" s="227">
        <f t="shared" si="109"/>
        <v>0</v>
      </c>
      <c r="BH120" s="124" t="str">
        <f t="shared" si="82"/>
        <v>64 Gbps 100 m SFP56</v>
      </c>
      <c r="BI120" s="265">
        <f>IF(AG120=0,,10^-6*AG120*$BO$5*FibreChannel!Q103)</f>
        <v>0</v>
      </c>
      <c r="BJ120" s="257">
        <f>IF(AH120=0,,10^-6*AH120*$BO$5*FibreChannel!R103)</f>
        <v>0</v>
      </c>
      <c r="BK120" s="257">
        <f>IF(AI120=0,,10^-6*AI120*$BO$5*FibreChannel!S103)</f>
        <v>0</v>
      </c>
      <c r="BL120" s="257">
        <f>IF(AJ120=0,,10^-6*AJ120*$BO$5*FibreChannel!T103)</f>
        <v>0</v>
      </c>
      <c r="BM120" s="257">
        <f>IF(AK120=0,,10^-6*AK120*$BO$5*FibreChannel!U103)</f>
        <v>0</v>
      </c>
      <c r="BN120" s="257">
        <f>IF(AL120=0,,10^-6*AL120*$BO$5*FibreChannel!V103)</f>
        <v>0</v>
      </c>
      <c r="BO120" s="257">
        <f>IF(AM120=0,,10^-6*AM120*$BO$5*FibreChannel!W103)</f>
        <v>0</v>
      </c>
      <c r="BP120" s="257">
        <f>IF(AN120=0,,10^-6*AN120*$BO$5*FibreChannel!X103)</f>
        <v>0</v>
      </c>
      <c r="BQ120" s="257">
        <f>IF(AO120=0,,10^-6*AO120*$BO$5*FibreChannel!Y103)</f>
        <v>0</v>
      </c>
      <c r="BR120" s="257">
        <f>IF(AP120=0,,10^-6*AP120*$BO$5*FibreChannel!Z103)</f>
        <v>0</v>
      </c>
      <c r="BS120" s="257">
        <f>IF(AQ120=0,,10^-6*AQ120*$BO$5*FibreChannel!AA103)</f>
        <v>0</v>
      </c>
      <c r="BT120" s="257">
        <f>IF(AR120=0,,10^-6*AR120*$BO$5*FibreChannel!AB103)</f>
        <v>0</v>
      </c>
      <c r="BV120" s="124" t="str">
        <f t="shared" si="83"/>
        <v>64 Gbps 100 m SFP56</v>
      </c>
      <c r="BW120" s="258">
        <f>IF(AU120=0,,10^-6*AU120*$CC$5*FibreChannel!Q103)</f>
        <v>0</v>
      </c>
      <c r="BX120" s="258">
        <f>IF(AV120=0,,10^-6*AV120*$CC$5*FibreChannel!R103)</f>
        <v>0</v>
      </c>
      <c r="BY120" s="258">
        <f>IF(AW120=0,,10^-6*AW120*$CC$5*FibreChannel!S103)</f>
        <v>0</v>
      </c>
      <c r="BZ120" s="258">
        <f>IF(AX120=0,,10^-6*AX120*$CC$5*FibreChannel!T103)</f>
        <v>0</v>
      </c>
      <c r="CA120" s="258">
        <f>IF(AY120=0,,10^-6*AY120*$CC$5*FibreChannel!U103)</f>
        <v>0</v>
      </c>
      <c r="CB120" s="258">
        <f>IF(AZ120=0,,10^-6*AZ120*$CC$5*FibreChannel!V103)</f>
        <v>0</v>
      </c>
      <c r="CC120" s="258">
        <f>IF(BA120=0,,10^-6*BA120*$CC$5*FibreChannel!W103)</f>
        <v>0</v>
      </c>
      <c r="CD120" s="258">
        <f>IF(BB120=0,,10^-6*BB120*$CC$5*FibreChannel!X103)</f>
        <v>0</v>
      </c>
      <c r="CE120" s="258">
        <f>IF(BC120=0,,10^-6*BC120*$CC$5*FibreChannel!Y103)</f>
        <v>0</v>
      </c>
      <c r="CF120" s="258">
        <f>IF(BD120=0,,10^-6*BD120*$CC$5*FibreChannel!Z103)</f>
        <v>0</v>
      </c>
      <c r="CG120" s="258">
        <f>IF(BE120=0,,10^-6*BE120*$CC$5*FibreChannel!AA103)</f>
        <v>0</v>
      </c>
      <c r="CH120" s="258">
        <f>IF(BF120=0,,10^-6*BF120*$CC$5*FibreChannel!AB103)</f>
        <v>0</v>
      </c>
    </row>
    <row r="121" spans="1:86">
      <c r="A121" s="100" t="s">
        <v>134</v>
      </c>
      <c r="B121" s="124" t="str">
        <f>FibreChannel!B45</f>
        <v>64 Gbps 10 km SFP56</v>
      </c>
      <c r="C121" s="227">
        <f>FibreChannel!C45</f>
        <v>0</v>
      </c>
      <c r="D121" s="227">
        <f>FibreChannel!D45</f>
        <v>0</v>
      </c>
      <c r="E121" s="227">
        <f>FibreChannel!E45</f>
        <v>0</v>
      </c>
      <c r="F121" s="227">
        <f>FibreChannel!F45</f>
        <v>0</v>
      </c>
      <c r="G121" s="227">
        <f>FibreChannel!G45</f>
        <v>0</v>
      </c>
      <c r="H121" s="227">
        <f>FibreChannel!H45</f>
        <v>0</v>
      </c>
      <c r="I121" s="227">
        <f>FibreChannel!I45</f>
        <v>0</v>
      </c>
      <c r="J121" s="227">
        <f>FibreChannel!J45</f>
        <v>0</v>
      </c>
      <c r="K121" s="227">
        <f>FibreChannel!K45</f>
        <v>0</v>
      </c>
      <c r="L121" s="227">
        <f>FibreChannel!L45</f>
        <v>0</v>
      </c>
      <c r="M121" s="227">
        <f>FibreChannel!M45</f>
        <v>0</v>
      </c>
      <c r="N121" s="227">
        <f>FibreChannel!N45</f>
        <v>0</v>
      </c>
      <c r="P121" s="124" t="str">
        <f t="shared" si="81"/>
        <v>64 Gbps 10 km SFP56</v>
      </c>
      <c r="Q121" s="227">
        <f>FibreChannel!C59</f>
        <v>0</v>
      </c>
      <c r="R121" s="227">
        <f>FibreChannel!D59</f>
        <v>0</v>
      </c>
      <c r="S121" s="227">
        <f>FibreChannel!E59</f>
        <v>0</v>
      </c>
      <c r="T121" s="227">
        <f>FibreChannel!F59</f>
        <v>0</v>
      </c>
      <c r="U121" s="227">
        <f>FibreChannel!G59</f>
        <v>0</v>
      </c>
      <c r="V121" s="227">
        <f>FibreChannel!H59</f>
        <v>0</v>
      </c>
      <c r="W121" s="227">
        <f>FibreChannel!I59</f>
        <v>0</v>
      </c>
      <c r="X121" s="227">
        <f>FibreChannel!J59</f>
        <v>0</v>
      </c>
      <c r="Y121" s="227">
        <f>FibreChannel!K59</f>
        <v>0</v>
      </c>
      <c r="Z121" s="227">
        <f>FibreChannel!L59</f>
        <v>0</v>
      </c>
      <c r="AA121" s="227">
        <f>FibreChannel!M59</f>
        <v>0</v>
      </c>
      <c r="AB121" s="227">
        <f>FibreChannel!N59</f>
        <v>0</v>
      </c>
      <c r="AD121" s="228" t="s">
        <v>122</v>
      </c>
      <c r="AF121" s="124" t="str">
        <f t="shared" si="110"/>
        <v>64 Gbps 10 km SFP56</v>
      </c>
      <c r="AG121" s="227">
        <f t="shared" si="85"/>
        <v>0</v>
      </c>
      <c r="AH121" s="227">
        <f t="shared" si="86"/>
        <v>0</v>
      </c>
      <c r="AI121" s="227">
        <f t="shared" si="87"/>
        <v>0</v>
      </c>
      <c r="AJ121" s="227">
        <f t="shared" si="88"/>
        <v>0</v>
      </c>
      <c r="AK121" s="227">
        <f t="shared" si="89"/>
        <v>0</v>
      </c>
      <c r="AL121" s="227">
        <f t="shared" si="90"/>
        <v>0</v>
      </c>
      <c r="AM121" s="227">
        <f t="shared" si="91"/>
        <v>0</v>
      </c>
      <c r="AN121" s="227">
        <f t="shared" si="92"/>
        <v>0</v>
      </c>
      <c r="AO121" s="227">
        <f t="shared" si="93"/>
        <v>0</v>
      </c>
      <c r="AP121" s="227">
        <f t="shared" si="94"/>
        <v>0</v>
      </c>
      <c r="AQ121" s="227">
        <f t="shared" si="95"/>
        <v>0</v>
      </c>
      <c r="AR121" s="227">
        <f t="shared" si="96"/>
        <v>0</v>
      </c>
      <c r="AT121" s="124" t="str">
        <f t="shared" si="111"/>
        <v>64 Gbps 10 km SFP56</v>
      </c>
      <c r="AU121" s="227">
        <f t="shared" si="98"/>
        <v>0</v>
      </c>
      <c r="AV121" s="227">
        <f t="shared" si="99"/>
        <v>0</v>
      </c>
      <c r="AW121" s="227">
        <f t="shared" si="100"/>
        <v>0</v>
      </c>
      <c r="AX121" s="227">
        <f t="shared" si="101"/>
        <v>0</v>
      </c>
      <c r="AY121" s="227">
        <f t="shared" si="102"/>
        <v>0</v>
      </c>
      <c r="AZ121" s="227">
        <f t="shared" si="103"/>
        <v>0</v>
      </c>
      <c r="BA121" s="227">
        <f t="shared" si="104"/>
        <v>0</v>
      </c>
      <c r="BB121" s="227">
        <f t="shared" si="105"/>
        <v>0</v>
      </c>
      <c r="BC121" s="227">
        <f t="shared" si="106"/>
        <v>0</v>
      </c>
      <c r="BD121" s="227">
        <f t="shared" si="107"/>
        <v>0</v>
      </c>
      <c r="BE121" s="227">
        <f t="shared" si="108"/>
        <v>0</v>
      </c>
      <c r="BF121" s="227">
        <f t="shared" si="109"/>
        <v>0</v>
      </c>
      <c r="BH121" s="124" t="str">
        <f t="shared" si="82"/>
        <v>64 Gbps 10 km SFP56</v>
      </c>
      <c r="BI121" s="265">
        <f>IF(AG121=0,,10^-6*AG121*$BO$5*FibreChannel!Q104)</f>
        <v>0</v>
      </c>
      <c r="BJ121" s="257">
        <f>IF(AH121=0,,10^-6*AH121*$BO$5*FibreChannel!R104)</f>
        <v>0</v>
      </c>
      <c r="BK121" s="257">
        <f>IF(AI121=0,,10^-6*AI121*$BO$5*FibreChannel!S104)</f>
        <v>0</v>
      </c>
      <c r="BL121" s="257">
        <f>IF(AJ121=0,,10^-6*AJ121*$BO$5*FibreChannel!T104)</f>
        <v>0</v>
      </c>
      <c r="BM121" s="257">
        <f>IF(AK121=0,,10^-6*AK121*$BO$5*FibreChannel!U104)</f>
        <v>0</v>
      </c>
      <c r="BN121" s="257">
        <f>IF(AL121=0,,10^-6*AL121*$BO$5*FibreChannel!V104)</f>
        <v>0</v>
      </c>
      <c r="BO121" s="257">
        <f>IF(AM121=0,,10^-6*AM121*$BO$5*FibreChannel!W104)</f>
        <v>0</v>
      </c>
      <c r="BP121" s="257">
        <f>IF(AN121=0,,10^-6*AN121*$BO$5*FibreChannel!X104)</f>
        <v>0</v>
      </c>
      <c r="BQ121" s="257">
        <f>IF(AO121=0,,10^-6*AO121*$BO$5*FibreChannel!Y104)</f>
        <v>0</v>
      </c>
      <c r="BR121" s="257">
        <f>IF(AP121=0,,10^-6*AP121*$BO$5*FibreChannel!Z104)</f>
        <v>0</v>
      </c>
      <c r="BS121" s="257">
        <f>IF(AQ121=0,,10^-6*AQ121*$BO$5*FibreChannel!AA104)</f>
        <v>0</v>
      </c>
      <c r="BT121" s="257">
        <f>IF(AR121=0,,10^-6*AR121*$BO$5*FibreChannel!AB104)</f>
        <v>0</v>
      </c>
      <c r="BV121" s="124" t="str">
        <f t="shared" si="83"/>
        <v>64 Gbps 10 km SFP56</v>
      </c>
      <c r="BW121" s="258">
        <f>IF(AU121=0,,10^-6*AU121*$CC$5*FibreChannel!Q104)</f>
        <v>0</v>
      </c>
      <c r="BX121" s="258">
        <f>IF(AV121=0,,10^-6*AV121*$CC$5*FibreChannel!R104)</f>
        <v>0</v>
      </c>
      <c r="BY121" s="258">
        <f>IF(AW121=0,,10^-6*AW121*$CC$5*FibreChannel!S104)</f>
        <v>0</v>
      </c>
      <c r="BZ121" s="258">
        <f>IF(AX121=0,,10^-6*AX121*$CC$5*FibreChannel!T104)</f>
        <v>0</v>
      </c>
      <c r="CA121" s="258">
        <f>IF(AY121=0,,10^-6*AY121*$CC$5*FibreChannel!U104)</f>
        <v>0</v>
      </c>
      <c r="CB121" s="258">
        <f>IF(AZ121=0,,10^-6*AZ121*$CC$5*FibreChannel!V104)</f>
        <v>0</v>
      </c>
      <c r="CC121" s="258">
        <f>IF(BA121=0,,10^-6*BA121*$CC$5*FibreChannel!W104)</f>
        <v>0</v>
      </c>
      <c r="CD121" s="258">
        <f>IF(BB121=0,,10^-6*BB121*$CC$5*FibreChannel!X104)</f>
        <v>0</v>
      </c>
      <c r="CE121" s="258">
        <f>IF(BC121=0,,10^-6*BC121*$CC$5*FibreChannel!Y104)</f>
        <v>0</v>
      </c>
      <c r="CF121" s="258">
        <f>IF(BD121=0,,10^-6*BD121*$CC$5*FibreChannel!Z104)</f>
        <v>0</v>
      </c>
      <c r="CG121" s="258">
        <f>IF(BE121=0,,10^-6*BE121*$CC$5*FibreChannel!AA104)</f>
        <v>0</v>
      </c>
      <c r="CH121" s="258">
        <f>IF(BF121=0,,10^-6*BF121*$CC$5*FibreChannel!AB104)</f>
        <v>0</v>
      </c>
    </row>
    <row r="122" spans="1:86">
      <c r="A122" s="100" t="s">
        <v>134</v>
      </c>
      <c r="B122" s="124">
        <f>FibreChannel!B46</f>
        <v>0</v>
      </c>
      <c r="C122" s="227">
        <f>FibreChannel!C46</f>
        <v>0</v>
      </c>
      <c r="D122" s="227">
        <f>FibreChannel!D46</f>
        <v>0</v>
      </c>
      <c r="E122" s="227">
        <f>FibreChannel!E46</f>
        <v>0</v>
      </c>
      <c r="F122" s="227">
        <f>FibreChannel!F46</f>
        <v>0</v>
      </c>
      <c r="G122" s="227">
        <f>FibreChannel!G46</f>
        <v>0</v>
      </c>
      <c r="H122" s="227">
        <f>FibreChannel!H46</f>
        <v>0</v>
      </c>
      <c r="I122" s="227">
        <f>FibreChannel!I46</f>
        <v>0</v>
      </c>
      <c r="J122" s="227">
        <f>FibreChannel!J46</f>
        <v>0</v>
      </c>
      <c r="K122" s="227">
        <f>FibreChannel!K46</f>
        <v>0</v>
      </c>
      <c r="L122" s="227">
        <f>FibreChannel!L46</f>
        <v>0</v>
      </c>
      <c r="M122" s="227">
        <f>FibreChannel!M46</f>
        <v>0</v>
      </c>
      <c r="N122" s="227">
        <f>FibreChannel!N46</f>
        <v>0</v>
      </c>
      <c r="P122" s="124">
        <f t="shared" si="81"/>
        <v>0</v>
      </c>
      <c r="Q122" s="227">
        <f>FibreChannel!C60</f>
        <v>0</v>
      </c>
      <c r="R122" s="227">
        <f>FibreChannel!D60</f>
        <v>0</v>
      </c>
      <c r="S122" s="227">
        <f>FibreChannel!E60</f>
        <v>0</v>
      </c>
      <c r="T122" s="227">
        <f>FibreChannel!F60</f>
        <v>0</v>
      </c>
      <c r="U122" s="227">
        <f>FibreChannel!G60</f>
        <v>0</v>
      </c>
      <c r="V122" s="227">
        <f>FibreChannel!H60</f>
        <v>0</v>
      </c>
      <c r="W122" s="227">
        <f>FibreChannel!I60</f>
        <v>0</v>
      </c>
      <c r="X122" s="227">
        <f>FibreChannel!J60</f>
        <v>0</v>
      </c>
      <c r="Y122" s="227">
        <f>FibreChannel!K60</f>
        <v>0</v>
      </c>
      <c r="Z122" s="227">
        <f>FibreChannel!L60</f>
        <v>0</v>
      </c>
      <c r="AA122" s="227">
        <f>FibreChannel!M60</f>
        <v>0</v>
      </c>
      <c r="AB122" s="227">
        <f>FibreChannel!N60</f>
        <v>0</v>
      </c>
      <c r="AF122" s="124">
        <f t="shared" si="110"/>
        <v>0</v>
      </c>
      <c r="AG122" s="227">
        <f t="shared" si="85"/>
        <v>0</v>
      </c>
      <c r="AH122" s="227">
        <f t="shared" si="86"/>
        <v>0</v>
      </c>
      <c r="AI122" s="227">
        <f t="shared" si="87"/>
        <v>0</v>
      </c>
      <c r="AJ122" s="227">
        <f t="shared" si="88"/>
        <v>0</v>
      </c>
      <c r="AK122" s="227">
        <f t="shared" si="89"/>
        <v>0</v>
      </c>
      <c r="AL122" s="227">
        <f t="shared" si="90"/>
        <v>0</v>
      </c>
      <c r="AM122" s="227">
        <f t="shared" si="91"/>
        <v>0</v>
      </c>
      <c r="AN122" s="227">
        <f t="shared" si="92"/>
        <v>0</v>
      </c>
      <c r="AO122" s="227">
        <f t="shared" si="93"/>
        <v>0</v>
      </c>
      <c r="AP122" s="227">
        <f t="shared" si="94"/>
        <v>0</v>
      </c>
      <c r="AQ122" s="227">
        <f t="shared" si="95"/>
        <v>0</v>
      </c>
      <c r="AR122" s="227">
        <f t="shared" si="96"/>
        <v>0</v>
      </c>
      <c r="AT122" s="124">
        <f t="shared" si="111"/>
        <v>0</v>
      </c>
      <c r="AU122" s="227">
        <f t="shared" si="98"/>
        <v>0</v>
      </c>
      <c r="AV122" s="227">
        <f t="shared" si="99"/>
        <v>0</v>
      </c>
      <c r="AW122" s="227">
        <f t="shared" si="100"/>
        <v>0</v>
      </c>
      <c r="AX122" s="227">
        <f t="shared" si="101"/>
        <v>0</v>
      </c>
      <c r="AY122" s="227">
        <f t="shared" si="102"/>
        <v>0</v>
      </c>
      <c r="AZ122" s="227">
        <f t="shared" si="103"/>
        <v>0</v>
      </c>
      <c r="BA122" s="227">
        <f t="shared" si="104"/>
        <v>0</v>
      </c>
      <c r="BB122" s="227">
        <f t="shared" si="105"/>
        <v>0</v>
      </c>
      <c r="BC122" s="227">
        <f t="shared" si="106"/>
        <v>0</v>
      </c>
      <c r="BD122" s="227">
        <f t="shared" si="107"/>
        <v>0</v>
      </c>
      <c r="BE122" s="227">
        <f t="shared" si="108"/>
        <v>0</v>
      </c>
      <c r="BF122" s="227">
        <f t="shared" si="109"/>
        <v>0</v>
      </c>
      <c r="BH122" s="124">
        <f t="shared" si="82"/>
        <v>0</v>
      </c>
      <c r="BI122" s="265">
        <f>IF(AG122=0,,10^-6*AG122*$BO$5*FibreChannel!Q105)</f>
        <v>0</v>
      </c>
      <c r="BJ122" s="257">
        <f>IF(AH122=0,,10^-6*AH122*$BO$5*FibreChannel!R105)</f>
        <v>0</v>
      </c>
      <c r="BK122" s="257">
        <f>IF(AI122=0,,10^-6*AI122*$BO$5*FibreChannel!S105)</f>
        <v>0</v>
      </c>
      <c r="BL122" s="257">
        <f>IF(AJ122=0,,10^-6*AJ122*$BO$5*FibreChannel!T105)</f>
        <v>0</v>
      </c>
      <c r="BM122" s="257">
        <f>IF(AK122=0,,10^-6*AK122*$BO$5*FibreChannel!U105)</f>
        <v>0</v>
      </c>
      <c r="BN122" s="257">
        <f>IF(AL122=0,,10^-6*AL122*$BO$5*FibreChannel!V105)</f>
        <v>0</v>
      </c>
      <c r="BO122" s="257">
        <f>IF(AM122=0,,10^-6*AM122*$BO$5*FibreChannel!W105)</f>
        <v>0</v>
      </c>
      <c r="BP122" s="257">
        <f>IF(AN122=0,,10^-6*AN122*$BO$5*FibreChannel!X105)</f>
        <v>0</v>
      </c>
      <c r="BQ122" s="257">
        <f>IF(AO122=0,,10^-6*AO122*$BO$5*FibreChannel!Y105)</f>
        <v>0</v>
      </c>
      <c r="BR122" s="257">
        <f>IF(AP122=0,,10^-6*AP122*$BO$5*FibreChannel!Z105)</f>
        <v>0</v>
      </c>
      <c r="BS122" s="257">
        <f>IF(AQ122=0,,10^-6*AQ122*$BO$5*FibreChannel!AA105)</f>
        <v>0</v>
      </c>
      <c r="BT122" s="257">
        <f>IF(AR122=0,,10^-6*AR122*$BO$5*FibreChannel!AB105)</f>
        <v>0</v>
      </c>
      <c r="BV122" s="124">
        <f t="shared" si="83"/>
        <v>0</v>
      </c>
      <c r="BW122" s="258">
        <f>IF(AU122=0,,10^-6*AU122*$CC$5*FibreChannel!Q105)</f>
        <v>0</v>
      </c>
      <c r="BX122" s="258">
        <f>IF(AV122=0,,10^-6*AV122*$CC$5*FibreChannel!R105)</f>
        <v>0</v>
      </c>
      <c r="BY122" s="258">
        <f>IF(AW122=0,,10^-6*AW122*$CC$5*FibreChannel!S105)</f>
        <v>0</v>
      </c>
      <c r="BZ122" s="258">
        <f>IF(AX122=0,,10^-6*AX122*$CC$5*FibreChannel!T105)</f>
        <v>0</v>
      </c>
      <c r="CA122" s="258">
        <f>IF(AY122=0,,10^-6*AY122*$CC$5*FibreChannel!U105)</f>
        <v>0</v>
      </c>
      <c r="CB122" s="258">
        <f>IF(AZ122=0,,10^-6*AZ122*$CC$5*FibreChannel!V105)</f>
        <v>0</v>
      </c>
      <c r="CC122" s="258">
        <f>IF(BA122=0,,10^-6*BA122*$CC$5*FibreChannel!W105)</f>
        <v>0</v>
      </c>
      <c r="CD122" s="258">
        <f>IF(BB122=0,,10^-6*BB122*$CC$5*FibreChannel!X105)</f>
        <v>0</v>
      </c>
      <c r="CE122" s="258">
        <f>IF(BC122=0,,10^-6*BC122*$CC$5*FibreChannel!Y105)</f>
        <v>0</v>
      </c>
      <c r="CF122" s="258">
        <f>IF(BD122=0,,10^-6*BD122*$CC$5*FibreChannel!Z105)</f>
        <v>0</v>
      </c>
      <c r="CG122" s="258">
        <f>IF(BE122=0,,10^-6*BE122*$CC$5*FibreChannel!AA105)</f>
        <v>0</v>
      </c>
      <c r="CH122" s="258">
        <f>IF(BF122=0,,10^-6*BF122*$CC$5*FibreChannel!AB105)</f>
        <v>0</v>
      </c>
    </row>
    <row r="123" spans="1:86">
      <c r="A123" s="235" t="s">
        <v>134</v>
      </c>
      <c r="B123" s="194">
        <f>FibreChannel!B47</f>
        <v>0</v>
      </c>
      <c r="C123" s="234">
        <f>FibreChannel!C47</f>
        <v>0</v>
      </c>
      <c r="D123" s="234">
        <f>FibreChannel!D47</f>
        <v>0</v>
      </c>
      <c r="E123" s="234">
        <f>FibreChannel!E47</f>
        <v>0</v>
      </c>
      <c r="F123" s="234">
        <f>FibreChannel!F47</f>
        <v>0</v>
      </c>
      <c r="G123" s="234">
        <f>FibreChannel!G47</f>
        <v>0</v>
      </c>
      <c r="H123" s="234">
        <f>FibreChannel!H47</f>
        <v>0</v>
      </c>
      <c r="I123" s="234">
        <f>FibreChannel!I47</f>
        <v>0</v>
      </c>
      <c r="J123" s="234">
        <f>FibreChannel!J47</f>
        <v>0</v>
      </c>
      <c r="K123" s="234">
        <f>FibreChannel!K47</f>
        <v>0</v>
      </c>
      <c r="L123" s="234">
        <f>FibreChannel!L47</f>
        <v>0</v>
      </c>
      <c r="M123" s="234">
        <f>FibreChannel!M47</f>
        <v>0</v>
      </c>
      <c r="N123" s="234">
        <f>FibreChannel!N47</f>
        <v>0</v>
      </c>
      <c r="P123" s="194">
        <f t="shared" si="81"/>
        <v>0</v>
      </c>
      <c r="Q123" s="236">
        <f>FibreChannel!C61</f>
        <v>0</v>
      </c>
      <c r="R123" s="234">
        <f>FibreChannel!D61</f>
        <v>0</v>
      </c>
      <c r="S123" s="234">
        <f>FibreChannel!E61</f>
        <v>0</v>
      </c>
      <c r="T123" s="234">
        <f>FibreChannel!F61</f>
        <v>0</v>
      </c>
      <c r="U123" s="234">
        <f>FibreChannel!G61</f>
        <v>0</v>
      </c>
      <c r="V123" s="234">
        <f>FibreChannel!H61</f>
        <v>0</v>
      </c>
      <c r="W123" s="234">
        <f>FibreChannel!I61</f>
        <v>0</v>
      </c>
      <c r="X123" s="234">
        <f>FibreChannel!J61</f>
        <v>0</v>
      </c>
      <c r="Y123" s="234">
        <f>FibreChannel!K61</f>
        <v>0</v>
      </c>
      <c r="Z123" s="234">
        <f>FibreChannel!L61</f>
        <v>0</v>
      </c>
      <c r="AA123" s="234">
        <f>FibreChannel!M61</f>
        <v>0</v>
      </c>
      <c r="AB123" s="234">
        <f>FibreChannel!N61</f>
        <v>0</v>
      </c>
      <c r="AD123" s="251"/>
      <c r="AF123" s="194">
        <f t="shared" si="110"/>
        <v>0</v>
      </c>
      <c r="AG123" s="234">
        <f t="shared" si="85"/>
        <v>0</v>
      </c>
      <c r="AH123" s="234">
        <f t="shared" si="86"/>
        <v>0</v>
      </c>
      <c r="AI123" s="234">
        <f t="shared" si="87"/>
        <v>0</v>
      </c>
      <c r="AJ123" s="234">
        <f t="shared" si="88"/>
        <v>0</v>
      </c>
      <c r="AK123" s="234">
        <f t="shared" si="89"/>
        <v>0</v>
      </c>
      <c r="AL123" s="234">
        <f t="shared" si="90"/>
        <v>0</v>
      </c>
      <c r="AM123" s="234">
        <f t="shared" si="91"/>
        <v>0</v>
      </c>
      <c r="AN123" s="234">
        <f t="shared" si="92"/>
        <v>0</v>
      </c>
      <c r="AO123" s="234">
        <f t="shared" si="93"/>
        <v>0</v>
      </c>
      <c r="AP123" s="234">
        <f t="shared" si="94"/>
        <v>0</v>
      </c>
      <c r="AQ123" s="234">
        <f t="shared" si="95"/>
        <v>0</v>
      </c>
      <c r="AR123" s="234">
        <f t="shared" si="96"/>
        <v>0</v>
      </c>
      <c r="AT123" s="194">
        <f t="shared" si="111"/>
        <v>0</v>
      </c>
      <c r="AU123" s="234">
        <f t="shared" si="98"/>
        <v>0</v>
      </c>
      <c r="AV123" s="234">
        <f t="shared" si="99"/>
        <v>0</v>
      </c>
      <c r="AW123" s="234">
        <f t="shared" si="100"/>
        <v>0</v>
      </c>
      <c r="AX123" s="234">
        <f t="shared" si="101"/>
        <v>0</v>
      </c>
      <c r="AY123" s="234">
        <f t="shared" si="102"/>
        <v>0</v>
      </c>
      <c r="AZ123" s="234">
        <f t="shared" si="103"/>
        <v>0</v>
      </c>
      <c r="BA123" s="234">
        <f t="shared" si="104"/>
        <v>0</v>
      </c>
      <c r="BB123" s="234">
        <f t="shared" si="105"/>
        <v>0</v>
      </c>
      <c r="BC123" s="234">
        <f t="shared" si="106"/>
        <v>0</v>
      </c>
      <c r="BD123" s="234">
        <f t="shared" si="107"/>
        <v>0</v>
      </c>
      <c r="BE123" s="234">
        <f t="shared" si="108"/>
        <v>0</v>
      </c>
      <c r="BF123" s="234">
        <f t="shared" si="109"/>
        <v>0</v>
      </c>
      <c r="BH123" s="194">
        <f t="shared" si="82"/>
        <v>0</v>
      </c>
      <c r="BI123" s="262">
        <f>IF(AG123=0,,10^-6*AG123*$BO$5*FibreChannel!Q106)</f>
        <v>0</v>
      </c>
      <c r="BJ123" s="260">
        <f>IF(AH123=0,,10^-6*AH123*$BO$5*FibreChannel!R106)</f>
        <v>0</v>
      </c>
      <c r="BK123" s="260">
        <f>IF(AI123=0,,10^-6*AI123*$BO$5*FibreChannel!S106)</f>
        <v>0</v>
      </c>
      <c r="BL123" s="260">
        <f>IF(AJ123=0,,10^-6*AJ123*$BO$5*FibreChannel!T106)</f>
        <v>0</v>
      </c>
      <c r="BM123" s="260">
        <f>IF(AK123=0,,10^-6*AK123*$BO$5*FibreChannel!U106)</f>
        <v>0</v>
      </c>
      <c r="BN123" s="260">
        <f>IF(AL123=0,,10^-6*AL123*$BO$5*FibreChannel!V106)</f>
        <v>0</v>
      </c>
      <c r="BO123" s="260">
        <f>IF(AM123=0,,10^-6*AM123*$BO$5*FibreChannel!W106)</f>
        <v>0</v>
      </c>
      <c r="BP123" s="260">
        <f>IF(AN123=0,,10^-6*AN123*$BO$5*FibreChannel!X106)</f>
        <v>0</v>
      </c>
      <c r="BQ123" s="260">
        <f>IF(AO123=0,,10^-6*AO123*$BO$5*FibreChannel!Y106)</f>
        <v>0</v>
      </c>
      <c r="BR123" s="260">
        <f>IF(AP123=0,,10^-6*AP123*$BO$5*FibreChannel!Z106)</f>
        <v>0</v>
      </c>
      <c r="BS123" s="260">
        <f>IF(AQ123=0,,10^-6*AQ123*$BO$5*FibreChannel!AA106)</f>
        <v>0</v>
      </c>
      <c r="BT123" s="260">
        <f>IF(AR123=0,,10^-6*AR123*$BO$5*FibreChannel!AB106)</f>
        <v>0</v>
      </c>
      <c r="BV123" s="194">
        <f t="shared" si="83"/>
        <v>0</v>
      </c>
      <c r="BW123" s="269">
        <f>IF(AU123=0,,10^-6*AU123*$CC$5*FibreChannel!Q106)</f>
        <v>0</v>
      </c>
      <c r="BX123" s="258">
        <f>IF(AV123=0,,10^-6*AV123*$CC$5*FibreChannel!R106)</f>
        <v>0</v>
      </c>
      <c r="BY123" s="258">
        <f>IF(AW123=0,,10^-6*AW123*$CC$5*FibreChannel!S106)</f>
        <v>0</v>
      </c>
      <c r="BZ123" s="258">
        <f>IF(AX123=0,,10^-6*AX123*$CC$5*FibreChannel!T106)</f>
        <v>0</v>
      </c>
      <c r="CA123" s="258">
        <f>IF(AY123=0,,10^-6*AY123*$CC$5*FibreChannel!U106)</f>
        <v>0</v>
      </c>
      <c r="CB123" s="258">
        <f>IF(AZ123=0,,10^-6*AZ123*$CC$5*FibreChannel!V106)</f>
        <v>0</v>
      </c>
      <c r="CC123" s="258">
        <f>IF(BA123=0,,10^-6*BA123*$CC$5*FibreChannel!W106)</f>
        <v>0</v>
      </c>
      <c r="CD123" s="258">
        <f>IF(BB123=0,,10^-6*BB123*$CC$5*FibreChannel!X106)</f>
        <v>0</v>
      </c>
      <c r="CE123" s="258">
        <f>IF(BC123=0,,10^-6*BC123*$CC$5*FibreChannel!Y106)</f>
        <v>0</v>
      </c>
      <c r="CF123" s="258">
        <f>IF(BD123=0,,10^-6*BD123*$CC$5*FibreChannel!Z106)</f>
        <v>0</v>
      </c>
      <c r="CG123" s="258">
        <f>IF(BE123=0,,10^-6*BE123*$CC$5*FibreChannel!AA106)</f>
        <v>0</v>
      </c>
      <c r="CH123" s="258">
        <f>IF(BF123=0,,10^-6*BF123*$CC$5*FibreChannel!AB106)</f>
        <v>0</v>
      </c>
    </row>
    <row r="124" spans="1:86">
      <c r="A124" s="238" t="s">
        <v>89</v>
      </c>
      <c r="B124" s="123" t="s">
        <v>326</v>
      </c>
      <c r="C124" s="227">
        <f>Fronthaul!C91</f>
        <v>0</v>
      </c>
      <c r="D124" s="227">
        <f>Fronthaul!D91</f>
        <v>0</v>
      </c>
      <c r="E124" s="227">
        <f>Fronthaul!E91</f>
        <v>0</v>
      </c>
      <c r="F124" s="227">
        <f>Fronthaul!F91</f>
        <v>0</v>
      </c>
      <c r="G124" s="227">
        <f>Fronthaul!G91</f>
        <v>0</v>
      </c>
      <c r="H124" s="227">
        <f>Fronthaul!H91</f>
        <v>0</v>
      </c>
      <c r="I124" s="227">
        <f>Fronthaul!I91</f>
        <v>0</v>
      </c>
      <c r="J124" s="227">
        <f>Fronthaul!J91</f>
        <v>0</v>
      </c>
      <c r="K124" s="227">
        <f>Fronthaul!K91</f>
        <v>0</v>
      </c>
      <c r="L124" s="227">
        <f>Fronthaul!L91</f>
        <v>0</v>
      </c>
      <c r="M124" s="227">
        <f>Fronthaul!M91</f>
        <v>0</v>
      </c>
      <c r="N124" s="227">
        <f>Fronthaul!N91</f>
        <v>0</v>
      </c>
      <c r="P124" s="123" t="str">
        <f t="shared" si="81"/>
        <v>CPRI - grey_1 Gbps_≤ 0.5 km</v>
      </c>
      <c r="Q124" s="227">
        <f>Fronthaul!C130</f>
        <v>0</v>
      </c>
      <c r="R124" s="227">
        <f>Fronthaul!D130</f>
        <v>0</v>
      </c>
      <c r="S124" s="227">
        <f>Fronthaul!E130</f>
        <v>0</v>
      </c>
      <c r="T124" s="227">
        <f>Fronthaul!F130</f>
        <v>0</v>
      </c>
      <c r="U124" s="227">
        <f>Fronthaul!G130</f>
        <v>0</v>
      </c>
      <c r="V124" s="227">
        <f>Fronthaul!H130</f>
        <v>0</v>
      </c>
      <c r="W124" s="227">
        <f>Fronthaul!I130</f>
        <v>0</v>
      </c>
      <c r="X124" s="227">
        <f>Fronthaul!J130</f>
        <v>0</v>
      </c>
      <c r="Y124" s="227">
        <f>Fronthaul!K130</f>
        <v>0</v>
      </c>
      <c r="Z124" s="227">
        <f>Fronthaul!L130</f>
        <v>0</v>
      </c>
      <c r="AA124" s="227">
        <f>Fronthaul!M130</f>
        <v>0</v>
      </c>
      <c r="AB124" s="227">
        <f>Fronthaul!N130</f>
        <v>0</v>
      </c>
      <c r="AD124" s="228" t="s">
        <v>125</v>
      </c>
      <c r="AF124" s="123" t="str">
        <f t="shared" si="110"/>
        <v>CPRI - grey_1 Gbps_≤ 0.5 km</v>
      </c>
      <c r="AG124" s="227">
        <f t="shared" si="85"/>
        <v>0</v>
      </c>
      <c r="AH124" s="227">
        <f t="shared" si="86"/>
        <v>0</v>
      </c>
      <c r="AI124" s="227">
        <f t="shared" si="87"/>
        <v>0</v>
      </c>
      <c r="AJ124" s="227">
        <f t="shared" si="88"/>
        <v>0</v>
      </c>
      <c r="AK124" s="227">
        <f t="shared" si="89"/>
        <v>0</v>
      </c>
      <c r="AL124" s="227">
        <f t="shared" si="90"/>
        <v>0</v>
      </c>
      <c r="AM124" s="227">
        <f t="shared" si="91"/>
        <v>0</v>
      </c>
      <c r="AN124" s="227">
        <f t="shared" si="92"/>
        <v>0</v>
      </c>
      <c r="AO124" s="227">
        <f t="shared" si="93"/>
        <v>0</v>
      </c>
      <c r="AP124" s="227">
        <f t="shared" si="94"/>
        <v>0</v>
      </c>
      <c r="AQ124" s="227">
        <f t="shared" si="95"/>
        <v>0</v>
      </c>
      <c r="AR124" s="227">
        <f t="shared" si="96"/>
        <v>0</v>
      </c>
      <c r="AT124" s="123" t="str">
        <f t="shared" si="111"/>
        <v>CPRI - grey_1 Gbps_≤ 0.5 km</v>
      </c>
      <c r="AU124" s="227">
        <f t="shared" si="98"/>
        <v>0</v>
      </c>
      <c r="AV124" s="227">
        <f t="shared" si="99"/>
        <v>0</v>
      </c>
      <c r="AW124" s="227">
        <f t="shared" si="100"/>
        <v>0</v>
      </c>
      <c r="AX124" s="227">
        <f t="shared" si="101"/>
        <v>0</v>
      </c>
      <c r="AY124" s="227">
        <f t="shared" si="102"/>
        <v>0</v>
      </c>
      <c r="AZ124" s="227">
        <f t="shared" si="103"/>
        <v>0</v>
      </c>
      <c r="BA124" s="227">
        <f t="shared" si="104"/>
        <v>0</v>
      </c>
      <c r="BB124" s="227">
        <f t="shared" si="105"/>
        <v>0</v>
      </c>
      <c r="BC124" s="227">
        <f t="shared" si="106"/>
        <v>0</v>
      </c>
      <c r="BD124" s="227">
        <f t="shared" si="107"/>
        <v>0</v>
      </c>
      <c r="BE124" s="227">
        <f t="shared" si="108"/>
        <v>0</v>
      </c>
      <c r="BF124" s="227">
        <f t="shared" si="109"/>
        <v>0</v>
      </c>
      <c r="BH124" s="123" t="str">
        <f t="shared" si="82"/>
        <v>CPRI - grey_1 Gbps_≤ 0.5 km</v>
      </c>
      <c r="BI124" s="263">
        <f>IF(AG124=0,,10^-6*AG124*$BO$5*Fronthaul!Q251)</f>
        <v>0</v>
      </c>
      <c r="BJ124" s="264">
        <f>IF(AH124=0,,10^-6*AH124*$BO$5*Fronthaul!R251)</f>
        <v>0</v>
      </c>
      <c r="BK124" s="264">
        <f>IF(AI124=0,,10^-6*AI124*$BO$5*Fronthaul!S251)</f>
        <v>0</v>
      </c>
      <c r="BL124" s="264">
        <f>IF(AJ124=0,,10^-6*AJ124*$BO$5*Fronthaul!T251)</f>
        <v>0</v>
      </c>
      <c r="BM124" s="264">
        <f>IF(AK124=0,,10^-6*AK124*$BO$5*Fronthaul!U251)</f>
        <v>0</v>
      </c>
      <c r="BN124" s="264">
        <f>IF(AL124=0,,10^-6*AL124*$BO$5*Fronthaul!V251)</f>
        <v>0</v>
      </c>
      <c r="BO124" s="264">
        <f>IF(AM124=0,,10^-6*AM124*$BO$5*Fronthaul!W251)</f>
        <v>0</v>
      </c>
      <c r="BP124" s="264">
        <f>IF(AN124=0,,10^-6*AN124*$BO$5*Fronthaul!X251)</f>
        <v>0</v>
      </c>
      <c r="BQ124" s="264">
        <f>IF(AO124=0,,10^-6*AO124*$BO$5*Fronthaul!Y251)</f>
        <v>0</v>
      </c>
      <c r="BR124" s="264">
        <f>IF(AP124=0,,10^-6*AP124*$BO$5*Fronthaul!Z251)</f>
        <v>0</v>
      </c>
      <c r="BS124" s="264">
        <f>IF(AQ124=0,,10^-6*AQ124*$BO$5*Fronthaul!AA251)</f>
        <v>0</v>
      </c>
      <c r="BT124" s="264">
        <f>IF(AR124=0,,10^-6*AR124*$BO$5*Fronthaul!AB251)</f>
        <v>0</v>
      </c>
      <c r="BV124" s="123" t="str">
        <f t="shared" si="83"/>
        <v>CPRI - grey_1 Gbps_≤ 0.5 km</v>
      </c>
      <c r="BW124" s="270">
        <f>IF(AU124=0,,10^-6*AU124*$CC$5*Fronthaul!Q251)</f>
        <v>0</v>
      </c>
      <c r="BX124" s="258">
        <f>IF(AV124=0,,10^-6*AV124*$CC$5*Fronthaul!R251)</f>
        <v>0</v>
      </c>
      <c r="BY124" s="258">
        <f>IF(AW124=0,,10^-6*AW124*$CC$5*Fronthaul!S251)</f>
        <v>0</v>
      </c>
      <c r="BZ124" s="258">
        <f>IF(AX124=0,,10^-6*AX124*$CC$5*Fronthaul!T251)</f>
        <v>0</v>
      </c>
      <c r="CA124" s="258">
        <f>IF(AY124=0,,10^-6*AY124*$CC$5*Fronthaul!U251)</f>
        <v>0</v>
      </c>
      <c r="CB124" s="258">
        <f>IF(AZ124=0,,10^-6*AZ124*$CC$5*Fronthaul!V251)</f>
        <v>0</v>
      </c>
      <c r="CC124" s="258">
        <f>IF(BA124=0,,10^-6*BA124*$CC$5*Fronthaul!W251)</f>
        <v>0</v>
      </c>
      <c r="CD124" s="258">
        <f>IF(BB124=0,,10^-6*BB124*$CC$5*Fronthaul!X251)</f>
        <v>0</v>
      </c>
      <c r="CE124" s="258">
        <f>IF(BC124=0,,10^-6*BC124*$CC$5*Fronthaul!Y251)</f>
        <v>0</v>
      </c>
      <c r="CF124" s="258">
        <f>IF(BD124=0,,10^-6*BD124*$CC$5*Fronthaul!Z251)</f>
        <v>0</v>
      </c>
      <c r="CG124" s="258">
        <f>IF(BE124=0,,10^-6*BE124*$CC$5*Fronthaul!AA251)</f>
        <v>0</v>
      </c>
      <c r="CH124" s="258">
        <f>IF(BF124=0,,10^-6*BF124*$CC$5*Fronthaul!AB251)</f>
        <v>0</v>
      </c>
    </row>
    <row r="125" spans="1:86">
      <c r="A125" s="238" t="s">
        <v>89</v>
      </c>
      <c r="B125" s="124" t="s">
        <v>327</v>
      </c>
      <c r="C125" s="227">
        <f>Fronthaul!C92</f>
        <v>437060.00000000006</v>
      </c>
      <c r="D125" s="227">
        <f>Fronthaul!D92</f>
        <v>90000</v>
      </c>
      <c r="E125" s="227">
        <f>Fronthaul!E92</f>
        <v>0</v>
      </c>
      <c r="F125" s="227">
        <f>Fronthaul!F92</f>
        <v>0</v>
      </c>
      <c r="G125" s="227">
        <f>Fronthaul!G92</f>
        <v>0</v>
      </c>
      <c r="H125" s="227">
        <f>Fronthaul!H92</f>
        <v>0</v>
      </c>
      <c r="I125" s="227">
        <f>Fronthaul!I92</f>
        <v>0</v>
      </c>
      <c r="J125" s="227">
        <f>Fronthaul!J92</f>
        <v>0</v>
      </c>
      <c r="K125" s="227">
        <f>Fronthaul!K92</f>
        <v>0</v>
      </c>
      <c r="L125" s="227">
        <f>Fronthaul!L92</f>
        <v>0</v>
      </c>
      <c r="M125" s="227">
        <f>Fronthaul!M92</f>
        <v>0</v>
      </c>
      <c r="N125" s="227">
        <f>Fronthaul!N92</f>
        <v>0</v>
      </c>
      <c r="P125" s="124" t="str">
        <f t="shared" si="81"/>
        <v>CPRI - grey_1 Gbps_&gt;0.5-10 km</v>
      </c>
      <c r="Q125" s="227">
        <f>Fronthaul!C131</f>
        <v>0</v>
      </c>
      <c r="R125" s="227">
        <f>Fronthaul!D131</f>
        <v>0</v>
      </c>
      <c r="S125" s="227">
        <f>Fronthaul!E131</f>
        <v>0</v>
      </c>
      <c r="T125" s="227">
        <f>Fronthaul!F131</f>
        <v>0</v>
      </c>
      <c r="U125" s="227">
        <f>Fronthaul!G131</f>
        <v>0</v>
      </c>
      <c r="V125" s="227">
        <f>Fronthaul!H131</f>
        <v>0</v>
      </c>
      <c r="W125" s="227">
        <f>Fronthaul!I131</f>
        <v>0</v>
      </c>
      <c r="X125" s="227">
        <f>Fronthaul!J131</f>
        <v>0</v>
      </c>
      <c r="Y125" s="227">
        <f>Fronthaul!K131</f>
        <v>0</v>
      </c>
      <c r="Z125" s="227">
        <f>Fronthaul!L131</f>
        <v>0</v>
      </c>
      <c r="AA125" s="227">
        <f>Fronthaul!M131</f>
        <v>0</v>
      </c>
      <c r="AB125" s="227">
        <f>Fronthaul!N131</f>
        <v>0</v>
      </c>
      <c r="AD125" s="228" t="s">
        <v>123</v>
      </c>
      <c r="AF125" s="124" t="str">
        <f t="shared" si="110"/>
        <v>CPRI - grey_1 Gbps_&gt;0.5-10 km</v>
      </c>
      <c r="AG125" s="227">
        <f t="shared" si="85"/>
        <v>437060.00000000006</v>
      </c>
      <c r="AH125" s="227">
        <f t="shared" si="86"/>
        <v>90000</v>
      </c>
      <c r="AI125" s="227">
        <f t="shared" si="87"/>
        <v>0</v>
      </c>
      <c r="AJ125" s="227">
        <f t="shared" si="88"/>
        <v>0</v>
      </c>
      <c r="AK125" s="227">
        <f t="shared" si="89"/>
        <v>0</v>
      </c>
      <c r="AL125" s="227">
        <f t="shared" si="90"/>
        <v>0</v>
      </c>
      <c r="AM125" s="227">
        <f t="shared" si="91"/>
        <v>0</v>
      </c>
      <c r="AN125" s="227">
        <f t="shared" si="92"/>
        <v>0</v>
      </c>
      <c r="AO125" s="227">
        <f t="shared" si="93"/>
        <v>0</v>
      </c>
      <c r="AP125" s="227">
        <f t="shared" si="94"/>
        <v>0</v>
      </c>
      <c r="AQ125" s="227">
        <f t="shared" si="95"/>
        <v>0</v>
      </c>
      <c r="AR125" s="227">
        <f t="shared" si="96"/>
        <v>0</v>
      </c>
      <c r="AT125" s="124" t="str">
        <f t="shared" si="111"/>
        <v>CPRI - grey_1 Gbps_&gt;0.5-10 km</v>
      </c>
      <c r="AU125" s="227">
        <f t="shared" si="98"/>
        <v>0</v>
      </c>
      <c r="AV125" s="227">
        <f t="shared" si="99"/>
        <v>0</v>
      </c>
      <c r="AW125" s="227">
        <f t="shared" si="100"/>
        <v>0</v>
      </c>
      <c r="AX125" s="227">
        <f t="shared" si="101"/>
        <v>0</v>
      </c>
      <c r="AY125" s="227">
        <f t="shared" si="102"/>
        <v>0</v>
      </c>
      <c r="AZ125" s="227">
        <f t="shared" si="103"/>
        <v>0</v>
      </c>
      <c r="BA125" s="227">
        <f t="shared" si="104"/>
        <v>0</v>
      </c>
      <c r="BB125" s="227">
        <f t="shared" si="105"/>
        <v>0</v>
      </c>
      <c r="BC125" s="227">
        <f t="shared" si="106"/>
        <v>0</v>
      </c>
      <c r="BD125" s="227">
        <f t="shared" si="107"/>
        <v>0</v>
      </c>
      <c r="BE125" s="227">
        <f t="shared" si="108"/>
        <v>0</v>
      </c>
      <c r="BF125" s="227">
        <f t="shared" si="109"/>
        <v>0</v>
      </c>
      <c r="BH125" s="124" t="str">
        <f t="shared" si="82"/>
        <v>CPRI - grey_1 Gbps_&gt;0.5-10 km</v>
      </c>
      <c r="BI125" s="265">
        <f>IF(AG125=0,,10^-6*AG125*$BO$5*Fronthaul!Q252)</f>
        <v>1.4422980000000003</v>
      </c>
      <c r="BJ125" s="257">
        <f>IF(AH125=0,,10^-6*AH125*$BO$5*Fronthaul!R252)</f>
        <v>0.14399999999999999</v>
      </c>
      <c r="BK125" s="257">
        <f>IF(AI125=0,,10^-6*AI125*$BO$5*Fronthaul!S252)</f>
        <v>0</v>
      </c>
      <c r="BL125" s="257">
        <f>IF(AJ125=0,,10^-6*AJ125*$BO$5*Fronthaul!T252)</f>
        <v>0</v>
      </c>
      <c r="BM125" s="257">
        <f>IF(AK125=0,,10^-6*AK125*$BO$5*Fronthaul!U252)</f>
        <v>0</v>
      </c>
      <c r="BN125" s="257">
        <f>IF(AL125=0,,10^-6*AL125*$BO$5*Fronthaul!V252)</f>
        <v>0</v>
      </c>
      <c r="BO125" s="257">
        <f>IF(AM125=0,,10^-6*AM125*$BO$5*Fronthaul!W252)</f>
        <v>0</v>
      </c>
      <c r="BP125" s="257">
        <f>IF(AN125=0,,10^-6*AN125*$BO$5*Fronthaul!X252)</f>
        <v>0</v>
      </c>
      <c r="BQ125" s="257">
        <f>IF(AO125=0,,10^-6*AO125*$BO$5*Fronthaul!Y252)</f>
        <v>0</v>
      </c>
      <c r="BR125" s="257">
        <f>IF(AP125=0,,10^-6*AP125*$BO$5*Fronthaul!Z252)</f>
        <v>0</v>
      </c>
      <c r="BS125" s="257">
        <f>IF(AQ125=0,,10^-6*AQ125*$BO$5*Fronthaul!AA252)</f>
        <v>0</v>
      </c>
      <c r="BT125" s="257">
        <f>IF(AR125=0,,10^-6*AR125*$BO$5*Fronthaul!AB252)</f>
        <v>0</v>
      </c>
      <c r="BV125" s="124" t="str">
        <f t="shared" si="83"/>
        <v>CPRI - grey_1 Gbps_&gt;0.5-10 km</v>
      </c>
      <c r="BW125" s="270">
        <f>IF(AU125=0,,10^-6*AU125*$CC$5*Fronthaul!Q252)</f>
        <v>0</v>
      </c>
      <c r="BX125" s="258">
        <f>IF(AV125=0,,10^-6*AV125*$CC$5*Fronthaul!R252)</f>
        <v>0</v>
      </c>
      <c r="BY125" s="258">
        <f>IF(AW125=0,,10^-6*AW125*$CC$5*Fronthaul!S252)</f>
        <v>0</v>
      </c>
      <c r="BZ125" s="258">
        <f>IF(AX125=0,,10^-6*AX125*$CC$5*Fronthaul!T252)</f>
        <v>0</v>
      </c>
      <c r="CA125" s="258">
        <f>IF(AY125=0,,10^-6*AY125*$CC$5*Fronthaul!U252)</f>
        <v>0</v>
      </c>
      <c r="CB125" s="258">
        <f>IF(AZ125=0,,10^-6*AZ125*$CC$5*Fronthaul!V252)</f>
        <v>0</v>
      </c>
      <c r="CC125" s="258">
        <f>IF(BA125=0,,10^-6*BA125*$CC$5*Fronthaul!W252)</f>
        <v>0</v>
      </c>
      <c r="CD125" s="258">
        <f>IF(BB125=0,,10^-6*BB125*$CC$5*Fronthaul!X252)</f>
        <v>0</v>
      </c>
      <c r="CE125" s="258">
        <f>IF(BC125=0,,10^-6*BC125*$CC$5*Fronthaul!Y252)</f>
        <v>0</v>
      </c>
      <c r="CF125" s="258">
        <f>IF(BD125=0,,10^-6*BD125*$CC$5*Fronthaul!Z252)</f>
        <v>0</v>
      </c>
      <c r="CG125" s="258">
        <f>IF(BE125=0,,10^-6*BE125*$CC$5*Fronthaul!AA252)</f>
        <v>0</v>
      </c>
      <c r="CH125" s="258">
        <f>IF(BF125=0,,10^-6*BF125*$CC$5*Fronthaul!AB252)</f>
        <v>0</v>
      </c>
    </row>
    <row r="126" spans="1:86">
      <c r="A126" s="238" t="s">
        <v>89</v>
      </c>
      <c r="B126" s="124" t="s">
        <v>328</v>
      </c>
      <c r="C126" s="227">
        <f>Fronthaul!C93</f>
        <v>85199.4</v>
      </c>
      <c r="D126" s="227">
        <f>Fronthaul!D93</f>
        <v>11200</v>
      </c>
      <c r="E126" s="227">
        <f>Fronthaul!E93</f>
        <v>0</v>
      </c>
      <c r="F126" s="227">
        <f>Fronthaul!F93</f>
        <v>0</v>
      </c>
      <c r="G126" s="227">
        <f>Fronthaul!G93</f>
        <v>0</v>
      </c>
      <c r="H126" s="227">
        <f>Fronthaul!H93</f>
        <v>0</v>
      </c>
      <c r="I126" s="227">
        <f>Fronthaul!I93</f>
        <v>0</v>
      </c>
      <c r="J126" s="227">
        <f>Fronthaul!J93</f>
        <v>0</v>
      </c>
      <c r="K126" s="227">
        <f>Fronthaul!K93</f>
        <v>0</v>
      </c>
      <c r="L126" s="227">
        <f>Fronthaul!L93</f>
        <v>0</v>
      </c>
      <c r="M126" s="227">
        <f>Fronthaul!M93</f>
        <v>0</v>
      </c>
      <c r="N126" s="227">
        <f>Fronthaul!N93</f>
        <v>0</v>
      </c>
      <c r="P126" s="124" t="str">
        <f t="shared" si="81"/>
        <v>CPRI - grey_1 Gbps_10-20 km</v>
      </c>
      <c r="Q126" s="227">
        <f>Fronthaul!C132</f>
        <v>0</v>
      </c>
      <c r="R126" s="227">
        <f>Fronthaul!D132</f>
        <v>0</v>
      </c>
      <c r="S126" s="227">
        <f>Fronthaul!E132</f>
        <v>0</v>
      </c>
      <c r="T126" s="227">
        <f>Fronthaul!F132</f>
        <v>0</v>
      </c>
      <c r="U126" s="227">
        <f>Fronthaul!G132</f>
        <v>0</v>
      </c>
      <c r="V126" s="227">
        <f>Fronthaul!H132</f>
        <v>0</v>
      </c>
      <c r="W126" s="227">
        <f>Fronthaul!I132</f>
        <v>0</v>
      </c>
      <c r="X126" s="227">
        <f>Fronthaul!J132</f>
        <v>0</v>
      </c>
      <c r="Y126" s="227">
        <f>Fronthaul!K132</f>
        <v>0</v>
      </c>
      <c r="Z126" s="227">
        <f>Fronthaul!L132</f>
        <v>0</v>
      </c>
      <c r="AA126" s="227">
        <f>Fronthaul!M132</f>
        <v>0</v>
      </c>
      <c r="AB126" s="227">
        <f>Fronthaul!N132</f>
        <v>0</v>
      </c>
      <c r="AD126" s="228" t="s">
        <v>123</v>
      </c>
      <c r="AF126" s="124" t="str">
        <f t="shared" si="110"/>
        <v>CPRI - grey_1 Gbps_10-20 km</v>
      </c>
      <c r="AG126" s="227">
        <f t="shared" si="85"/>
        <v>85199.4</v>
      </c>
      <c r="AH126" s="227">
        <f t="shared" si="86"/>
        <v>11200</v>
      </c>
      <c r="AI126" s="227">
        <f t="shared" si="87"/>
        <v>0</v>
      </c>
      <c r="AJ126" s="227">
        <f t="shared" si="88"/>
        <v>0</v>
      </c>
      <c r="AK126" s="227">
        <f t="shared" si="89"/>
        <v>0</v>
      </c>
      <c r="AL126" s="227">
        <f t="shared" si="90"/>
        <v>0</v>
      </c>
      <c r="AM126" s="227">
        <f t="shared" si="91"/>
        <v>0</v>
      </c>
      <c r="AN126" s="227">
        <f t="shared" si="92"/>
        <v>0</v>
      </c>
      <c r="AO126" s="227">
        <f t="shared" si="93"/>
        <v>0</v>
      </c>
      <c r="AP126" s="227">
        <f t="shared" si="94"/>
        <v>0</v>
      </c>
      <c r="AQ126" s="227">
        <f t="shared" si="95"/>
        <v>0</v>
      </c>
      <c r="AR126" s="227">
        <f t="shared" si="96"/>
        <v>0</v>
      </c>
      <c r="AT126" s="124" t="str">
        <f t="shared" si="111"/>
        <v>CPRI - grey_1 Gbps_10-20 km</v>
      </c>
      <c r="AU126" s="227">
        <f t="shared" si="98"/>
        <v>0</v>
      </c>
      <c r="AV126" s="227">
        <f t="shared" si="99"/>
        <v>0</v>
      </c>
      <c r="AW126" s="227">
        <f t="shared" si="100"/>
        <v>0</v>
      </c>
      <c r="AX126" s="227">
        <f t="shared" si="101"/>
        <v>0</v>
      </c>
      <c r="AY126" s="227">
        <f t="shared" si="102"/>
        <v>0</v>
      </c>
      <c r="AZ126" s="227">
        <f t="shared" si="103"/>
        <v>0</v>
      </c>
      <c r="BA126" s="227">
        <f t="shared" si="104"/>
        <v>0</v>
      </c>
      <c r="BB126" s="227">
        <f t="shared" si="105"/>
        <v>0</v>
      </c>
      <c r="BC126" s="227">
        <f t="shared" si="106"/>
        <v>0</v>
      </c>
      <c r="BD126" s="227">
        <f t="shared" si="107"/>
        <v>0</v>
      </c>
      <c r="BE126" s="227">
        <f t="shared" si="108"/>
        <v>0</v>
      </c>
      <c r="BF126" s="227">
        <f t="shared" si="109"/>
        <v>0</v>
      </c>
      <c r="BH126" s="124" t="str">
        <f t="shared" si="82"/>
        <v>CPRI - grey_1 Gbps_10-20 km</v>
      </c>
      <c r="BI126" s="265">
        <f>IF(AG126=0,,10^-6*AG126*$BO$5*Fronthaul!Q253)</f>
        <v>0.23056694400000002</v>
      </c>
      <c r="BJ126" s="257">
        <f>IF(AH126=0,,10^-6*AH126*$BO$5*Fronthaul!R253)</f>
        <v>2.0160000000000001E-2</v>
      </c>
      <c r="BK126" s="257">
        <f>IF(AI126=0,,10^-6*AI126*$BO$5*Fronthaul!S253)</f>
        <v>0</v>
      </c>
      <c r="BL126" s="257">
        <f>IF(AJ126=0,,10^-6*AJ126*$BO$5*Fronthaul!T253)</f>
        <v>0</v>
      </c>
      <c r="BM126" s="257">
        <f>IF(AK126=0,,10^-6*AK126*$BO$5*Fronthaul!U253)</f>
        <v>0</v>
      </c>
      <c r="BN126" s="257">
        <f>IF(AL126=0,,10^-6*AL126*$BO$5*Fronthaul!V253)</f>
        <v>0</v>
      </c>
      <c r="BO126" s="257">
        <f>IF(AM126=0,,10^-6*AM126*$BO$5*Fronthaul!W253)</f>
        <v>0</v>
      </c>
      <c r="BP126" s="257">
        <f>IF(AN126=0,,10^-6*AN126*$BO$5*Fronthaul!X253)</f>
        <v>0</v>
      </c>
      <c r="BQ126" s="257">
        <f>IF(AO126=0,,10^-6*AO126*$BO$5*Fronthaul!Y253)</f>
        <v>0</v>
      </c>
      <c r="BR126" s="257">
        <f>IF(AP126=0,,10^-6*AP126*$BO$5*Fronthaul!Z253)</f>
        <v>0</v>
      </c>
      <c r="BS126" s="257">
        <f>IF(AQ126=0,,10^-6*AQ126*$BO$5*Fronthaul!AA253)</f>
        <v>0</v>
      </c>
      <c r="BT126" s="257">
        <f>IF(AR126=0,,10^-6*AR126*$BO$5*Fronthaul!AB253)</f>
        <v>0</v>
      </c>
      <c r="BV126" s="124" t="str">
        <f t="shared" si="83"/>
        <v>CPRI - grey_1 Gbps_10-20 km</v>
      </c>
      <c r="BW126" s="270">
        <f>IF(AU126=0,,10^-6*AU126*$CC$5*Fronthaul!Q253)</f>
        <v>0</v>
      </c>
      <c r="BX126" s="258">
        <f>IF(AV126=0,,10^-6*AV126*$CC$5*Fronthaul!R253)</f>
        <v>0</v>
      </c>
      <c r="BY126" s="258">
        <f>IF(AW126=0,,10^-6*AW126*$CC$5*Fronthaul!S253)</f>
        <v>0</v>
      </c>
      <c r="BZ126" s="258">
        <f>IF(AX126=0,,10^-6*AX126*$CC$5*Fronthaul!T253)</f>
        <v>0</v>
      </c>
      <c r="CA126" s="258">
        <f>IF(AY126=0,,10^-6*AY126*$CC$5*Fronthaul!U253)</f>
        <v>0</v>
      </c>
      <c r="CB126" s="258">
        <f>IF(AZ126=0,,10^-6*AZ126*$CC$5*Fronthaul!V253)</f>
        <v>0</v>
      </c>
      <c r="CC126" s="258">
        <f>IF(BA126=0,,10^-6*BA126*$CC$5*Fronthaul!W253)</f>
        <v>0</v>
      </c>
      <c r="CD126" s="258">
        <f>IF(BB126=0,,10^-6*BB126*$CC$5*Fronthaul!X253)</f>
        <v>0</v>
      </c>
      <c r="CE126" s="258">
        <f>IF(BC126=0,,10^-6*BC126*$CC$5*Fronthaul!Y253)</f>
        <v>0</v>
      </c>
      <c r="CF126" s="258">
        <f>IF(BD126=0,,10^-6*BD126*$CC$5*Fronthaul!Z253)</f>
        <v>0</v>
      </c>
      <c r="CG126" s="258">
        <f>IF(BE126=0,,10^-6*BE126*$CC$5*Fronthaul!AA253)</f>
        <v>0</v>
      </c>
      <c r="CH126" s="258">
        <f>IF(BF126=0,,10^-6*BF126*$CC$5*Fronthaul!AB253)</f>
        <v>0</v>
      </c>
    </row>
    <row r="127" spans="1:86">
      <c r="A127" s="238" t="s">
        <v>89</v>
      </c>
      <c r="B127" s="124" t="s">
        <v>326</v>
      </c>
      <c r="C127" s="227">
        <f>Fronthaul!C94</f>
        <v>0</v>
      </c>
      <c r="D127" s="227">
        <f>Fronthaul!D94</f>
        <v>0</v>
      </c>
      <c r="E127" s="227">
        <f>Fronthaul!E94</f>
        <v>0</v>
      </c>
      <c r="F127" s="227">
        <f>Fronthaul!F94</f>
        <v>0</v>
      </c>
      <c r="G127" s="227">
        <f>Fronthaul!G94</f>
        <v>0</v>
      </c>
      <c r="H127" s="227">
        <f>Fronthaul!H94</f>
        <v>0</v>
      </c>
      <c r="I127" s="227">
        <f>Fronthaul!I94</f>
        <v>0</v>
      </c>
      <c r="J127" s="227">
        <f>Fronthaul!J94</f>
        <v>0</v>
      </c>
      <c r="K127" s="227">
        <f>Fronthaul!K94</f>
        <v>0</v>
      </c>
      <c r="L127" s="227">
        <f>Fronthaul!L94</f>
        <v>0</v>
      </c>
      <c r="M127" s="227">
        <f>Fronthaul!M94</f>
        <v>0</v>
      </c>
      <c r="N127" s="227">
        <f>Fronthaul!N94</f>
        <v>0</v>
      </c>
      <c r="P127" s="124" t="str">
        <f t="shared" si="81"/>
        <v>CPRI - grey_1 Gbps_≤ 0.5 km</v>
      </c>
      <c r="Q127" s="227">
        <f>Fronthaul!C133</f>
        <v>0</v>
      </c>
      <c r="R127" s="227">
        <f>Fronthaul!D133</f>
        <v>0</v>
      </c>
      <c r="S127" s="227">
        <f>Fronthaul!E133</f>
        <v>0</v>
      </c>
      <c r="T127" s="227">
        <f>Fronthaul!F133</f>
        <v>0</v>
      </c>
      <c r="U127" s="227">
        <f>Fronthaul!G133</f>
        <v>0</v>
      </c>
      <c r="V127" s="227">
        <f>Fronthaul!H133</f>
        <v>0</v>
      </c>
      <c r="W127" s="227">
        <f>Fronthaul!I133</f>
        <v>0</v>
      </c>
      <c r="X127" s="227">
        <f>Fronthaul!J133</f>
        <v>0</v>
      </c>
      <c r="Y127" s="227">
        <f>Fronthaul!K133</f>
        <v>0</v>
      </c>
      <c r="Z127" s="227">
        <f>Fronthaul!L133</f>
        <v>0</v>
      </c>
      <c r="AA127" s="227">
        <f>Fronthaul!M133</f>
        <v>0</v>
      </c>
      <c r="AB127" s="227">
        <f>Fronthaul!N133</f>
        <v>0</v>
      </c>
      <c r="AD127" s="228" t="s">
        <v>125</v>
      </c>
      <c r="AF127" s="124" t="str">
        <f t="shared" si="110"/>
        <v>CPRI - grey_1 Gbps_≤ 0.5 km</v>
      </c>
      <c r="AG127" s="227">
        <f t="shared" si="85"/>
        <v>0</v>
      </c>
      <c r="AH127" s="227">
        <f t="shared" si="86"/>
        <v>0</v>
      </c>
      <c r="AI127" s="227">
        <f t="shared" si="87"/>
        <v>0</v>
      </c>
      <c r="AJ127" s="227">
        <f t="shared" si="88"/>
        <v>0</v>
      </c>
      <c r="AK127" s="227">
        <f t="shared" si="89"/>
        <v>0</v>
      </c>
      <c r="AL127" s="227">
        <f t="shared" si="90"/>
        <v>0</v>
      </c>
      <c r="AM127" s="227">
        <f t="shared" si="91"/>
        <v>0</v>
      </c>
      <c r="AN127" s="227">
        <f t="shared" si="92"/>
        <v>0</v>
      </c>
      <c r="AO127" s="227">
        <f t="shared" si="93"/>
        <v>0</v>
      </c>
      <c r="AP127" s="227">
        <f t="shared" si="94"/>
        <v>0</v>
      </c>
      <c r="AQ127" s="227">
        <f t="shared" si="95"/>
        <v>0</v>
      </c>
      <c r="AR127" s="227">
        <f t="shared" si="96"/>
        <v>0</v>
      </c>
      <c r="AT127" s="124" t="str">
        <f t="shared" si="111"/>
        <v>CPRI - grey_1 Gbps_≤ 0.5 km</v>
      </c>
      <c r="AU127" s="227">
        <f t="shared" si="98"/>
        <v>0</v>
      </c>
      <c r="AV127" s="227">
        <f t="shared" si="99"/>
        <v>0</v>
      </c>
      <c r="AW127" s="227">
        <f t="shared" si="100"/>
        <v>0</v>
      </c>
      <c r="AX127" s="227">
        <f t="shared" si="101"/>
        <v>0</v>
      </c>
      <c r="AY127" s="227">
        <f t="shared" si="102"/>
        <v>0</v>
      </c>
      <c r="AZ127" s="227">
        <f t="shared" si="103"/>
        <v>0</v>
      </c>
      <c r="BA127" s="227">
        <f t="shared" si="104"/>
        <v>0</v>
      </c>
      <c r="BB127" s="227">
        <f t="shared" si="105"/>
        <v>0</v>
      </c>
      <c r="BC127" s="227">
        <f t="shared" si="106"/>
        <v>0</v>
      </c>
      <c r="BD127" s="227">
        <f t="shared" si="107"/>
        <v>0</v>
      </c>
      <c r="BE127" s="227">
        <f t="shared" si="108"/>
        <v>0</v>
      </c>
      <c r="BF127" s="227">
        <f t="shared" si="109"/>
        <v>0</v>
      </c>
      <c r="BH127" s="124" t="str">
        <f t="shared" si="82"/>
        <v>CPRI - grey_1 Gbps_≤ 0.5 km</v>
      </c>
      <c r="BI127" s="265">
        <f>IF(AG127=0,,10^-6*AG127*$BO$5*Fronthaul!Q254)</f>
        <v>0</v>
      </c>
      <c r="BJ127" s="257">
        <f>IF(AH127=0,,10^-6*AH127*$BO$5*Fronthaul!R254)</f>
        <v>0</v>
      </c>
      <c r="BK127" s="257">
        <f>IF(AI127=0,,10^-6*AI127*$BO$5*Fronthaul!S254)</f>
        <v>0</v>
      </c>
      <c r="BL127" s="257">
        <f>IF(AJ127=0,,10^-6*AJ127*$BO$5*Fronthaul!T254)</f>
        <v>0</v>
      </c>
      <c r="BM127" s="257">
        <f>IF(AK127=0,,10^-6*AK127*$BO$5*Fronthaul!U254)</f>
        <v>0</v>
      </c>
      <c r="BN127" s="257">
        <f>IF(AL127=0,,10^-6*AL127*$BO$5*Fronthaul!V254)</f>
        <v>0</v>
      </c>
      <c r="BO127" s="257">
        <f>IF(AM127=0,,10^-6*AM127*$BO$5*Fronthaul!W254)</f>
        <v>0</v>
      </c>
      <c r="BP127" s="257">
        <f>IF(AN127=0,,10^-6*AN127*$BO$5*Fronthaul!X254)</f>
        <v>0</v>
      </c>
      <c r="BQ127" s="257">
        <f>IF(AO127=0,,10^-6*AO127*$BO$5*Fronthaul!Y254)</f>
        <v>0</v>
      </c>
      <c r="BR127" s="257">
        <f>IF(AP127=0,,10^-6*AP127*$BO$5*Fronthaul!Z254)</f>
        <v>0</v>
      </c>
      <c r="BS127" s="257">
        <f>IF(AQ127=0,,10^-6*AQ127*$BO$5*Fronthaul!AA254)</f>
        <v>0</v>
      </c>
      <c r="BT127" s="257">
        <f>IF(AR127=0,,10^-6*AR127*$BO$5*Fronthaul!AB254)</f>
        <v>0</v>
      </c>
      <c r="BV127" s="124" t="str">
        <f t="shared" si="83"/>
        <v>CPRI - grey_1 Gbps_≤ 0.5 km</v>
      </c>
      <c r="BW127" s="270">
        <f>IF(AU127=0,,10^-6*AU127*$CC$5*Fronthaul!Q254)</f>
        <v>0</v>
      </c>
      <c r="BX127" s="258">
        <f>IF(AV127=0,,10^-6*AV127*$CC$5*Fronthaul!R254)</f>
        <v>0</v>
      </c>
      <c r="BY127" s="258">
        <f>IF(AW127=0,,10^-6*AW127*$CC$5*Fronthaul!S254)</f>
        <v>0</v>
      </c>
      <c r="BZ127" s="258">
        <f>IF(AX127=0,,10^-6*AX127*$CC$5*Fronthaul!T254)</f>
        <v>0</v>
      </c>
      <c r="CA127" s="258">
        <f>IF(AY127=0,,10^-6*AY127*$CC$5*Fronthaul!U254)</f>
        <v>0</v>
      </c>
      <c r="CB127" s="258">
        <f>IF(AZ127=0,,10^-6*AZ127*$CC$5*Fronthaul!V254)</f>
        <v>0</v>
      </c>
      <c r="CC127" s="258">
        <f>IF(BA127=0,,10^-6*BA127*$CC$5*Fronthaul!W254)</f>
        <v>0</v>
      </c>
      <c r="CD127" s="258">
        <f>IF(BB127=0,,10^-6*BB127*$CC$5*Fronthaul!X254)</f>
        <v>0</v>
      </c>
      <c r="CE127" s="258">
        <f>IF(BC127=0,,10^-6*BC127*$CC$5*Fronthaul!Y254)</f>
        <v>0</v>
      </c>
      <c r="CF127" s="258">
        <f>IF(BD127=0,,10^-6*BD127*$CC$5*Fronthaul!Z254)</f>
        <v>0</v>
      </c>
      <c r="CG127" s="258">
        <f>IF(BE127=0,,10^-6*BE127*$CC$5*Fronthaul!AA254)</f>
        <v>0</v>
      </c>
      <c r="CH127" s="258">
        <f>IF(BF127=0,,10^-6*BF127*$CC$5*Fronthaul!AB254)</f>
        <v>0</v>
      </c>
    </row>
    <row r="128" spans="1:86">
      <c r="A128" s="238" t="s">
        <v>89</v>
      </c>
      <c r="B128" s="124" t="s">
        <v>330</v>
      </c>
      <c r="C128" s="227">
        <f>Fronthaul!C95</f>
        <v>1960853.9</v>
      </c>
      <c r="D128" s="227">
        <f>Fronthaul!D95</f>
        <v>1184236.2</v>
      </c>
      <c r="E128" s="227">
        <f>Fronthaul!E95</f>
        <v>0</v>
      </c>
      <c r="F128" s="227">
        <f>Fronthaul!F95</f>
        <v>0</v>
      </c>
      <c r="G128" s="227">
        <f>Fronthaul!G95</f>
        <v>0</v>
      </c>
      <c r="H128" s="227">
        <f>Fronthaul!H95</f>
        <v>0</v>
      </c>
      <c r="I128" s="227">
        <f>Fronthaul!I95</f>
        <v>0</v>
      </c>
      <c r="J128" s="227">
        <f>Fronthaul!J95</f>
        <v>0</v>
      </c>
      <c r="K128" s="227">
        <f>Fronthaul!K95</f>
        <v>0</v>
      </c>
      <c r="L128" s="227">
        <f>Fronthaul!L95</f>
        <v>0</v>
      </c>
      <c r="M128" s="227">
        <f>Fronthaul!M95</f>
        <v>0</v>
      </c>
      <c r="N128" s="227">
        <f>Fronthaul!N95</f>
        <v>0</v>
      </c>
      <c r="P128" s="124" t="str">
        <f t="shared" si="81"/>
        <v>CPRI - grey_3 Gbps_&gt;0.5-10 km</v>
      </c>
      <c r="Q128" s="227">
        <f>Fronthaul!C134</f>
        <v>0</v>
      </c>
      <c r="R128" s="227">
        <f>Fronthaul!D134</f>
        <v>0</v>
      </c>
      <c r="S128" s="227">
        <f>Fronthaul!E134</f>
        <v>0</v>
      </c>
      <c r="T128" s="227">
        <f>Fronthaul!F134</f>
        <v>0</v>
      </c>
      <c r="U128" s="227">
        <f>Fronthaul!G134</f>
        <v>0</v>
      </c>
      <c r="V128" s="227">
        <f>Fronthaul!H134</f>
        <v>0</v>
      </c>
      <c r="W128" s="227">
        <f>Fronthaul!I134</f>
        <v>0</v>
      </c>
      <c r="X128" s="227">
        <f>Fronthaul!J134</f>
        <v>0</v>
      </c>
      <c r="Y128" s="227">
        <f>Fronthaul!K134</f>
        <v>0</v>
      </c>
      <c r="Z128" s="227">
        <f>Fronthaul!L134</f>
        <v>0</v>
      </c>
      <c r="AA128" s="227">
        <f>Fronthaul!M134</f>
        <v>0</v>
      </c>
      <c r="AB128" s="227">
        <f>Fronthaul!N134</f>
        <v>0</v>
      </c>
      <c r="AD128" s="228" t="s">
        <v>123</v>
      </c>
      <c r="AF128" s="124" t="str">
        <f t="shared" si="110"/>
        <v>CPRI - grey_3 Gbps_&gt;0.5-10 km</v>
      </c>
      <c r="AG128" s="227">
        <f t="shared" si="85"/>
        <v>1960853.9</v>
      </c>
      <c r="AH128" s="227">
        <f t="shared" si="86"/>
        <v>1184236.2</v>
      </c>
      <c r="AI128" s="227">
        <f t="shared" si="87"/>
        <v>0</v>
      </c>
      <c r="AJ128" s="227">
        <f t="shared" si="88"/>
        <v>0</v>
      </c>
      <c r="AK128" s="227">
        <f t="shared" si="89"/>
        <v>0</v>
      </c>
      <c r="AL128" s="227">
        <f t="shared" si="90"/>
        <v>0</v>
      </c>
      <c r="AM128" s="227">
        <f t="shared" si="91"/>
        <v>0</v>
      </c>
      <c r="AN128" s="227">
        <f t="shared" si="92"/>
        <v>0</v>
      </c>
      <c r="AO128" s="227">
        <f t="shared" si="93"/>
        <v>0</v>
      </c>
      <c r="AP128" s="227">
        <f t="shared" si="94"/>
        <v>0</v>
      </c>
      <c r="AQ128" s="227">
        <f t="shared" si="95"/>
        <v>0</v>
      </c>
      <c r="AR128" s="227">
        <f t="shared" si="96"/>
        <v>0</v>
      </c>
      <c r="AT128" s="124" t="str">
        <f t="shared" si="111"/>
        <v>CPRI - grey_3 Gbps_&gt;0.5-10 km</v>
      </c>
      <c r="AU128" s="227">
        <f t="shared" si="98"/>
        <v>0</v>
      </c>
      <c r="AV128" s="227">
        <f t="shared" si="99"/>
        <v>0</v>
      </c>
      <c r="AW128" s="227">
        <f t="shared" si="100"/>
        <v>0</v>
      </c>
      <c r="AX128" s="227">
        <f t="shared" si="101"/>
        <v>0</v>
      </c>
      <c r="AY128" s="227">
        <f t="shared" si="102"/>
        <v>0</v>
      </c>
      <c r="AZ128" s="227">
        <f t="shared" si="103"/>
        <v>0</v>
      </c>
      <c r="BA128" s="227">
        <f t="shared" si="104"/>
        <v>0</v>
      </c>
      <c r="BB128" s="227">
        <f t="shared" si="105"/>
        <v>0</v>
      </c>
      <c r="BC128" s="227">
        <f t="shared" si="106"/>
        <v>0</v>
      </c>
      <c r="BD128" s="227">
        <f t="shared" si="107"/>
        <v>0</v>
      </c>
      <c r="BE128" s="227">
        <f t="shared" si="108"/>
        <v>0</v>
      </c>
      <c r="BF128" s="227">
        <f t="shared" si="109"/>
        <v>0</v>
      </c>
      <c r="BH128" s="124" t="str">
        <f t="shared" si="82"/>
        <v>CPRI - grey_3 Gbps_&gt;0.5-10 km</v>
      </c>
      <c r="BI128" s="265">
        <f>IF(AG128=0,,10^-6*AG128*$BO$5*Fronthaul!Q255)</f>
        <v>6.6697069820320767</v>
      </c>
      <c r="BJ128" s="257">
        <f>IF(AH128=0,,10^-6*AH128*$BO$5*Fronthaul!R255)</f>
        <v>2.6224535762466483</v>
      </c>
      <c r="BK128" s="257">
        <f>IF(AI128=0,,10^-6*AI128*$BO$5*Fronthaul!S255)</f>
        <v>0</v>
      </c>
      <c r="BL128" s="257">
        <f>IF(AJ128=0,,10^-6*AJ128*$BO$5*Fronthaul!T255)</f>
        <v>0</v>
      </c>
      <c r="BM128" s="257">
        <f>IF(AK128=0,,10^-6*AK128*$BO$5*Fronthaul!U255)</f>
        <v>0</v>
      </c>
      <c r="BN128" s="257">
        <f>IF(AL128=0,,10^-6*AL128*$BO$5*Fronthaul!V255)</f>
        <v>0</v>
      </c>
      <c r="BO128" s="257">
        <f>IF(AM128=0,,10^-6*AM128*$BO$5*Fronthaul!W255)</f>
        <v>0</v>
      </c>
      <c r="BP128" s="257">
        <f>IF(AN128=0,,10^-6*AN128*$BO$5*Fronthaul!X255)</f>
        <v>0</v>
      </c>
      <c r="BQ128" s="257">
        <f>IF(AO128=0,,10^-6*AO128*$BO$5*Fronthaul!Y255)</f>
        <v>0</v>
      </c>
      <c r="BR128" s="257">
        <f>IF(AP128=0,,10^-6*AP128*$BO$5*Fronthaul!Z255)</f>
        <v>0</v>
      </c>
      <c r="BS128" s="257">
        <f>IF(AQ128=0,,10^-6*AQ128*$BO$5*Fronthaul!AA255)</f>
        <v>0</v>
      </c>
      <c r="BT128" s="257">
        <f>IF(AR128=0,,10^-6*AR128*$BO$5*Fronthaul!AB255)</f>
        <v>0</v>
      </c>
      <c r="BV128" s="124" t="str">
        <f t="shared" si="83"/>
        <v>CPRI - grey_3 Gbps_&gt;0.5-10 km</v>
      </c>
      <c r="BW128" s="270">
        <f>IF(AU128=0,,10^-6*AU128*$CC$5*Fronthaul!Q255)</f>
        <v>0</v>
      </c>
      <c r="BX128" s="258">
        <f>IF(AV128=0,,10^-6*AV128*$CC$5*Fronthaul!R255)</f>
        <v>0</v>
      </c>
      <c r="BY128" s="258">
        <f>IF(AW128=0,,10^-6*AW128*$CC$5*Fronthaul!S255)</f>
        <v>0</v>
      </c>
      <c r="BZ128" s="258">
        <f>IF(AX128=0,,10^-6*AX128*$CC$5*Fronthaul!T255)</f>
        <v>0</v>
      </c>
      <c r="CA128" s="258">
        <f>IF(AY128=0,,10^-6*AY128*$CC$5*Fronthaul!U255)</f>
        <v>0</v>
      </c>
      <c r="CB128" s="258">
        <f>IF(AZ128=0,,10^-6*AZ128*$CC$5*Fronthaul!V255)</f>
        <v>0</v>
      </c>
      <c r="CC128" s="258">
        <f>IF(BA128=0,,10^-6*BA128*$CC$5*Fronthaul!W255)</f>
        <v>0</v>
      </c>
      <c r="CD128" s="258">
        <f>IF(BB128=0,,10^-6*BB128*$CC$5*Fronthaul!X255)</f>
        <v>0</v>
      </c>
      <c r="CE128" s="258">
        <f>IF(BC128=0,,10^-6*BC128*$CC$5*Fronthaul!Y255)</f>
        <v>0</v>
      </c>
      <c r="CF128" s="258">
        <f>IF(BD128=0,,10^-6*BD128*$CC$5*Fronthaul!Z255)</f>
        <v>0</v>
      </c>
      <c r="CG128" s="258">
        <f>IF(BE128=0,,10^-6*BE128*$CC$5*Fronthaul!AA255)</f>
        <v>0</v>
      </c>
      <c r="CH128" s="258">
        <f>IF(BF128=0,,10^-6*BF128*$CC$5*Fronthaul!AB255)</f>
        <v>0</v>
      </c>
    </row>
    <row r="129" spans="1:86">
      <c r="A129" s="238" t="s">
        <v>89</v>
      </c>
      <c r="B129" s="124" t="s">
        <v>331</v>
      </c>
      <c r="C129" s="227">
        <f>Fronthaul!C96</f>
        <v>624173.19999999995</v>
      </c>
      <c r="D129" s="227">
        <f>Fronthaul!D96</f>
        <v>350603.48</v>
      </c>
      <c r="E129" s="227">
        <f>Fronthaul!E96</f>
        <v>0</v>
      </c>
      <c r="F129" s="227">
        <f>Fronthaul!F96</f>
        <v>0</v>
      </c>
      <c r="G129" s="227">
        <f>Fronthaul!G96</f>
        <v>0</v>
      </c>
      <c r="H129" s="227">
        <f>Fronthaul!H96</f>
        <v>0</v>
      </c>
      <c r="I129" s="227">
        <f>Fronthaul!I96</f>
        <v>0</v>
      </c>
      <c r="J129" s="227">
        <f>Fronthaul!J96</f>
        <v>0</v>
      </c>
      <c r="K129" s="227">
        <f>Fronthaul!K96</f>
        <v>0</v>
      </c>
      <c r="L129" s="227">
        <f>Fronthaul!L96</f>
        <v>0</v>
      </c>
      <c r="M129" s="227">
        <f>Fronthaul!M96</f>
        <v>0</v>
      </c>
      <c r="N129" s="227">
        <f>Fronthaul!N96</f>
        <v>0</v>
      </c>
      <c r="P129" s="124" t="str">
        <f t="shared" si="81"/>
        <v>CPRI - grey_3 Gbps_10-20 km</v>
      </c>
      <c r="Q129" s="227">
        <f>Fronthaul!C135</f>
        <v>0</v>
      </c>
      <c r="R129" s="227">
        <f>Fronthaul!D135</f>
        <v>0</v>
      </c>
      <c r="S129" s="227">
        <f>Fronthaul!E135</f>
        <v>0</v>
      </c>
      <c r="T129" s="227">
        <f>Fronthaul!F135</f>
        <v>0</v>
      </c>
      <c r="U129" s="227">
        <f>Fronthaul!G135</f>
        <v>0</v>
      </c>
      <c r="V129" s="227">
        <f>Fronthaul!H135</f>
        <v>0</v>
      </c>
      <c r="W129" s="227">
        <f>Fronthaul!I135</f>
        <v>0</v>
      </c>
      <c r="X129" s="227">
        <f>Fronthaul!J135</f>
        <v>0</v>
      </c>
      <c r="Y129" s="227">
        <f>Fronthaul!K135</f>
        <v>0</v>
      </c>
      <c r="Z129" s="227">
        <f>Fronthaul!L135</f>
        <v>0</v>
      </c>
      <c r="AA129" s="227">
        <f>Fronthaul!M135</f>
        <v>0</v>
      </c>
      <c r="AB129" s="227">
        <f>Fronthaul!N135</f>
        <v>0</v>
      </c>
      <c r="AD129" s="228" t="s">
        <v>123</v>
      </c>
      <c r="AF129" s="124" t="str">
        <f t="shared" si="110"/>
        <v>CPRI - grey_3 Gbps_10-20 km</v>
      </c>
      <c r="AG129" s="227">
        <f t="shared" ref="AG129:AG160" si="112">C129+IF($AD129="DML",Q129)</f>
        <v>624173.19999999995</v>
      </c>
      <c r="AH129" s="227">
        <f t="shared" ref="AH129:AH160" si="113">D129+IF($AD129="DML",R129)</f>
        <v>350603.48</v>
      </c>
      <c r="AI129" s="227">
        <f t="shared" ref="AI129:AI160" si="114">E129+IF($AD129="DML",S129)</f>
        <v>0</v>
      </c>
      <c r="AJ129" s="227">
        <f t="shared" ref="AJ129:AJ160" si="115">F129+IF($AD129="DML",T129)</f>
        <v>0</v>
      </c>
      <c r="AK129" s="227">
        <f t="shared" ref="AK129:AK160" si="116">G129+IF($AD129="DML",U129)</f>
        <v>0</v>
      </c>
      <c r="AL129" s="227">
        <f t="shared" ref="AL129:AL160" si="117">H129+IF($AD129="DML",V129)</f>
        <v>0</v>
      </c>
      <c r="AM129" s="227">
        <f t="shared" ref="AM129:AM160" si="118">I129+IF($AD129="DML",W129)</f>
        <v>0</v>
      </c>
      <c r="AN129" s="227">
        <f t="shared" ref="AN129:AN160" si="119">J129+IF($AD129="DML",X129)</f>
        <v>0</v>
      </c>
      <c r="AO129" s="227">
        <f t="shared" ref="AO129:AO160" si="120">K129+IF($AD129="DML",Y129)</f>
        <v>0</v>
      </c>
      <c r="AP129" s="227">
        <f t="shared" ref="AP129:AP160" si="121">L129+IF($AD129="DML",Z129)</f>
        <v>0</v>
      </c>
      <c r="AQ129" s="227">
        <f t="shared" ref="AQ129:AQ160" si="122">M129+IF($AD129="DML",AA129)</f>
        <v>0</v>
      </c>
      <c r="AR129" s="227">
        <f t="shared" ref="AR129:AR160" si="123">N129+IF($AD129="DML",AB129)</f>
        <v>0</v>
      </c>
      <c r="AT129" s="124" t="str">
        <f t="shared" si="111"/>
        <v>CPRI - grey_3 Gbps_10-20 km</v>
      </c>
      <c r="AU129" s="227">
        <f t="shared" ref="AU129:AU160" si="124">IF($AD129="EML",Q129,)</f>
        <v>0</v>
      </c>
      <c r="AV129" s="227">
        <f t="shared" ref="AV129:AV160" si="125">IF($AD129="EML",R129,)</f>
        <v>0</v>
      </c>
      <c r="AW129" s="227">
        <f t="shared" ref="AW129:AW160" si="126">IF($AD129="EML",S129,)</f>
        <v>0</v>
      </c>
      <c r="AX129" s="227">
        <f t="shared" ref="AX129:AX160" si="127">IF($AD129="EML",T129,)</f>
        <v>0</v>
      </c>
      <c r="AY129" s="227">
        <f t="shared" ref="AY129:AY160" si="128">IF($AD129="EML",U129,)</f>
        <v>0</v>
      </c>
      <c r="AZ129" s="227">
        <f t="shared" ref="AZ129:AZ160" si="129">IF($AD129="EML",V129,)</f>
        <v>0</v>
      </c>
      <c r="BA129" s="227">
        <f t="shared" ref="BA129:BA160" si="130">IF($AD129="EML",W129,)</f>
        <v>0</v>
      </c>
      <c r="BB129" s="227">
        <f t="shared" ref="BB129:BB160" si="131">IF($AD129="EML",X129,)</f>
        <v>0</v>
      </c>
      <c r="BC129" s="227">
        <f t="shared" ref="BC129:BC160" si="132">IF($AD129="EML",Y129,)</f>
        <v>0</v>
      </c>
      <c r="BD129" s="227">
        <f t="shared" ref="BD129:BD160" si="133">IF($AD129="EML",Z129,)</f>
        <v>0</v>
      </c>
      <c r="BE129" s="227">
        <f t="shared" ref="BE129:BE160" si="134">IF($AD129="EML",AA129,)</f>
        <v>0</v>
      </c>
      <c r="BF129" s="227">
        <f t="shared" ref="BF129:BF160" si="135">IF($AD129="EML",AB129,)</f>
        <v>0</v>
      </c>
      <c r="BH129" s="124" t="str">
        <f t="shared" si="82"/>
        <v>CPRI - grey_3 Gbps_10-20 km</v>
      </c>
      <c r="BI129" s="265">
        <f>IF(AG129=0,,10^-6*AG129*$BO$5*Fronthaul!Q256)</f>
        <v>3.5152040254384125</v>
      </c>
      <c r="BJ129" s="257">
        <f>IF(AH129=0,,10^-6*AH129*$BO$5*Fronthaul!R256)</f>
        <v>1.4460252291066842</v>
      </c>
      <c r="BK129" s="257">
        <f>IF(AI129=0,,10^-6*AI129*$BO$5*Fronthaul!S256)</f>
        <v>0</v>
      </c>
      <c r="BL129" s="257">
        <f>IF(AJ129=0,,10^-6*AJ129*$BO$5*Fronthaul!T256)</f>
        <v>0</v>
      </c>
      <c r="BM129" s="257">
        <f>IF(AK129=0,,10^-6*AK129*$BO$5*Fronthaul!U256)</f>
        <v>0</v>
      </c>
      <c r="BN129" s="257">
        <f>IF(AL129=0,,10^-6*AL129*$BO$5*Fronthaul!V256)</f>
        <v>0</v>
      </c>
      <c r="BO129" s="257">
        <f>IF(AM129=0,,10^-6*AM129*$BO$5*Fronthaul!W256)</f>
        <v>0</v>
      </c>
      <c r="BP129" s="257">
        <f>IF(AN129=0,,10^-6*AN129*$BO$5*Fronthaul!X256)</f>
        <v>0</v>
      </c>
      <c r="BQ129" s="257">
        <f>IF(AO129=0,,10^-6*AO129*$BO$5*Fronthaul!Y256)</f>
        <v>0</v>
      </c>
      <c r="BR129" s="257">
        <f>IF(AP129=0,,10^-6*AP129*$BO$5*Fronthaul!Z256)</f>
        <v>0</v>
      </c>
      <c r="BS129" s="257">
        <f>IF(AQ129=0,,10^-6*AQ129*$BO$5*Fronthaul!AA256)</f>
        <v>0</v>
      </c>
      <c r="BT129" s="257">
        <f>IF(AR129=0,,10^-6*AR129*$BO$5*Fronthaul!AB256)</f>
        <v>0</v>
      </c>
      <c r="BV129" s="124" t="str">
        <f t="shared" si="83"/>
        <v>CPRI - grey_3 Gbps_10-20 km</v>
      </c>
      <c r="BW129" s="270">
        <f>IF(AU129=0,,10^-6*AU129*$CC$5*Fronthaul!Q256)</f>
        <v>0</v>
      </c>
      <c r="BX129" s="258">
        <f>IF(AV129=0,,10^-6*AV129*$CC$5*Fronthaul!R256)</f>
        <v>0</v>
      </c>
      <c r="BY129" s="258">
        <f>IF(AW129=0,,10^-6*AW129*$CC$5*Fronthaul!S256)</f>
        <v>0</v>
      </c>
      <c r="BZ129" s="258">
        <f>IF(AX129=0,,10^-6*AX129*$CC$5*Fronthaul!T256)</f>
        <v>0</v>
      </c>
      <c r="CA129" s="258">
        <f>IF(AY129=0,,10^-6*AY129*$CC$5*Fronthaul!U256)</f>
        <v>0</v>
      </c>
      <c r="CB129" s="258">
        <f>IF(AZ129=0,,10^-6*AZ129*$CC$5*Fronthaul!V256)</f>
        <v>0</v>
      </c>
      <c r="CC129" s="258">
        <f>IF(BA129=0,,10^-6*BA129*$CC$5*Fronthaul!W256)</f>
        <v>0</v>
      </c>
      <c r="CD129" s="258">
        <f>IF(BB129=0,,10^-6*BB129*$CC$5*Fronthaul!X256)</f>
        <v>0</v>
      </c>
      <c r="CE129" s="258">
        <f>IF(BC129=0,,10^-6*BC129*$CC$5*Fronthaul!Y256)</f>
        <v>0</v>
      </c>
      <c r="CF129" s="258">
        <f>IF(BD129=0,,10^-6*BD129*$CC$5*Fronthaul!Z256)</f>
        <v>0</v>
      </c>
      <c r="CG129" s="258">
        <f>IF(BE129=0,,10^-6*BE129*$CC$5*Fronthaul!AA256)</f>
        <v>0</v>
      </c>
      <c r="CH129" s="258">
        <f>IF(BF129=0,,10^-6*BF129*$CC$5*Fronthaul!AB256)</f>
        <v>0</v>
      </c>
    </row>
    <row r="130" spans="1:86">
      <c r="A130" s="238" t="s">
        <v>89</v>
      </c>
      <c r="B130" s="124" t="s">
        <v>129</v>
      </c>
      <c r="C130" s="227">
        <f>Fronthaul!C97</f>
        <v>0</v>
      </c>
      <c r="D130" s="227">
        <f>Fronthaul!D97</f>
        <v>0</v>
      </c>
      <c r="E130" s="227">
        <f>Fronthaul!E97</f>
        <v>0</v>
      </c>
      <c r="F130" s="227">
        <f>Fronthaul!F97</f>
        <v>0</v>
      </c>
      <c r="G130" s="227">
        <f>Fronthaul!G97</f>
        <v>0</v>
      </c>
      <c r="H130" s="227">
        <f>Fronthaul!H97</f>
        <v>0</v>
      </c>
      <c r="I130" s="227">
        <f>Fronthaul!I97</f>
        <v>0</v>
      </c>
      <c r="J130" s="227">
        <f>Fronthaul!J97</f>
        <v>0</v>
      </c>
      <c r="K130" s="227">
        <f>Fronthaul!K97</f>
        <v>0</v>
      </c>
      <c r="L130" s="227">
        <f>Fronthaul!L97</f>
        <v>0</v>
      </c>
      <c r="M130" s="227">
        <f>Fronthaul!M97</f>
        <v>0</v>
      </c>
      <c r="N130" s="227">
        <f>Fronthaul!N97</f>
        <v>0</v>
      </c>
      <c r="P130" s="124" t="str">
        <f t="shared" si="81"/>
        <v>CPRI - grey_6 Gbps_≤ 0.5 km</v>
      </c>
      <c r="Q130" s="227">
        <f>Fronthaul!C136</f>
        <v>0</v>
      </c>
      <c r="R130" s="227">
        <f>Fronthaul!D136</f>
        <v>0</v>
      </c>
      <c r="S130" s="227">
        <f>Fronthaul!E136</f>
        <v>0</v>
      </c>
      <c r="T130" s="227">
        <f>Fronthaul!F136</f>
        <v>0</v>
      </c>
      <c r="U130" s="227">
        <f>Fronthaul!G136</f>
        <v>0</v>
      </c>
      <c r="V130" s="227">
        <f>Fronthaul!H136</f>
        <v>0</v>
      </c>
      <c r="W130" s="227">
        <f>Fronthaul!I136</f>
        <v>0</v>
      </c>
      <c r="X130" s="227">
        <f>Fronthaul!J136</f>
        <v>0</v>
      </c>
      <c r="Y130" s="227">
        <f>Fronthaul!K136</f>
        <v>0</v>
      </c>
      <c r="Z130" s="227">
        <f>Fronthaul!L136</f>
        <v>0</v>
      </c>
      <c r="AA130" s="227">
        <f>Fronthaul!M136</f>
        <v>0</v>
      </c>
      <c r="AB130" s="227">
        <f>Fronthaul!N136</f>
        <v>0</v>
      </c>
      <c r="AD130" s="228" t="s">
        <v>125</v>
      </c>
      <c r="AF130" s="124" t="str">
        <f t="shared" si="110"/>
        <v>CPRI - grey_6 Gbps_≤ 0.5 km</v>
      </c>
      <c r="AG130" s="227">
        <f t="shared" si="112"/>
        <v>0</v>
      </c>
      <c r="AH130" s="227">
        <f t="shared" si="113"/>
        <v>0</v>
      </c>
      <c r="AI130" s="227">
        <f t="shared" si="114"/>
        <v>0</v>
      </c>
      <c r="AJ130" s="227">
        <f t="shared" si="115"/>
        <v>0</v>
      </c>
      <c r="AK130" s="227">
        <f t="shared" si="116"/>
        <v>0</v>
      </c>
      <c r="AL130" s="227">
        <f t="shared" si="117"/>
        <v>0</v>
      </c>
      <c r="AM130" s="227">
        <f t="shared" si="118"/>
        <v>0</v>
      </c>
      <c r="AN130" s="227">
        <f t="shared" si="119"/>
        <v>0</v>
      </c>
      <c r="AO130" s="227">
        <f t="shared" si="120"/>
        <v>0</v>
      </c>
      <c r="AP130" s="227">
        <f t="shared" si="121"/>
        <v>0</v>
      </c>
      <c r="AQ130" s="227">
        <f t="shared" si="122"/>
        <v>0</v>
      </c>
      <c r="AR130" s="227">
        <f t="shared" si="123"/>
        <v>0</v>
      </c>
      <c r="AT130" s="124" t="str">
        <f t="shared" si="111"/>
        <v>CPRI - grey_6 Gbps_≤ 0.5 km</v>
      </c>
      <c r="AU130" s="227">
        <f t="shared" si="124"/>
        <v>0</v>
      </c>
      <c r="AV130" s="227">
        <f t="shared" si="125"/>
        <v>0</v>
      </c>
      <c r="AW130" s="227">
        <f t="shared" si="126"/>
        <v>0</v>
      </c>
      <c r="AX130" s="227">
        <f t="shared" si="127"/>
        <v>0</v>
      </c>
      <c r="AY130" s="227">
        <f t="shared" si="128"/>
        <v>0</v>
      </c>
      <c r="AZ130" s="227">
        <f t="shared" si="129"/>
        <v>0</v>
      </c>
      <c r="BA130" s="227">
        <f t="shared" si="130"/>
        <v>0</v>
      </c>
      <c r="BB130" s="227">
        <f t="shared" si="131"/>
        <v>0</v>
      </c>
      <c r="BC130" s="227">
        <f t="shared" si="132"/>
        <v>0</v>
      </c>
      <c r="BD130" s="227">
        <f t="shared" si="133"/>
        <v>0</v>
      </c>
      <c r="BE130" s="227">
        <f t="shared" si="134"/>
        <v>0</v>
      </c>
      <c r="BF130" s="227">
        <f t="shared" si="135"/>
        <v>0</v>
      </c>
      <c r="BH130" s="124" t="str">
        <f t="shared" si="82"/>
        <v>CPRI - grey_6 Gbps_≤ 0.5 km</v>
      </c>
      <c r="BI130" s="265">
        <f>IF(AG130=0,,10^-6*AG130*$BO$5*Fronthaul!Q257)</f>
        <v>0</v>
      </c>
      <c r="BJ130" s="257">
        <f>IF(AH130=0,,10^-6*AH130*$BO$5*Fronthaul!R257)</f>
        <v>0</v>
      </c>
      <c r="BK130" s="257">
        <f>IF(AI130=0,,10^-6*AI130*$BO$5*Fronthaul!S257)</f>
        <v>0</v>
      </c>
      <c r="BL130" s="257">
        <f>IF(AJ130=0,,10^-6*AJ130*$BO$5*Fronthaul!T257)</f>
        <v>0</v>
      </c>
      <c r="BM130" s="257">
        <f>IF(AK130=0,,10^-6*AK130*$BO$5*Fronthaul!U257)</f>
        <v>0</v>
      </c>
      <c r="BN130" s="257">
        <f>IF(AL130=0,,10^-6*AL130*$BO$5*Fronthaul!V257)</f>
        <v>0</v>
      </c>
      <c r="BO130" s="257">
        <f>IF(AM130=0,,10^-6*AM130*$BO$5*Fronthaul!W257)</f>
        <v>0</v>
      </c>
      <c r="BP130" s="257">
        <f>IF(AN130=0,,10^-6*AN130*$BO$5*Fronthaul!X257)</f>
        <v>0</v>
      </c>
      <c r="BQ130" s="257">
        <f>IF(AO130=0,,10^-6*AO130*$BO$5*Fronthaul!Y257)</f>
        <v>0</v>
      </c>
      <c r="BR130" s="257">
        <f>IF(AP130=0,,10^-6*AP130*$BO$5*Fronthaul!Z257)</f>
        <v>0</v>
      </c>
      <c r="BS130" s="257">
        <f>IF(AQ130=0,,10^-6*AQ130*$BO$5*Fronthaul!AA257)</f>
        <v>0</v>
      </c>
      <c r="BT130" s="257">
        <f>IF(AR130=0,,10^-6*AR130*$BO$5*Fronthaul!AB257)</f>
        <v>0</v>
      </c>
      <c r="BV130" s="124" t="str">
        <f t="shared" si="83"/>
        <v>CPRI - grey_6 Gbps_≤ 0.5 km</v>
      </c>
      <c r="BW130" s="270">
        <f>IF(AU130=0,,10^-6*AU130*$CC$5*Fronthaul!Q257)</f>
        <v>0</v>
      </c>
      <c r="BX130" s="258">
        <f>IF(AV130=0,,10^-6*AV130*$CC$5*Fronthaul!R257)</f>
        <v>0</v>
      </c>
      <c r="BY130" s="258">
        <f>IF(AW130=0,,10^-6*AW130*$CC$5*Fronthaul!S257)</f>
        <v>0</v>
      </c>
      <c r="BZ130" s="258">
        <f>IF(AX130=0,,10^-6*AX130*$CC$5*Fronthaul!T257)</f>
        <v>0</v>
      </c>
      <c r="CA130" s="258">
        <f>IF(AY130=0,,10^-6*AY130*$CC$5*Fronthaul!U257)</f>
        <v>0</v>
      </c>
      <c r="CB130" s="258">
        <f>IF(AZ130=0,,10^-6*AZ130*$CC$5*Fronthaul!V257)</f>
        <v>0</v>
      </c>
      <c r="CC130" s="258">
        <f>IF(BA130=0,,10^-6*BA130*$CC$5*Fronthaul!W257)</f>
        <v>0</v>
      </c>
      <c r="CD130" s="258">
        <f>IF(BB130=0,,10^-6*BB130*$CC$5*Fronthaul!X257)</f>
        <v>0</v>
      </c>
      <c r="CE130" s="258">
        <f>IF(BC130=0,,10^-6*BC130*$CC$5*Fronthaul!Y257)</f>
        <v>0</v>
      </c>
      <c r="CF130" s="258">
        <f>IF(BD130=0,,10^-6*BD130*$CC$5*Fronthaul!Z257)</f>
        <v>0</v>
      </c>
      <c r="CG130" s="258">
        <f>IF(BE130=0,,10^-6*BE130*$CC$5*Fronthaul!AA257)</f>
        <v>0</v>
      </c>
      <c r="CH130" s="258">
        <f>IF(BF130=0,,10^-6*BF130*$CC$5*Fronthaul!AB257)</f>
        <v>0</v>
      </c>
    </row>
    <row r="131" spans="1:86">
      <c r="A131" s="238" t="s">
        <v>89</v>
      </c>
      <c r="B131" s="124" t="s">
        <v>332</v>
      </c>
      <c r="C131" s="227">
        <f>Fronthaul!C98</f>
        <v>2524375.2000000002</v>
      </c>
      <c r="D131" s="227">
        <f>Fronthaul!D98</f>
        <v>2583168</v>
      </c>
      <c r="E131" s="227">
        <f>Fronthaul!E98</f>
        <v>0</v>
      </c>
      <c r="F131" s="227">
        <f>Fronthaul!F98</f>
        <v>0</v>
      </c>
      <c r="G131" s="227">
        <f>Fronthaul!G98</f>
        <v>0</v>
      </c>
      <c r="H131" s="227">
        <f>Fronthaul!H98</f>
        <v>0</v>
      </c>
      <c r="I131" s="227">
        <f>Fronthaul!I98</f>
        <v>0</v>
      </c>
      <c r="J131" s="227">
        <f>Fronthaul!J98</f>
        <v>0</v>
      </c>
      <c r="K131" s="227">
        <f>Fronthaul!K98</f>
        <v>0</v>
      </c>
      <c r="L131" s="227">
        <f>Fronthaul!L98</f>
        <v>0</v>
      </c>
      <c r="M131" s="227">
        <f>Fronthaul!M98</f>
        <v>0</v>
      </c>
      <c r="N131" s="227">
        <f>Fronthaul!N98</f>
        <v>0</v>
      </c>
      <c r="P131" s="124" t="str">
        <f t="shared" si="81"/>
        <v>CPRI - grey_6 Gbps_&gt;0.5-10 km</v>
      </c>
      <c r="Q131" s="227">
        <f>Fronthaul!C137</f>
        <v>0</v>
      </c>
      <c r="R131" s="227">
        <f>Fronthaul!D137</f>
        <v>0</v>
      </c>
      <c r="S131" s="227">
        <f>Fronthaul!E137</f>
        <v>0</v>
      </c>
      <c r="T131" s="227">
        <f>Fronthaul!F137</f>
        <v>0</v>
      </c>
      <c r="U131" s="227">
        <f>Fronthaul!G137</f>
        <v>0</v>
      </c>
      <c r="V131" s="227">
        <f>Fronthaul!H137</f>
        <v>0</v>
      </c>
      <c r="W131" s="227">
        <f>Fronthaul!I137</f>
        <v>0</v>
      </c>
      <c r="X131" s="227">
        <f>Fronthaul!J137</f>
        <v>0</v>
      </c>
      <c r="Y131" s="227">
        <f>Fronthaul!K137</f>
        <v>0</v>
      </c>
      <c r="Z131" s="227">
        <f>Fronthaul!L137</f>
        <v>0</v>
      </c>
      <c r="AA131" s="227">
        <f>Fronthaul!M137</f>
        <v>0</v>
      </c>
      <c r="AB131" s="227">
        <f>Fronthaul!N137</f>
        <v>0</v>
      </c>
      <c r="AD131" s="228" t="s">
        <v>123</v>
      </c>
      <c r="AF131" s="124" t="str">
        <f t="shared" si="110"/>
        <v>CPRI - grey_6 Gbps_&gt;0.5-10 km</v>
      </c>
      <c r="AG131" s="227">
        <f t="shared" si="112"/>
        <v>2524375.2000000002</v>
      </c>
      <c r="AH131" s="227">
        <f t="shared" si="113"/>
        <v>2583168</v>
      </c>
      <c r="AI131" s="227">
        <f t="shared" si="114"/>
        <v>0</v>
      </c>
      <c r="AJ131" s="227">
        <f t="shared" si="115"/>
        <v>0</v>
      </c>
      <c r="AK131" s="227">
        <f t="shared" si="116"/>
        <v>0</v>
      </c>
      <c r="AL131" s="227">
        <f t="shared" si="117"/>
        <v>0</v>
      </c>
      <c r="AM131" s="227">
        <f t="shared" si="118"/>
        <v>0</v>
      </c>
      <c r="AN131" s="227">
        <f t="shared" si="119"/>
        <v>0</v>
      </c>
      <c r="AO131" s="227">
        <f t="shared" si="120"/>
        <v>0</v>
      </c>
      <c r="AP131" s="227">
        <f t="shared" si="121"/>
        <v>0</v>
      </c>
      <c r="AQ131" s="227">
        <f t="shared" si="122"/>
        <v>0</v>
      </c>
      <c r="AR131" s="227">
        <f t="shared" si="123"/>
        <v>0</v>
      </c>
      <c r="AT131" s="124" t="str">
        <f t="shared" si="111"/>
        <v>CPRI - grey_6 Gbps_&gt;0.5-10 km</v>
      </c>
      <c r="AU131" s="227">
        <f t="shared" si="124"/>
        <v>0</v>
      </c>
      <c r="AV131" s="227">
        <f t="shared" si="125"/>
        <v>0</v>
      </c>
      <c r="AW131" s="227">
        <f t="shared" si="126"/>
        <v>0</v>
      </c>
      <c r="AX131" s="227">
        <f t="shared" si="127"/>
        <v>0</v>
      </c>
      <c r="AY131" s="227">
        <f t="shared" si="128"/>
        <v>0</v>
      </c>
      <c r="AZ131" s="227">
        <f t="shared" si="129"/>
        <v>0</v>
      </c>
      <c r="BA131" s="227">
        <f t="shared" si="130"/>
        <v>0</v>
      </c>
      <c r="BB131" s="227">
        <f t="shared" si="131"/>
        <v>0</v>
      </c>
      <c r="BC131" s="227">
        <f t="shared" si="132"/>
        <v>0</v>
      </c>
      <c r="BD131" s="227">
        <f t="shared" si="133"/>
        <v>0</v>
      </c>
      <c r="BE131" s="227">
        <f t="shared" si="134"/>
        <v>0</v>
      </c>
      <c r="BF131" s="227">
        <f t="shared" si="135"/>
        <v>0</v>
      </c>
      <c r="BH131" s="124" t="str">
        <f t="shared" si="82"/>
        <v>CPRI - grey_6 Gbps_&gt;0.5-10 km</v>
      </c>
      <c r="BI131" s="265">
        <f>IF(AG131=0,,10^-6*AG131*$BO$5*Fronthaul!Q258)</f>
        <v>8.0445756539465396</v>
      </c>
      <c r="BJ131" s="257">
        <f>IF(AH131=0,,10^-6*AH131*$BO$5*Fronthaul!R258)</f>
        <v>7.6150603999999991</v>
      </c>
      <c r="BK131" s="257">
        <f>IF(AI131=0,,10^-6*AI131*$BO$5*Fronthaul!S258)</f>
        <v>0</v>
      </c>
      <c r="BL131" s="257">
        <f>IF(AJ131=0,,10^-6*AJ131*$BO$5*Fronthaul!T258)</f>
        <v>0</v>
      </c>
      <c r="BM131" s="257">
        <f>IF(AK131=0,,10^-6*AK131*$BO$5*Fronthaul!U258)</f>
        <v>0</v>
      </c>
      <c r="BN131" s="257">
        <f>IF(AL131=0,,10^-6*AL131*$BO$5*Fronthaul!V258)</f>
        <v>0</v>
      </c>
      <c r="BO131" s="257">
        <f>IF(AM131=0,,10^-6*AM131*$BO$5*Fronthaul!W258)</f>
        <v>0</v>
      </c>
      <c r="BP131" s="257">
        <f>IF(AN131=0,,10^-6*AN131*$BO$5*Fronthaul!X258)</f>
        <v>0</v>
      </c>
      <c r="BQ131" s="257">
        <f>IF(AO131=0,,10^-6*AO131*$BO$5*Fronthaul!Y258)</f>
        <v>0</v>
      </c>
      <c r="BR131" s="257">
        <f>IF(AP131=0,,10^-6*AP131*$BO$5*Fronthaul!Z258)</f>
        <v>0</v>
      </c>
      <c r="BS131" s="257">
        <f>IF(AQ131=0,,10^-6*AQ131*$BO$5*Fronthaul!AA258)</f>
        <v>0</v>
      </c>
      <c r="BT131" s="257">
        <f>IF(AR131=0,,10^-6*AR131*$BO$5*Fronthaul!AB258)</f>
        <v>0</v>
      </c>
      <c r="BV131" s="124" t="str">
        <f t="shared" si="83"/>
        <v>CPRI - grey_6 Gbps_&gt;0.5-10 km</v>
      </c>
      <c r="BW131" s="270">
        <f>IF(AU131=0,,10^-6*AU131*$CC$5*Fronthaul!Q258)</f>
        <v>0</v>
      </c>
      <c r="BX131" s="258">
        <f>IF(AV131=0,,10^-6*AV131*$CC$5*Fronthaul!R258)</f>
        <v>0</v>
      </c>
      <c r="BY131" s="258">
        <f>IF(AW131=0,,10^-6*AW131*$CC$5*Fronthaul!S258)</f>
        <v>0</v>
      </c>
      <c r="BZ131" s="258">
        <f>IF(AX131=0,,10^-6*AX131*$CC$5*Fronthaul!T258)</f>
        <v>0</v>
      </c>
      <c r="CA131" s="258">
        <f>IF(AY131=0,,10^-6*AY131*$CC$5*Fronthaul!U258)</f>
        <v>0</v>
      </c>
      <c r="CB131" s="258">
        <f>IF(AZ131=0,,10^-6*AZ131*$CC$5*Fronthaul!V258)</f>
        <v>0</v>
      </c>
      <c r="CC131" s="258">
        <f>IF(BA131=0,,10^-6*BA131*$CC$5*Fronthaul!W258)</f>
        <v>0</v>
      </c>
      <c r="CD131" s="258">
        <f>IF(BB131=0,,10^-6*BB131*$CC$5*Fronthaul!X258)</f>
        <v>0</v>
      </c>
      <c r="CE131" s="258">
        <f>IF(BC131=0,,10^-6*BC131*$CC$5*Fronthaul!Y258)</f>
        <v>0</v>
      </c>
      <c r="CF131" s="258">
        <f>IF(BD131=0,,10^-6*BD131*$CC$5*Fronthaul!Z258)</f>
        <v>0</v>
      </c>
      <c r="CG131" s="258">
        <f>IF(BE131=0,,10^-6*BE131*$CC$5*Fronthaul!AA258)</f>
        <v>0</v>
      </c>
      <c r="CH131" s="258">
        <f>IF(BF131=0,,10^-6*BF131*$CC$5*Fronthaul!AB258)</f>
        <v>0</v>
      </c>
    </row>
    <row r="132" spans="1:86">
      <c r="A132" s="238" t="s">
        <v>89</v>
      </c>
      <c r="B132" s="124" t="s">
        <v>333</v>
      </c>
      <c r="C132" s="227">
        <f>Fronthaul!C99</f>
        <v>909462</v>
      </c>
      <c r="D132" s="227">
        <f>Fronthaul!D99</f>
        <v>945741</v>
      </c>
      <c r="E132" s="227">
        <f>Fronthaul!E99</f>
        <v>0</v>
      </c>
      <c r="F132" s="227">
        <f>Fronthaul!F99</f>
        <v>0</v>
      </c>
      <c r="G132" s="227">
        <f>Fronthaul!G99</f>
        <v>0</v>
      </c>
      <c r="H132" s="227">
        <f>Fronthaul!H99</f>
        <v>0</v>
      </c>
      <c r="I132" s="227">
        <f>Fronthaul!I99</f>
        <v>0</v>
      </c>
      <c r="J132" s="227">
        <f>Fronthaul!J99</f>
        <v>0</v>
      </c>
      <c r="K132" s="227">
        <f>Fronthaul!K99</f>
        <v>0</v>
      </c>
      <c r="L132" s="227">
        <f>Fronthaul!L99</f>
        <v>0</v>
      </c>
      <c r="M132" s="227">
        <f>Fronthaul!M99</f>
        <v>0</v>
      </c>
      <c r="N132" s="227">
        <f>Fronthaul!N99</f>
        <v>0</v>
      </c>
      <c r="P132" s="124" t="str">
        <f t="shared" si="81"/>
        <v>CPRI - grey_6 Gbps_10-20 km</v>
      </c>
      <c r="Q132" s="227">
        <f>Fronthaul!C138</f>
        <v>0</v>
      </c>
      <c r="R132" s="227">
        <f>Fronthaul!D138</f>
        <v>0</v>
      </c>
      <c r="S132" s="227">
        <f>Fronthaul!E138</f>
        <v>0</v>
      </c>
      <c r="T132" s="227">
        <f>Fronthaul!F138</f>
        <v>0</v>
      </c>
      <c r="U132" s="227">
        <f>Fronthaul!G138</f>
        <v>0</v>
      </c>
      <c r="V132" s="227">
        <f>Fronthaul!H138</f>
        <v>0</v>
      </c>
      <c r="W132" s="227">
        <f>Fronthaul!I138</f>
        <v>0</v>
      </c>
      <c r="X132" s="227">
        <f>Fronthaul!J138</f>
        <v>0</v>
      </c>
      <c r="Y132" s="227">
        <f>Fronthaul!K138</f>
        <v>0</v>
      </c>
      <c r="Z132" s="227">
        <f>Fronthaul!L138</f>
        <v>0</v>
      </c>
      <c r="AA132" s="227">
        <f>Fronthaul!M138</f>
        <v>0</v>
      </c>
      <c r="AB132" s="227">
        <f>Fronthaul!N138</f>
        <v>0</v>
      </c>
      <c r="AD132" s="228" t="s">
        <v>123</v>
      </c>
      <c r="AF132" s="124" t="str">
        <f t="shared" si="110"/>
        <v>CPRI - grey_6 Gbps_10-20 km</v>
      </c>
      <c r="AG132" s="227">
        <f t="shared" si="112"/>
        <v>909462</v>
      </c>
      <c r="AH132" s="227">
        <f t="shared" si="113"/>
        <v>945741</v>
      </c>
      <c r="AI132" s="227">
        <f t="shared" si="114"/>
        <v>0</v>
      </c>
      <c r="AJ132" s="227">
        <f t="shared" si="115"/>
        <v>0</v>
      </c>
      <c r="AK132" s="227">
        <f t="shared" si="116"/>
        <v>0</v>
      </c>
      <c r="AL132" s="227">
        <f t="shared" si="117"/>
        <v>0</v>
      </c>
      <c r="AM132" s="227">
        <f t="shared" si="118"/>
        <v>0</v>
      </c>
      <c r="AN132" s="227">
        <f t="shared" si="119"/>
        <v>0</v>
      </c>
      <c r="AO132" s="227">
        <f t="shared" si="120"/>
        <v>0</v>
      </c>
      <c r="AP132" s="227">
        <f t="shared" si="121"/>
        <v>0</v>
      </c>
      <c r="AQ132" s="227">
        <f t="shared" si="122"/>
        <v>0</v>
      </c>
      <c r="AR132" s="227">
        <f t="shared" si="123"/>
        <v>0</v>
      </c>
      <c r="AT132" s="124" t="str">
        <f t="shared" si="111"/>
        <v>CPRI - grey_6 Gbps_10-20 km</v>
      </c>
      <c r="AU132" s="227">
        <f t="shared" si="124"/>
        <v>0</v>
      </c>
      <c r="AV132" s="227">
        <f t="shared" si="125"/>
        <v>0</v>
      </c>
      <c r="AW132" s="227">
        <f t="shared" si="126"/>
        <v>0</v>
      </c>
      <c r="AX132" s="227">
        <f t="shared" si="127"/>
        <v>0</v>
      </c>
      <c r="AY132" s="227">
        <f t="shared" si="128"/>
        <v>0</v>
      </c>
      <c r="AZ132" s="227">
        <f t="shared" si="129"/>
        <v>0</v>
      </c>
      <c r="BA132" s="227">
        <f t="shared" si="130"/>
        <v>0</v>
      </c>
      <c r="BB132" s="227">
        <f t="shared" si="131"/>
        <v>0</v>
      </c>
      <c r="BC132" s="227">
        <f t="shared" si="132"/>
        <v>0</v>
      </c>
      <c r="BD132" s="227">
        <f t="shared" si="133"/>
        <v>0</v>
      </c>
      <c r="BE132" s="227">
        <f t="shared" si="134"/>
        <v>0</v>
      </c>
      <c r="BF132" s="227">
        <f t="shared" si="135"/>
        <v>0</v>
      </c>
      <c r="BH132" s="124" t="str">
        <f t="shared" si="82"/>
        <v>CPRI - grey_6 Gbps_10-20 km</v>
      </c>
      <c r="BI132" s="265">
        <f>IF(AG132=0,,10^-6*AG132*$BO$5*Fronthaul!Q259)</f>
        <v>5.5974743289448563</v>
      </c>
      <c r="BJ132" s="257">
        <f>IF(AH132=0,,10^-6*AH132*$BO$5*Fronthaul!R259)</f>
        <v>5.1967323999999993</v>
      </c>
      <c r="BK132" s="257">
        <f>IF(AI132=0,,10^-6*AI132*$BO$5*Fronthaul!S259)</f>
        <v>0</v>
      </c>
      <c r="BL132" s="257">
        <f>IF(AJ132=0,,10^-6*AJ132*$BO$5*Fronthaul!T259)</f>
        <v>0</v>
      </c>
      <c r="BM132" s="257">
        <f>IF(AK132=0,,10^-6*AK132*$BO$5*Fronthaul!U259)</f>
        <v>0</v>
      </c>
      <c r="BN132" s="257">
        <f>IF(AL132=0,,10^-6*AL132*$BO$5*Fronthaul!V259)</f>
        <v>0</v>
      </c>
      <c r="BO132" s="257">
        <f>IF(AM132=0,,10^-6*AM132*$BO$5*Fronthaul!W259)</f>
        <v>0</v>
      </c>
      <c r="BP132" s="257">
        <f>IF(AN132=0,,10^-6*AN132*$BO$5*Fronthaul!X259)</f>
        <v>0</v>
      </c>
      <c r="BQ132" s="257">
        <f>IF(AO132=0,,10^-6*AO132*$BO$5*Fronthaul!Y259)</f>
        <v>0</v>
      </c>
      <c r="BR132" s="257">
        <f>IF(AP132=0,,10^-6*AP132*$BO$5*Fronthaul!Z259)</f>
        <v>0</v>
      </c>
      <c r="BS132" s="257">
        <f>IF(AQ132=0,,10^-6*AQ132*$BO$5*Fronthaul!AA259)</f>
        <v>0</v>
      </c>
      <c r="BT132" s="257">
        <f>IF(AR132=0,,10^-6*AR132*$BO$5*Fronthaul!AB259)</f>
        <v>0</v>
      </c>
      <c r="BV132" s="124" t="str">
        <f t="shared" si="83"/>
        <v>CPRI - grey_6 Gbps_10-20 km</v>
      </c>
      <c r="BW132" s="270">
        <f>IF(AU132=0,,10^-6*AU132*$CC$5*Fronthaul!Q259)</f>
        <v>0</v>
      </c>
      <c r="BX132" s="258">
        <f>IF(AV132=0,,10^-6*AV132*$CC$5*Fronthaul!R259)</f>
        <v>0</v>
      </c>
      <c r="BY132" s="258">
        <f>IF(AW132=0,,10^-6*AW132*$CC$5*Fronthaul!S259)</f>
        <v>0</v>
      </c>
      <c r="BZ132" s="258">
        <f>IF(AX132=0,,10^-6*AX132*$CC$5*Fronthaul!T259)</f>
        <v>0</v>
      </c>
      <c r="CA132" s="258">
        <f>IF(AY132=0,,10^-6*AY132*$CC$5*Fronthaul!U259)</f>
        <v>0</v>
      </c>
      <c r="CB132" s="258">
        <f>IF(AZ132=0,,10^-6*AZ132*$CC$5*Fronthaul!V259)</f>
        <v>0</v>
      </c>
      <c r="CC132" s="258">
        <f>IF(BA132=0,,10^-6*BA132*$CC$5*Fronthaul!W259)</f>
        <v>0</v>
      </c>
      <c r="CD132" s="258">
        <f>IF(BB132=0,,10^-6*BB132*$CC$5*Fronthaul!X259)</f>
        <v>0</v>
      </c>
      <c r="CE132" s="258">
        <f>IF(BC132=0,,10^-6*BC132*$CC$5*Fronthaul!Y259)</f>
        <v>0</v>
      </c>
      <c r="CF132" s="258">
        <f>IF(BD132=0,,10^-6*BD132*$CC$5*Fronthaul!Z259)</f>
        <v>0</v>
      </c>
      <c r="CG132" s="258">
        <f>IF(BE132=0,,10^-6*BE132*$CC$5*Fronthaul!AA259)</f>
        <v>0</v>
      </c>
      <c r="CH132" s="258">
        <f>IF(BF132=0,,10^-6*BF132*$CC$5*Fronthaul!AB259)</f>
        <v>0</v>
      </c>
    </row>
    <row r="133" spans="1:86">
      <c r="A133" s="238" t="s">
        <v>89</v>
      </c>
      <c r="B133" s="124" t="s">
        <v>334</v>
      </c>
      <c r="C133" s="227">
        <f>Fronthaul!C100</f>
        <v>0</v>
      </c>
      <c r="D133" s="227">
        <f>Fronthaul!D100</f>
        <v>0</v>
      </c>
      <c r="E133" s="227">
        <f>Fronthaul!E100</f>
        <v>0</v>
      </c>
      <c r="F133" s="227">
        <f>Fronthaul!F100</f>
        <v>0</v>
      </c>
      <c r="G133" s="227">
        <f>Fronthaul!G100</f>
        <v>0</v>
      </c>
      <c r="H133" s="227">
        <f>Fronthaul!H100</f>
        <v>0</v>
      </c>
      <c r="I133" s="227">
        <f>Fronthaul!I100</f>
        <v>0</v>
      </c>
      <c r="J133" s="227">
        <f>Fronthaul!J100</f>
        <v>0</v>
      </c>
      <c r="K133" s="227">
        <f>Fronthaul!K100</f>
        <v>0</v>
      </c>
      <c r="L133" s="227">
        <f>Fronthaul!L100</f>
        <v>0</v>
      </c>
      <c r="M133" s="227">
        <f>Fronthaul!M100</f>
        <v>0</v>
      </c>
      <c r="N133" s="227">
        <f>Fronthaul!N100</f>
        <v>0</v>
      </c>
      <c r="P133" s="124" t="str">
        <f t="shared" si="81"/>
        <v>CPRI - grey_12-16 Gbps_≤ 0.5 km</v>
      </c>
      <c r="Q133" s="227">
        <f>Fronthaul!C139</f>
        <v>0</v>
      </c>
      <c r="R133" s="227">
        <f>Fronthaul!D139</f>
        <v>0</v>
      </c>
      <c r="S133" s="227">
        <f>Fronthaul!E139</f>
        <v>0</v>
      </c>
      <c r="T133" s="227">
        <f>Fronthaul!F139</f>
        <v>0</v>
      </c>
      <c r="U133" s="227">
        <f>Fronthaul!G139</f>
        <v>0</v>
      </c>
      <c r="V133" s="227">
        <f>Fronthaul!H139</f>
        <v>0</v>
      </c>
      <c r="W133" s="227">
        <f>Fronthaul!I139</f>
        <v>0</v>
      </c>
      <c r="X133" s="227">
        <f>Fronthaul!J139</f>
        <v>0</v>
      </c>
      <c r="Y133" s="227">
        <f>Fronthaul!K139</f>
        <v>0</v>
      </c>
      <c r="Z133" s="227">
        <f>Fronthaul!L139</f>
        <v>0</v>
      </c>
      <c r="AA133" s="227">
        <f>Fronthaul!M139</f>
        <v>0</v>
      </c>
      <c r="AB133" s="227">
        <f>Fronthaul!N139</f>
        <v>0</v>
      </c>
      <c r="AD133" s="228" t="s">
        <v>125</v>
      </c>
      <c r="AF133" s="124" t="str">
        <f t="shared" si="110"/>
        <v>CPRI - grey_12-16 Gbps_≤ 0.5 km</v>
      </c>
      <c r="AG133" s="227">
        <f t="shared" si="112"/>
        <v>0</v>
      </c>
      <c r="AH133" s="227">
        <f t="shared" si="113"/>
        <v>0</v>
      </c>
      <c r="AI133" s="227">
        <f t="shared" si="114"/>
        <v>0</v>
      </c>
      <c r="AJ133" s="227">
        <f t="shared" si="115"/>
        <v>0</v>
      </c>
      <c r="AK133" s="227">
        <f t="shared" si="116"/>
        <v>0</v>
      </c>
      <c r="AL133" s="227">
        <f t="shared" si="117"/>
        <v>0</v>
      </c>
      <c r="AM133" s="227">
        <f t="shared" si="118"/>
        <v>0</v>
      </c>
      <c r="AN133" s="227">
        <f t="shared" si="119"/>
        <v>0</v>
      </c>
      <c r="AO133" s="227">
        <f t="shared" si="120"/>
        <v>0</v>
      </c>
      <c r="AP133" s="227">
        <f t="shared" si="121"/>
        <v>0</v>
      </c>
      <c r="AQ133" s="227">
        <f t="shared" si="122"/>
        <v>0</v>
      </c>
      <c r="AR133" s="227">
        <f t="shared" si="123"/>
        <v>0</v>
      </c>
      <c r="AT133" s="124" t="str">
        <f t="shared" si="111"/>
        <v>CPRI - grey_12-16 Gbps_≤ 0.5 km</v>
      </c>
      <c r="AU133" s="227">
        <f t="shared" si="124"/>
        <v>0</v>
      </c>
      <c r="AV133" s="227">
        <f t="shared" si="125"/>
        <v>0</v>
      </c>
      <c r="AW133" s="227">
        <f t="shared" si="126"/>
        <v>0</v>
      </c>
      <c r="AX133" s="227">
        <f t="shared" si="127"/>
        <v>0</v>
      </c>
      <c r="AY133" s="227">
        <f t="shared" si="128"/>
        <v>0</v>
      </c>
      <c r="AZ133" s="227">
        <f t="shared" si="129"/>
        <v>0</v>
      </c>
      <c r="BA133" s="227">
        <f t="shared" si="130"/>
        <v>0</v>
      </c>
      <c r="BB133" s="227">
        <f t="shared" si="131"/>
        <v>0</v>
      </c>
      <c r="BC133" s="227">
        <f t="shared" si="132"/>
        <v>0</v>
      </c>
      <c r="BD133" s="227">
        <f t="shared" si="133"/>
        <v>0</v>
      </c>
      <c r="BE133" s="227">
        <f t="shared" si="134"/>
        <v>0</v>
      </c>
      <c r="BF133" s="227">
        <f t="shared" si="135"/>
        <v>0</v>
      </c>
      <c r="BH133" s="124" t="str">
        <f t="shared" si="82"/>
        <v>CPRI - grey_12-16 Gbps_≤ 0.5 km</v>
      </c>
      <c r="BI133" s="265">
        <f>IF(AG133=0,,10^-6*AG133*$BO$5*Fronthaul!Q260)</f>
        <v>0</v>
      </c>
      <c r="BJ133" s="257">
        <f>IF(AH133=0,,10^-6*AH133*$BO$5*Fronthaul!R260)</f>
        <v>0</v>
      </c>
      <c r="BK133" s="257">
        <f>IF(AI133=0,,10^-6*AI133*$BO$5*Fronthaul!S260)</f>
        <v>0</v>
      </c>
      <c r="BL133" s="257">
        <f>IF(AJ133=0,,10^-6*AJ133*$BO$5*Fronthaul!T260)</f>
        <v>0</v>
      </c>
      <c r="BM133" s="257">
        <f>IF(AK133=0,,10^-6*AK133*$BO$5*Fronthaul!U260)</f>
        <v>0</v>
      </c>
      <c r="BN133" s="257">
        <f>IF(AL133=0,,10^-6*AL133*$BO$5*Fronthaul!V260)</f>
        <v>0</v>
      </c>
      <c r="BO133" s="257">
        <f>IF(AM133=0,,10^-6*AM133*$BO$5*Fronthaul!W260)</f>
        <v>0</v>
      </c>
      <c r="BP133" s="257">
        <f>IF(AN133=0,,10^-6*AN133*$BO$5*Fronthaul!X260)</f>
        <v>0</v>
      </c>
      <c r="BQ133" s="257">
        <f>IF(AO133=0,,10^-6*AO133*$BO$5*Fronthaul!Y260)</f>
        <v>0</v>
      </c>
      <c r="BR133" s="257">
        <f>IF(AP133=0,,10^-6*AP133*$BO$5*Fronthaul!Z260)</f>
        <v>0</v>
      </c>
      <c r="BS133" s="257">
        <f>IF(AQ133=0,,10^-6*AQ133*$BO$5*Fronthaul!AA260)</f>
        <v>0</v>
      </c>
      <c r="BT133" s="257">
        <f>IF(AR133=0,,10^-6*AR133*$BO$5*Fronthaul!AB260)</f>
        <v>0</v>
      </c>
      <c r="BV133" s="124" t="str">
        <f t="shared" si="83"/>
        <v>CPRI - grey_12-16 Gbps_≤ 0.5 km</v>
      </c>
      <c r="BW133" s="270">
        <f>IF(AU133=0,,10^-6*AU133*$CC$5*Fronthaul!Q260)</f>
        <v>0</v>
      </c>
      <c r="BX133" s="258">
        <f>IF(AV133=0,,10^-6*AV133*$CC$5*Fronthaul!R260)</f>
        <v>0</v>
      </c>
      <c r="BY133" s="258">
        <f>IF(AW133=0,,10^-6*AW133*$CC$5*Fronthaul!S260)</f>
        <v>0</v>
      </c>
      <c r="BZ133" s="258">
        <f>IF(AX133=0,,10^-6*AX133*$CC$5*Fronthaul!T260)</f>
        <v>0</v>
      </c>
      <c r="CA133" s="258">
        <f>IF(AY133=0,,10^-6*AY133*$CC$5*Fronthaul!U260)</f>
        <v>0</v>
      </c>
      <c r="CB133" s="258">
        <f>IF(AZ133=0,,10^-6*AZ133*$CC$5*Fronthaul!V260)</f>
        <v>0</v>
      </c>
      <c r="CC133" s="258">
        <f>IF(BA133=0,,10^-6*BA133*$CC$5*Fronthaul!W260)</f>
        <v>0</v>
      </c>
      <c r="CD133" s="258">
        <f>IF(BB133=0,,10^-6*BB133*$CC$5*Fronthaul!X260)</f>
        <v>0</v>
      </c>
      <c r="CE133" s="258">
        <f>IF(BC133=0,,10^-6*BC133*$CC$5*Fronthaul!Y260)</f>
        <v>0</v>
      </c>
      <c r="CF133" s="258">
        <f>IF(BD133=0,,10^-6*BD133*$CC$5*Fronthaul!Z260)</f>
        <v>0</v>
      </c>
      <c r="CG133" s="258">
        <f>IF(BE133=0,,10^-6*BE133*$CC$5*Fronthaul!AA260)</f>
        <v>0</v>
      </c>
      <c r="CH133" s="258">
        <f>IF(BF133=0,,10^-6*BF133*$CC$5*Fronthaul!AB260)</f>
        <v>0</v>
      </c>
    </row>
    <row r="134" spans="1:86">
      <c r="A134" s="238" t="s">
        <v>89</v>
      </c>
      <c r="B134" s="124" t="s">
        <v>335</v>
      </c>
      <c r="C134" s="227">
        <f>Fronthaul!C101</f>
        <v>148500</v>
      </c>
      <c r="D134" s="227">
        <f>Fronthaul!D101</f>
        <v>74250</v>
      </c>
      <c r="E134" s="227">
        <f>Fronthaul!E101</f>
        <v>0</v>
      </c>
      <c r="F134" s="227">
        <f>Fronthaul!F101</f>
        <v>0</v>
      </c>
      <c r="G134" s="227">
        <f>Fronthaul!G101</f>
        <v>0</v>
      </c>
      <c r="H134" s="227">
        <f>Fronthaul!H101</f>
        <v>0</v>
      </c>
      <c r="I134" s="227">
        <f>Fronthaul!I101</f>
        <v>0</v>
      </c>
      <c r="J134" s="227">
        <f>Fronthaul!J101</f>
        <v>0</v>
      </c>
      <c r="K134" s="227">
        <f>Fronthaul!K101</f>
        <v>0</v>
      </c>
      <c r="L134" s="227">
        <f>Fronthaul!L101</f>
        <v>0</v>
      </c>
      <c r="M134" s="227">
        <f>Fronthaul!M101</f>
        <v>0</v>
      </c>
      <c r="N134" s="227">
        <f>Fronthaul!N101</f>
        <v>0</v>
      </c>
      <c r="P134" s="124" t="str">
        <f t="shared" si="81"/>
        <v>CPRI - grey_12-16 Gbps_&gt;0.5-10 km</v>
      </c>
      <c r="Q134" s="227">
        <f>Fronthaul!C140</f>
        <v>0</v>
      </c>
      <c r="R134" s="227">
        <f>Fronthaul!D140</f>
        <v>0</v>
      </c>
      <c r="S134" s="227">
        <f>Fronthaul!E140</f>
        <v>0</v>
      </c>
      <c r="T134" s="227">
        <f>Fronthaul!F140</f>
        <v>0</v>
      </c>
      <c r="U134" s="227">
        <f>Fronthaul!G140</f>
        <v>0</v>
      </c>
      <c r="V134" s="227">
        <f>Fronthaul!H140</f>
        <v>0</v>
      </c>
      <c r="W134" s="227">
        <f>Fronthaul!I140</f>
        <v>0</v>
      </c>
      <c r="X134" s="227">
        <f>Fronthaul!J140</f>
        <v>0</v>
      </c>
      <c r="Y134" s="227">
        <f>Fronthaul!K140</f>
        <v>0</v>
      </c>
      <c r="Z134" s="227">
        <f>Fronthaul!L140</f>
        <v>0</v>
      </c>
      <c r="AA134" s="227">
        <f>Fronthaul!M140</f>
        <v>0</v>
      </c>
      <c r="AB134" s="227">
        <f>Fronthaul!N140</f>
        <v>0</v>
      </c>
      <c r="AD134" s="228" t="s">
        <v>123</v>
      </c>
      <c r="AF134" s="124" t="str">
        <f t="shared" si="110"/>
        <v>CPRI - grey_12-16 Gbps_&gt;0.5-10 km</v>
      </c>
      <c r="AG134" s="227">
        <f t="shared" si="112"/>
        <v>148500</v>
      </c>
      <c r="AH134" s="227">
        <f t="shared" si="113"/>
        <v>74250</v>
      </c>
      <c r="AI134" s="227">
        <f t="shared" si="114"/>
        <v>0</v>
      </c>
      <c r="AJ134" s="227">
        <f t="shared" si="115"/>
        <v>0</v>
      </c>
      <c r="AK134" s="227">
        <f t="shared" si="116"/>
        <v>0</v>
      </c>
      <c r="AL134" s="227">
        <f t="shared" si="117"/>
        <v>0</v>
      </c>
      <c r="AM134" s="227">
        <f t="shared" si="118"/>
        <v>0</v>
      </c>
      <c r="AN134" s="227">
        <f t="shared" si="119"/>
        <v>0</v>
      </c>
      <c r="AO134" s="227">
        <f t="shared" si="120"/>
        <v>0</v>
      </c>
      <c r="AP134" s="227">
        <f t="shared" si="121"/>
        <v>0</v>
      </c>
      <c r="AQ134" s="227">
        <f t="shared" si="122"/>
        <v>0</v>
      </c>
      <c r="AR134" s="227">
        <f t="shared" si="123"/>
        <v>0</v>
      </c>
      <c r="AT134" s="124" t="str">
        <f t="shared" si="111"/>
        <v>CPRI - grey_12-16 Gbps_&gt;0.5-10 km</v>
      </c>
      <c r="AU134" s="227">
        <f t="shared" si="124"/>
        <v>0</v>
      </c>
      <c r="AV134" s="227">
        <f t="shared" si="125"/>
        <v>0</v>
      </c>
      <c r="AW134" s="227">
        <f t="shared" si="126"/>
        <v>0</v>
      </c>
      <c r="AX134" s="227">
        <f t="shared" si="127"/>
        <v>0</v>
      </c>
      <c r="AY134" s="227">
        <f t="shared" si="128"/>
        <v>0</v>
      </c>
      <c r="AZ134" s="227">
        <f t="shared" si="129"/>
        <v>0</v>
      </c>
      <c r="BA134" s="227">
        <f t="shared" si="130"/>
        <v>0</v>
      </c>
      <c r="BB134" s="227">
        <f t="shared" si="131"/>
        <v>0</v>
      </c>
      <c r="BC134" s="227">
        <f t="shared" si="132"/>
        <v>0</v>
      </c>
      <c r="BD134" s="227">
        <f t="shared" si="133"/>
        <v>0</v>
      </c>
      <c r="BE134" s="227">
        <f t="shared" si="134"/>
        <v>0</v>
      </c>
      <c r="BF134" s="227">
        <f t="shared" si="135"/>
        <v>0</v>
      </c>
      <c r="BH134" s="124" t="str">
        <f t="shared" si="82"/>
        <v>CPRI - grey_12-16 Gbps_&gt;0.5-10 km</v>
      </c>
      <c r="BI134" s="265">
        <f>IF(AG134=0,,10^-6*AG134*$BO$5*Fronthaul!Q261)</f>
        <v>2.2275</v>
      </c>
      <c r="BJ134" s="257">
        <f>IF(AH134=0,,10^-6*AH134*$BO$5*Fronthaul!R261)</f>
        <v>0.66825000000000001</v>
      </c>
      <c r="BK134" s="257">
        <f>IF(AI134=0,,10^-6*AI134*$BO$5*Fronthaul!S261)</f>
        <v>0</v>
      </c>
      <c r="BL134" s="257">
        <f>IF(AJ134=0,,10^-6*AJ134*$BO$5*Fronthaul!T261)</f>
        <v>0</v>
      </c>
      <c r="BM134" s="257">
        <f>IF(AK134=0,,10^-6*AK134*$BO$5*Fronthaul!U261)</f>
        <v>0</v>
      </c>
      <c r="BN134" s="257">
        <f>IF(AL134=0,,10^-6*AL134*$BO$5*Fronthaul!V261)</f>
        <v>0</v>
      </c>
      <c r="BO134" s="257">
        <f>IF(AM134=0,,10^-6*AM134*$BO$5*Fronthaul!W261)</f>
        <v>0</v>
      </c>
      <c r="BP134" s="257">
        <f>IF(AN134=0,,10^-6*AN134*$BO$5*Fronthaul!X261)</f>
        <v>0</v>
      </c>
      <c r="BQ134" s="257">
        <f>IF(AO134=0,,10^-6*AO134*$BO$5*Fronthaul!Y261)</f>
        <v>0</v>
      </c>
      <c r="BR134" s="257">
        <f>IF(AP134=0,,10^-6*AP134*$BO$5*Fronthaul!Z261)</f>
        <v>0</v>
      </c>
      <c r="BS134" s="257">
        <f>IF(AQ134=0,,10^-6*AQ134*$BO$5*Fronthaul!AA261)</f>
        <v>0</v>
      </c>
      <c r="BT134" s="257">
        <f>IF(AR134=0,,10^-6*AR134*$BO$5*Fronthaul!AB261)</f>
        <v>0</v>
      </c>
      <c r="BV134" s="124" t="str">
        <f t="shared" si="83"/>
        <v>CPRI - grey_12-16 Gbps_&gt;0.5-10 km</v>
      </c>
      <c r="BW134" s="270">
        <f>IF(AU134=0,,10^-6*AU134*$CC$5*Fronthaul!Q261)</f>
        <v>0</v>
      </c>
      <c r="BX134" s="258">
        <f>IF(AV134=0,,10^-6*AV134*$CC$5*Fronthaul!R261)</f>
        <v>0</v>
      </c>
      <c r="BY134" s="258">
        <f>IF(AW134=0,,10^-6*AW134*$CC$5*Fronthaul!S261)</f>
        <v>0</v>
      </c>
      <c r="BZ134" s="258">
        <f>IF(AX134=0,,10^-6*AX134*$CC$5*Fronthaul!T261)</f>
        <v>0</v>
      </c>
      <c r="CA134" s="258">
        <f>IF(AY134=0,,10^-6*AY134*$CC$5*Fronthaul!U261)</f>
        <v>0</v>
      </c>
      <c r="CB134" s="258">
        <f>IF(AZ134=0,,10^-6*AZ134*$CC$5*Fronthaul!V261)</f>
        <v>0</v>
      </c>
      <c r="CC134" s="258">
        <f>IF(BA134=0,,10^-6*BA134*$CC$5*Fronthaul!W261)</f>
        <v>0</v>
      </c>
      <c r="CD134" s="258">
        <f>IF(BB134=0,,10^-6*BB134*$CC$5*Fronthaul!X261)</f>
        <v>0</v>
      </c>
      <c r="CE134" s="258">
        <f>IF(BC134=0,,10^-6*BC134*$CC$5*Fronthaul!Y261)</f>
        <v>0</v>
      </c>
      <c r="CF134" s="258">
        <f>IF(BD134=0,,10^-6*BD134*$CC$5*Fronthaul!Z261)</f>
        <v>0</v>
      </c>
      <c r="CG134" s="258">
        <f>IF(BE134=0,,10^-6*BE134*$CC$5*Fronthaul!AA261)</f>
        <v>0</v>
      </c>
      <c r="CH134" s="258">
        <f>IF(BF134=0,,10^-6*BF134*$CC$5*Fronthaul!AB261)</f>
        <v>0</v>
      </c>
    </row>
    <row r="135" spans="1:86">
      <c r="A135" s="238" t="s">
        <v>89</v>
      </c>
      <c r="B135" s="124" t="s">
        <v>128</v>
      </c>
      <c r="C135" s="227">
        <f>Fronthaul!C102</f>
        <v>1500</v>
      </c>
      <c r="D135" s="227">
        <f>Fronthaul!D102</f>
        <v>0</v>
      </c>
      <c r="E135" s="227">
        <f>Fronthaul!E102</f>
        <v>0</v>
      </c>
      <c r="F135" s="227">
        <f>Fronthaul!F102</f>
        <v>0</v>
      </c>
      <c r="G135" s="227">
        <f>Fronthaul!G102</f>
        <v>0</v>
      </c>
      <c r="H135" s="227">
        <f>Fronthaul!H102</f>
        <v>0</v>
      </c>
      <c r="I135" s="227">
        <f>Fronthaul!I102</f>
        <v>0</v>
      </c>
      <c r="J135" s="227">
        <f>Fronthaul!J102</f>
        <v>0</v>
      </c>
      <c r="K135" s="227">
        <f>Fronthaul!K102</f>
        <v>0</v>
      </c>
      <c r="L135" s="227">
        <f>Fronthaul!L102</f>
        <v>0</v>
      </c>
      <c r="M135" s="227">
        <f>Fronthaul!M102</f>
        <v>0</v>
      </c>
      <c r="N135" s="227">
        <f>Fronthaul!N102</f>
        <v>0</v>
      </c>
      <c r="P135" s="124" t="str">
        <f t="shared" si="81"/>
        <v>CPRI - grey_12-16 Gbps_10-20 km</v>
      </c>
      <c r="Q135" s="227">
        <f>Fronthaul!C141</f>
        <v>0</v>
      </c>
      <c r="R135" s="227">
        <f>Fronthaul!D141</f>
        <v>0</v>
      </c>
      <c r="S135" s="227">
        <f>Fronthaul!E141</f>
        <v>0</v>
      </c>
      <c r="T135" s="227">
        <f>Fronthaul!F141</f>
        <v>0</v>
      </c>
      <c r="U135" s="227">
        <f>Fronthaul!G141</f>
        <v>0</v>
      </c>
      <c r="V135" s="227">
        <f>Fronthaul!H141</f>
        <v>0</v>
      </c>
      <c r="W135" s="227">
        <f>Fronthaul!I141</f>
        <v>0</v>
      </c>
      <c r="X135" s="227">
        <f>Fronthaul!J141</f>
        <v>0</v>
      </c>
      <c r="Y135" s="227">
        <f>Fronthaul!K141</f>
        <v>0</v>
      </c>
      <c r="Z135" s="227">
        <f>Fronthaul!L141</f>
        <v>0</v>
      </c>
      <c r="AA135" s="227">
        <f>Fronthaul!M141</f>
        <v>0</v>
      </c>
      <c r="AB135" s="227">
        <f>Fronthaul!N141</f>
        <v>0</v>
      </c>
      <c r="AD135" s="228" t="s">
        <v>123</v>
      </c>
      <c r="AF135" s="124" t="str">
        <f t="shared" si="110"/>
        <v>CPRI - grey_12-16 Gbps_10-20 km</v>
      </c>
      <c r="AG135" s="227">
        <f t="shared" si="112"/>
        <v>1500</v>
      </c>
      <c r="AH135" s="227">
        <f t="shared" si="113"/>
        <v>0</v>
      </c>
      <c r="AI135" s="227">
        <f t="shared" si="114"/>
        <v>0</v>
      </c>
      <c r="AJ135" s="227">
        <f t="shared" si="115"/>
        <v>0</v>
      </c>
      <c r="AK135" s="227">
        <f t="shared" si="116"/>
        <v>0</v>
      </c>
      <c r="AL135" s="227">
        <f t="shared" si="117"/>
        <v>0</v>
      </c>
      <c r="AM135" s="227">
        <f t="shared" si="118"/>
        <v>0</v>
      </c>
      <c r="AN135" s="227">
        <f t="shared" si="119"/>
        <v>0</v>
      </c>
      <c r="AO135" s="227">
        <f t="shared" si="120"/>
        <v>0</v>
      </c>
      <c r="AP135" s="227">
        <f t="shared" si="121"/>
        <v>0</v>
      </c>
      <c r="AQ135" s="227">
        <f t="shared" si="122"/>
        <v>0</v>
      </c>
      <c r="AR135" s="227">
        <f t="shared" si="123"/>
        <v>0</v>
      </c>
      <c r="AT135" s="124" t="str">
        <f t="shared" si="111"/>
        <v>CPRI - grey_12-16 Gbps_10-20 km</v>
      </c>
      <c r="AU135" s="227">
        <f t="shared" si="124"/>
        <v>0</v>
      </c>
      <c r="AV135" s="227">
        <f t="shared" si="125"/>
        <v>0</v>
      </c>
      <c r="AW135" s="227">
        <f t="shared" si="126"/>
        <v>0</v>
      </c>
      <c r="AX135" s="227">
        <f t="shared" si="127"/>
        <v>0</v>
      </c>
      <c r="AY135" s="227">
        <f t="shared" si="128"/>
        <v>0</v>
      </c>
      <c r="AZ135" s="227">
        <f t="shared" si="129"/>
        <v>0</v>
      </c>
      <c r="BA135" s="227">
        <f t="shared" si="130"/>
        <v>0</v>
      </c>
      <c r="BB135" s="227">
        <f t="shared" si="131"/>
        <v>0</v>
      </c>
      <c r="BC135" s="227">
        <f t="shared" si="132"/>
        <v>0</v>
      </c>
      <c r="BD135" s="227">
        <f t="shared" si="133"/>
        <v>0</v>
      </c>
      <c r="BE135" s="227">
        <f t="shared" si="134"/>
        <v>0</v>
      </c>
      <c r="BF135" s="227">
        <f t="shared" si="135"/>
        <v>0</v>
      </c>
      <c r="BH135" s="124" t="str">
        <f t="shared" si="82"/>
        <v>CPRI - grey_12-16 Gbps_10-20 km</v>
      </c>
      <c r="BI135" s="265">
        <f>IF(AG135=0,,10^-6*AG135*$BO$5*Fronthaul!Q262)</f>
        <v>1.8464128228375204E-2</v>
      </c>
      <c r="BJ135" s="257">
        <f>IF(AH135=0,,10^-6*AH135*$BO$5*Fronthaul!R262)</f>
        <v>0</v>
      </c>
      <c r="BK135" s="257">
        <f>IF(AI135=0,,10^-6*AI135*$BO$5*Fronthaul!S262)</f>
        <v>0</v>
      </c>
      <c r="BL135" s="257">
        <f>IF(AJ135=0,,10^-6*AJ135*$BO$5*Fronthaul!T262)</f>
        <v>0</v>
      </c>
      <c r="BM135" s="257">
        <f>IF(AK135=0,,10^-6*AK135*$BO$5*Fronthaul!U262)</f>
        <v>0</v>
      </c>
      <c r="BN135" s="257">
        <f>IF(AL135=0,,10^-6*AL135*$BO$5*Fronthaul!V262)</f>
        <v>0</v>
      </c>
      <c r="BO135" s="257">
        <f>IF(AM135=0,,10^-6*AM135*$BO$5*Fronthaul!W262)</f>
        <v>0</v>
      </c>
      <c r="BP135" s="257">
        <f>IF(AN135=0,,10^-6*AN135*$BO$5*Fronthaul!X262)</f>
        <v>0</v>
      </c>
      <c r="BQ135" s="257">
        <f>IF(AO135=0,,10^-6*AO135*$BO$5*Fronthaul!Y262)</f>
        <v>0</v>
      </c>
      <c r="BR135" s="257">
        <f>IF(AP135=0,,10^-6*AP135*$BO$5*Fronthaul!Z262)</f>
        <v>0</v>
      </c>
      <c r="BS135" s="257">
        <f>IF(AQ135=0,,10^-6*AQ135*$BO$5*Fronthaul!AA262)</f>
        <v>0</v>
      </c>
      <c r="BT135" s="257">
        <f>IF(AR135=0,,10^-6*AR135*$BO$5*Fronthaul!AB262)</f>
        <v>0</v>
      </c>
      <c r="BV135" s="124" t="str">
        <f t="shared" si="83"/>
        <v>CPRI - grey_12-16 Gbps_10-20 km</v>
      </c>
      <c r="BW135" s="270">
        <f>IF(AU135=0,,10^-6*AU135*$CC$5*Fronthaul!Q262)</f>
        <v>0</v>
      </c>
      <c r="BX135" s="258">
        <f>IF(AV135=0,,10^-6*AV135*$CC$5*Fronthaul!R262)</f>
        <v>0</v>
      </c>
      <c r="BY135" s="258">
        <f>IF(AW135=0,,10^-6*AW135*$CC$5*Fronthaul!S262)</f>
        <v>0</v>
      </c>
      <c r="BZ135" s="258">
        <f>IF(AX135=0,,10^-6*AX135*$CC$5*Fronthaul!T262)</f>
        <v>0</v>
      </c>
      <c r="CA135" s="258">
        <f>IF(AY135=0,,10^-6*AY135*$CC$5*Fronthaul!U262)</f>
        <v>0</v>
      </c>
      <c r="CB135" s="258">
        <f>IF(AZ135=0,,10^-6*AZ135*$CC$5*Fronthaul!V262)</f>
        <v>0</v>
      </c>
      <c r="CC135" s="258">
        <f>IF(BA135=0,,10^-6*BA135*$CC$5*Fronthaul!W262)</f>
        <v>0</v>
      </c>
      <c r="CD135" s="258">
        <f>IF(BB135=0,,10^-6*BB135*$CC$5*Fronthaul!X262)</f>
        <v>0</v>
      </c>
      <c r="CE135" s="258">
        <f>IF(BC135=0,,10^-6*BC135*$CC$5*Fronthaul!Y262)</f>
        <v>0</v>
      </c>
      <c r="CF135" s="258">
        <f>IF(BD135=0,,10^-6*BD135*$CC$5*Fronthaul!Z262)</f>
        <v>0</v>
      </c>
      <c r="CG135" s="258">
        <f>IF(BE135=0,,10^-6*BE135*$CC$5*Fronthaul!AA262)</f>
        <v>0</v>
      </c>
      <c r="CH135" s="258">
        <f>IF(BF135=0,,10^-6*BF135*$CC$5*Fronthaul!AB262)</f>
        <v>0</v>
      </c>
    </row>
    <row r="136" spans="1:86">
      <c r="A136" s="238" t="s">
        <v>89</v>
      </c>
      <c r="B136" s="124" t="s">
        <v>336</v>
      </c>
      <c r="C136" s="227">
        <f>Fronthaul!C103</f>
        <v>0</v>
      </c>
      <c r="D136" s="227">
        <f>Fronthaul!D103</f>
        <v>0</v>
      </c>
      <c r="E136" s="227">
        <f>Fronthaul!E103</f>
        <v>0</v>
      </c>
      <c r="F136" s="227">
        <f>Fronthaul!F103</f>
        <v>0</v>
      </c>
      <c r="G136" s="227">
        <f>Fronthaul!G103</f>
        <v>0</v>
      </c>
      <c r="H136" s="227">
        <f>Fronthaul!H103</f>
        <v>0</v>
      </c>
      <c r="I136" s="227">
        <f>Fronthaul!I103</f>
        <v>0</v>
      </c>
      <c r="J136" s="227">
        <f>Fronthaul!J103</f>
        <v>0</v>
      </c>
      <c r="K136" s="227">
        <f>Fronthaul!K103</f>
        <v>0</v>
      </c>
      <c r="L136" s="227">
        <f>Fronthaul!L103</f>
        <v>0</v>
      </c>
      <c r="M136" s="227">
        <f>Fronthaul!M103</f>
        <v>0</v>
      </c>
      <c r="N136" s="227">
        <f>Fronthaul!N103</f>
        <v>0</v>
      </c>
      <c r="P136" s="124" t="str">
        <f t="shared" ref="P136:P199" si="136">B136</f>
        <v>WDM_1 Gbps_≤ 0.5 km</v>
      </c>
      <c r="Q136" s="227">
        <f>Fronthaul!C142</f>
        <v>0</v>
      </c>
      <c r="R136" s="227">
        <f>Fronthaul!D142</f>
        <v>0</v>
      </c>
      <c r="S136" s="227">
        <f>Fronthaul!E142</f>
        <v>0</v>
      </c>
      <c r="T136" s="227">
        <f>Fronthaul!F142</f>
        <v>0</v>
      </c>
      <c r="U136" s="227">
        <f>Fronthaul!G142</f>
        <v>0</v>
      </c>
      <c r="V136" s="227">
        <f>Fronthaul!H142</f>
        <v>0</v>
      </c>
      <c r="W136" s="227">
        <f>Fronthaul!I142</f>
        <v>0</v>
      </c>
      <c r="X136" s="227">
        <f>Fronthaul!J142</f>
        <v>0</v>
      </c>
      <c r="Y136" s="227">
        <f>Fronthaul!K142</f>
        <v>0</v>
      </c>
      <c r="Z136" s="227">
        <f>Fronthaul!L142</f>
        <v>0</v>
      </c>
      <c r="AA136" s="227">
        <f>Fronthaul!M142</f>
        <v>0</v>
      </c>
      <c r="AB136" s="227">
        <f>Fronthaul!N142</f>
        <v>0</v>
      </c>
      <c r="AD136" s="228" t="s">
        <v>123</v>
      </c>
      <c r="AF136" s="124" t="str">
        <f t="shared" si="110"/>
        <v>WDM_1 Gbps_≤ 0.5 km</v>
      </c>
      <c r="AG136" s="227">
        <f t="shared" si="112"/>
        <v>0</v>
      </c>
      <c r="AH136" s="227">
        <f t="shared" si="113"/>
        <v>0</v>
      </c>
      <c r="AI136" s="227">
        <f t="shared" si="114"/>
        <v>0</v>
      </c>
      <c r="AJ136" s="227">
        <f t="shared" si="115"/>
        <v>0</v>
      </c>
      <c r="AK136" s="227">
        <f t="shared" si="116"/>
        <v>0</v>
      </c>
      <c r="AL136" s="227">
        <f t="shared" si="117"/>
        <v>0</v>
      </c>
      <c r="AM136" s="227">
        <f t="shared" si="118"/>
        <v>0</v>
      </c>
      <c r="AN136" s="227">
        <f t="shared" si="119"/>
        <v>0</v>
      </c>
      <c r="AO136" s="227">
        <f t="shared" si="120"/>
        <v>0</v>
      </c>
      <c r="AP136" s="227">
        <f t="shared" si="121"/>
        <v>0</v>
      </c>
      <c r="AQ136" s="227">
        <f t="shared" si="122"/>
        <v>0</v>
      </c>
      <c r="AR136" s="227">
        <f t="shared" si="123"/>
        <v>0</v>
      </c>
      <c r="AT136" s="124" t="str">
        <f t="shared" si="111"/>
        <v>WDM_1 Gbps_≤ 0.5 km</v>
      </c>
      <c r="AU136" s="227">
        <f t="shared" si="124"/>
        <v>0</v>
      </c>
      <c r="AV136" s="227">
        <f t="shared" si="125"/>
        <v>0</v>
      </c>
      <c r="AW136" s="227">
        <f t="shared" si="126"/>
        <v>0</v>
      </c>
      <c r="AX136" s="227">
        <f t="shared" si="127"/>
        <v>0</v>
      </c>
      <c r="AY136" s="227">
        <f t="shared" si="128"/>
        <v>0</v>
      </c>
      <c r="AZ136" s="227">
        <f t="shared" si="129"/>
        <v>0</v>
      </c>
      <c r="BA136" s="227">
        <f t="shared" si="130"/>
        <v>0</v>
      </c>
      <c r="BB136" s="227">
        <f t="shared" si="131"/>
        <v>0</v>
      </c>
      <c r="BC136" s="227">
        <f t="shared" si="132"/>
        <v>0</v>
      </c>
      <c r="BD136" s="227">
        <f t="shared" si="133"/>
        <v>0</v>
      </c>
      <c r="BE136" s="227">
        <f t="shared" si="134"/>
        <v>0</v>
      </c>
      <c r="BF136" s="227">
        <f t="shared" si="135"/>
        <v>0</v>
      </c>
      <c r="BH136" s="124" t="str">
        <f t="shared" ref="BH136:BH199" si="137">B136</f>
        <v>WDM_1 Gbps_≤ 0.5 km</v>
      </c>
      <c r="BI136" s="265">
        <f>IF(AG136=0,,10^-6*AG136*$BO$5*Fronthaul!Q263)</f>
        <v>0</v>
      </c>
      <c r="BJ136" s="257">
        <f>IF(AH136=0,,10^-6*AH136*$BO$5*Fronthaul!R263)</f>
        <v>0</v>
      </c>
      <c r="BK136" s="257">
        <f>IF(AI136=0,,10^-6*AI136*$BO$5*Fronthaul!S263)</f>
        <v>0</v>
      </c>
      <c r="BL136" s="257">
        <f>IF(AJ136=0,,10^-6*AJ136*$BO$5*Fronthaul!T263)</f>
        <v>0</v>
      </c>
      <c r="BM136" s="257">
        <f>IF(AK136=0,,10^-6*AK136*$BO$5*Fronthaul!U263)</f>
        <v>0</v>
      </c>
      <c r="BN136" s="257">
        <f>IF(AL136=0,,10^-6*AL136*$BO$5*Fronthaul!V263)</f>
        <v>0</v>
      </c>
      <c r="BO136" s="257">
        <f>IF(AM136=0,,10^-6*AM136*$BO$5*Fronthaul!W263)</f>
        <v>0</v>
      </c>
      <c r="BP136" s="257">
        <f>IF(AN136=0,,10^-6*AN136*$BO$5*Fronthaul!X263)</f>
        <v>0</v>
      </c>
      <c r="BQ136" s="257">
        <f>IF(AO136=0,,10^-6*AO136*$BO$5*Fronthaul!Y263)</f>
        <v>0</v>
      </c>
      <c r="BR136" s="257">
        <f>IF(AP136=0,,10^-6*AP136*$BO$5*Fronthaul!Z263)</f>
        <v>0</v>
      </c>
      <c r="BS136" s="257">
        <f>IF(AQ136=0,,10^-6*AQ136*$BO$5*Fronthaul!AA263)</f>
        <v>0</v>
      </c>
      <c r="BT136" s="257">
        <f>IF(AR136=0,,10^-6*AR136*$BO$5*Fronthaul!AB263)</f>
        <v>0</v>
      </c>
      <c r="BV136" s="124" t="str">
        <f t="shared" ref="BV136:BV199" si="138">B136</f>
        <v>WDM_1 Gbps_≤ 0.5 km</v>
      </c>
      <c r="BW136" s="270">
        <f>IF(AU136=0,,10^-6*AU136*$CC$5*Fronthaul!Q263)</f>
        <v>0</v>
      </c>
      <c r="BX136" s="258">
        <f>IF(AV136=0,,10^-6*AV136*$CC$5*Fronthaul!R263)</f>
        <v>0</v>
      </c>
      <c r="BY136" s="258">
        <f>IF(AW136=0,,10^-6*AW136*$CC$5*Fronthaul!S263)</f>
        <v>0</v>
      </c>
      <c r="BZ136" s="258">
        <f>IF(AX136=0,,10^-6*AX136*$CC$5*Fronthaul!T263)</f>
        <v>0</v>
      </c>
      <c r="CA136" s="258">
        <f>IF(AY136=0,,10^-6*AY136*$CC$5*Fronthaul!U263)</f>
        <v>0</v>
      </c>
      <c r="CB136" s="258">
        <f>IF(AZ136=0,,10^-6*AZ136*$CC$5*Fronthaul!V263)</f>
        <v>0</v>
      </c>
      <c r="CC136" s="258">
        <f>IF(BA136=0,,10^-6*BA136*$CC$5*Fronthaul!W263)</f>
        <v>0</v>
      </c>
      <c r="CD136" s="258">
        <f>IF(BB136=0,,10^-6*BB136*$CC$5*Fronthaul!X263)</f>
        <v>0</v>
      </c>
      <c r="CE136" s="258">
        <f>IF(BC136=0,,10^-6*BC136*$CC$5*Fronthaul!Y263)</f>
        <v>0</v>
      </c>
      <c r="CF136" s="258">
        <f>IF(BD136=0,,10^-6*BD136*$CC$5*Fronthaul!Z263)</f>
        <v>0</v>
      </c>
      <c r="CG136" s="258">
        <f>IF(BE136=0,,10^-6*BE136*$CC$5*Fronthaul!AA263)</f>
        <v>0</v>
      </c>
      <c r="CH136" s="258">
        <f>IF(BF136=0,,10^-6*BF136*$CC$5*Fronthaul!AB263)</f>
        <v>0</v>
      </c>
    </row>
    <row r="137" spans="1:86">
      <c r="A137" s="238" t="s">
        <v>89</v>
      </c>
      <c r="B137" s="124" t="s">
        <v>337</v>
      </c>
      <c r="C137" s="227">
        <f>Fronthaul!C104</f>
        <v>0</v>
      </c>
      <c r="D137" s="227">
        <f>Fronthaul!D104</f>
        <v>0</v>
      </c>
      <c r="E137" s="227">
        <f>Fronthaul!E104</f>
        <v>0</v>
      </c>
      <c r="F137" s="227">
        <f>Fronthaul!F104</f>
        <v>0</v>
      </c>
      <c r="G137" s="227">
        <f>Fronthaul!G104</f>
        <v>0</v>
      </c>
      <c r="H137" s="227">
        <f>Fronthaul!H104</f>
        <v>0</v>
      </c>
      <c r="I137" s="227">
        <f>Fronthaul!I104</f>
        <v>0</v>
      </c>
      <c r="J137" s="227">
        <f>Fronthaul!J104</f>
        <v>0</v>
      </c>
      <c r="K137" s="227">
        <f>Fronthaul!K104</f>
        <v>0</v>
      </c>
      <c r="L137" s="227">
        <f>Fronthaul!L104</f>
        <v>0</v>
      </c>
      <c r="M137" s="227">
        <f>Fronthaul!M104</f>
        <v>0</v>
      </c>
      <c r="N137" s="227">
        <f>Fronthaul!N104</f>
        <v>0</v>
      </c>
      <c r="P137" s="124" t="str">
        <f t="shared" si="136"/>
        <v>WDM_1 Gbps_&gt;0.5-10 km</v>
      </c>
      <c r="Q137" s="227">
        <f>Fronthaul!C143</f>
        <v>0</v>
      </c>
      <c r="R137" s="227">
        <f>Fronthaul!D143</f>
        <v>0</v>
      </c>
      <c r="S137" s="227">
        <f>Fronthaul!E143</f>
        <v>0</v>
      </c>
      <c r="T137" s="227">
        <f>Fronthaul!F143</f>
        <v>0</v>
      </c>
      <c r="U137" s="227">
        <f>Fronthaul!G143</f>
        <v>0</v>
      </c>
      <c r="V137" s="227">
        <f>Fronthaul!H143</f>
        <v>0</v>
      </c>
      <c r="W137" s="227">
        <f>Fronthaul!I143</f>
        <v>0</v>
      </c>
      <c r="X137" s="227">
        <f>Fronthaul!J143</f>
        <v>0</v>
      </c>
      <c r="Y137" s="227">
        <f>Fronthaul!K143</f>
        <v>0</v>
      </c>
      <c r="Z137" s="227">
        <f>Fronthaul!L143</f>
        <v>0</v>
      </c>
      <c r="AA137" s="227">
        <f>Fronthaul!M143</f>
        <v>0</v>
      </c>
      <c r="AB137" s="227">
        <f>Fronthaul!N143</f>
        <v>0</v>
      </c>
      <c r="AD137" s="228" t="s">
        <v>123</v>
      </c>
      <c r="AF137" s="124" t="str">
        <f t="shared" si="110"/>
        <v>WDM_1 Gbps_&gt;0.5-10 km</v>
      </c>
      <c r="AG137" s="227">
        <f t="shared" si="112"/>
        <v>0</v>
      </c>
      <c r="AH137" s="227">
        <f t="shared" si="113"/>
        <v>0</v>
      </c>
      <c r="AI137" s="227">
        <f t="shared" si="114"/>
        <v>0</v>
      </c>
      <c r="AJ137" s="227">
        <f t="shared" si="115"/>
        <v>0</v>
      </c>
      <c r="AK137" s="227">
        <f t="shared" si="116"/>
        <v>0</v>
      </c>
      <c r="AL137" s="227">
        <f t="shared" si="117"/>
        <v>0</v>
      </c>
      <c r="AM137" s="227">
        <f t="shared" si="118"/>
        <v>0</v>
      </c>
      <c r="AN137" s="227">
        <f t="shared" si="119"/>
        <v>0</v>
      </c>
      <c r="AO137" s="227">
        <f t="shared" si="120"/>
        <v>0</v>
      </c>
      <c r="AP137" s="227">
        <f t="shared" si="121"/>
        <v>0</v>
      </c>
      <c r="AQ137" s="227">
        <f t="shared" si="122"/>
        <v>0</v>
      </c>
      <c r="AR137" s="227">
        <f t="shared" si="123"/>
        <v>0</v>
      </c>
      <c r="AT137" s="124" t="str">
        <f t="shared" si="111"/>
        <v>WDM_1 Gbps_&gt;0.5-10 km</v>
      </c>
      <c r="AU137" s="227">
        <f t="shared" si="124"/>
        <v>0</v>
      </c>
      <c r="AV137" s="227">
        <f t="shared" si="125"/>
        <v>0</v>
      </c>
      <c r="AW137" s="227">
        <f t="shared" si="126"/>
        <v>0</v>
      </c>
      <c r="AX137" s="227">
        <f t="shared" si="127"/>
        <v>0</v>
      </c>
      <c r="AY137" s="227">
        <f t="shared" si="128"/>
        <v>0</v>
      </c>
      <c r="AZ137" s="227">
        <f t="shared" si="129"/>
        <v>0</v>
      </c>
      <c r="BA137" s="227">
        <f t="shared" si="130"/>
        <v>0</v>
      </c>
      <c r="BB137" s="227">
        <f t="shared" si="131"/>
        <v>0</v>
      </c>
      <c r="BC137" s="227">
        <f t="shared" si="132"/>
        <v>0</v>
      </c>
      <c r="BD137" s="227">
        <f t="shared" si="133"/>
        <v>0</v>
      </c>
      <c r="BE137" s="227">
        <f t="shared" si="134"/>
        <v>0</v>
      </c>
      <c r="BF137" s="227">
        <f t="shared" si="135"/>
        <v>0</v>
      </c>
      <c r="BH137" s="124" t="str">
        <f t="shared" si="137"/>
        <v>WDM_1 Gbps_&gt;0.5-10 km</v>
      </c>
      <c r="BI137" s="265">
        <f>IF(AG137=0,,10^-6*AG137*$BO$5*Fronthaul!Q264)</f>
        <v>0</v>
      </c>
      <c r="BJ137" s="257">
        <f>IF(AH137=0,,10^-6*AH137*$BO$5*Fronthaul!R264)</f>
        <v>0</v>
      </c>
      <c r="BK137" s="257">
        <f>IF(AI137=0,,10^-6*AI137*$BO$5*Fronthaul!S264)</f>
        <v>0</v>
      </c>
      <c r="BL137" s="257">
        <f>IF(AJ137=0,,10^-6*AJ137*$BO$5*Fronthaul!T264)</f>
        <v>0</v>
      </c>
      <c r="BM137" s="257">
        <f>IF(AK137=0,,10^-6*AK137*$BO$5*Fronthaul!U264)</f>
        <v>0</v>
      </c>
      <c r="BN137" s="257">
        <f>IF(AL137=0,,10^-6*AL137*$BO$5*Fronthaul!V264)</f>
        <v>0</v>
      </c>
      <c r="BO137" s="257">
        <f>IF(AM137=0,,10^-6*AM137*$BO$5*Fronthaul!W264)</f>
        <v>0</v>
      </c>
      <c r="BP137" s="257">
        <f>IF(AN137=0,,10^-6*AN137*$BO$5*Fronthaul!X264)</f>
        <v>0</v>
      </c>
      <c r="BQ137" s="257">
        <f>IF(AO137=0,,10^-6*AO137*$BO$5*Fronthaul!Y264)</f>
        <v>0</v>
      </c>
      <c r="BR137" s="257">
        <f>IF(AP137=0,,10^-6*AP137*$BO$5*Fronthaul!Z264)</f>
        <v>0</v>
      </c>
      <c r="BS137" s="257">
        <f>IF(AQ137=0,,10^-6*AQ137*$BO$5*Fronthaul!AA264)</f>
        <v>0</v>
      </c>
      <c r="BT137" s="257">
        <f>IF(AR137=0,,10^-6*AR137*$BO$5*Fronthaul!AB264)</f>
        <v>0</v>
      </c>
      <c r="BV137" s="124" t="str">
        <f t="shared" si="138"/>
        <v>WDM_1 Gbps_&gt;0.5-10 km</v>
      </c>
      <c r="BW137" s="270">
        <f>IF(AU137=0,,10^-6*AU137*$CC$5*Fronthaul!Q264)</f>
        <v>0</v>
      </c>
      <c r="BX137" s="258">
        <f>IF(AV137=0,,10^-6*AV137*$CC$5*Fronthaul!R264)</f>
        <v>0</v>
      </c>
      <c r="BY137" s="258">
        <f>IF(AW137=0,,10^-6*AW137*$CC$5*Fronthaul!S264)</f>
        <v>0</v>
      </c>
      <c r="BZ137" s="258">
        <f>IF(AX137=0,,10^-6*AX137*$CC$5*Fronthaul!T264)</f>
        <v>0</v>
      </c>
      <c r="CA137" s="258">
        <f>IF(AY137=0,,10^-6*AY137*$CC$5*Fronthaul!U264)</f>
        <v>0</v>
      </c>
      <c r="CB137" s="258">
        <f>IF(AZ137=0,,10^-6*AZ137*$CC$5*Fronthaul!V264)</f>
        <v>0</v>
      </c>
      <c r="CC137" s="258">
        <f>IF(BA137=0,,10^-6*BA137*$CC$5*Fronthaul!W264)</f>
        <v>0</v>
      </c>
      <c r="CD137" s="258">
        <f>IF(BB137=0,,10^-6*BB137*$CC$5*Fronthaul!X264)</f>
        <v>0</v>
      </c>
      <c r="CE137" s="258">
        <f>IF(BC137=0,,10^-6*BC137*$CC$5*Fronthaul!Y264)</f>
        <v>0</v>
      </c>
      <c r="CF137" s="258">
        <f>IF(BD137=0,,10^-6*BD137*$CC$5*Fronthaul!Z264)</f>
        <v>0</v>
      </c>
      <c r="CG137" s="258">
        <f>IF(BE137=0,,10^-6*BE137*$CC$5*Fronthaul!AA264)</f>
        <v>0</v>
      </c>
      <c r="CH137" s="258">
        <f>IF(BF137=0,,10^-6*BF137*$CC$5*Fronthaul!AB264)</f>
        <v>0</v>
      </c>
    </row>
    <row r="138" spans="1:86">
      <c r="A138" s="238" t="s">
        <v>89</v>
      </c>
      <c r="B138" s="124" t="s">
        <v>97</v>
      </c>
      <c r="C138" s="227">
        <f>Fronthaul!C105</f>
        <v>0</v>
      </c>
      <c r="D138" s="227">
        <f>Fronthaul!D105</f>
        <v>0</v>
      </c>
      <c r="E138" s="227">
        <f>Fronthaul!E105</f>
        <v>0</v>
      </c>
      <c r="F138" s="227">
        <f>Fronthaul!F105</f>
        <v>0</v>
      </c>
      <c r="G138" s="227">
        <f>Fronthaul!G105</f>
        <v>0</v>
      </c>
      <c r="H138" s="227">
        <f>Fronthaul!H105</f>
        <v>0</v>
      </c>
      <c r="I138" s="227">
        <f>Fronthaul!I105</f>
        <v>0</v>
      </c>
      <c r="J138" s="227">
        <f>Fronthaul!J105</f>
        <v>0</v>
      </c>
      <c r="K138" s="227">
        <f>Fronthaul!K105</f>
        <v>0</v>
      </c>
      <c r="L138" s="227">
        <f>Fronthaul!L105</f>
        <v>0</v>
      </c>
      <c r="M138" s="227">
        <f>Fronthaul!M105</f>
        <v>0</v>
      </c>
      <c r="N138" s="227">
        <f>Fronthaul!N105</f>
        <v>0</v>
      </c>
      <c r="P138" s="124" t="str">
        <f t="shared" si="136"/>
        <v>sum of above, in forecast model</v>
      </c>
      <c r="Q138" s="227">
        <f>Fronthaul!C144</f>
        <v>0</v>
      </c>
      <c r="R138" s="227">
        <f>Fronthaul!D144</f>
        <v>0</v>
      </c>
      <c r="S138" s="227">
        <f>Fronthaul!E144</f>
        <v>0</v>
      </c>
      <c r="T138" s="227">
        <f>Fronthaul!F144</f>
        <v>0</v>
      </c>
      <c r="U138" s="227">
        <f>Fronthaul!G144</f>
        <v>0</v>
      </c>
      <c r="V138" s="227">
        <f>Fronthaul!H144</f>
        <v>0</v>
      </c>
      <c r="W138" s="227">
        <f>Fronthaul!I144</f>
        <v>0</v>
      </c>
      <c r="X138" s="227">
        <f>Fronthaul!J144</f>
        <v>0</v>
      </c>
      <c r="Y138" s="227">
        <f>Fronthaul!K144</f>
        <v>0</v>
      </c>
      <c r="Z138" s="227">
        <f>Fronthaul!L144</f>
        <v>0</v>
      </c>
      <c r="AA138" s="227">
        <f>Fronthaul!M144</f>
        <v>0</v>
      </c>
      <c r="AB138" s="227">
        <f>Fronthaul!N144</f>
        <v>0</v>
      </c>
      <c r="AD138" s="228" t="s">
        <v>123</v>
      </c>
      <c r="AF138" s="124" t="str">
        <f t="shared" si="110"/>
        <v>sum of above, in forecast model</v>
      </c>
      <c r="AG138" s="227">
        <f t="shared" si="112"/>
        <v>0</v>
      </c>
      <c r="AH138" s="227">
        <f t="shared" si="113"/>
        <v>0</v>
      </c>
      <c r="AI138" s="227">
        <f t="shared" si="114"/>
        <v>0</v>
      </c>
      <c r="AJ138" s="227">
        <f t="shared" si="115"/>
        <v>0</v>
      </c>
      <c r="AK138" s="227">
        <f t="shared" si="116"/>
        <v>0</v>
      </c>
      <c r="AL138" s="227">
        <f t="shared" si="117"/>
        <v>0</v>
      </c>
      <c r="AM138" s="227">
        <f t="shared" si="118"/>
        <v>0</v>
      </c>
      <c r="AN138" s="227">
        <f t="shared" si="119"/>
        <v>0</v>
      </c>
      <c r="AO138" s="227">
        <f t="shared" si="120"/>
        <v>0</v>
      </c>
      <c r="AP138" s="227">
        <f t="shared" si="121"/>
        <v>0</v>
      </c>
      <c r="AQ138" s="227">
        <f t="shared" si="122"/>
        <v>0</v>
      </c>
      <c r="AR138" s="227">
        <f t="shared" si="123"/>
        <v>0</v>
      </c>
      <c r="AT138" s="124" t="str">
        <f t="shared" si="111"/>
        <v>sum of above, in forecast model</v>
      </c>
      <c r="AU138" s="227">
        <f t="shared" si="124"/>
        <v>0</v>
      </c>
      <c r="AV138" s="227">
        <f t="shared" si="125"/>
        <v>0</v>
      </c>
      <c r="AW138" s="227">
        <f t="shared" si="126"/>
        <v>0</v>
      </c>
      <c r="AX138" s="227">
        <f t="shared" si="127"/>
        <v>0</v>
      </c>
      <c r="AY138" s="227">
        <f t="shared" si="128"/>
        <v>0</v>
      </c>
      <c r="AZ138" s="227">
        <f t="shared" si="129"/>
        <v>0</v>
      </c>
      <c r="BA138" s="227">
        <f t="shared" si="130"/>
        <v>0</v>
      </c>
      <c r="BB138" s="227">
        <f t="shared" si="131"/>
        <v>0</v>
      </c>
      <c r="BC138" s="227">
        <f t="shared" si="132"/>
        <v>0</v>
      </c>
      <c r="BD138" s="227">
        <f t="shared" si="133"/>
        <v>0</v>
      </c>
      <c r="BE138" s="227">
        <f t="shared" si="134"/>
        <v>0</v>
      </c>
      <c r="BF138" s="227">
        <f t="shared" si="135"/>
        <v>0</v>
      </c>
      <c r="BH138" s="124" t="str">
        <f t="shared" si="137"/>
        <v>sum of above, in forecast model</v>
      </c>
      <c r="BI138" s="265">
        <f>IF(AG138=0,,10^-6*AG138*$BO$5*Fronthaul!Q265)</f>
        <v>0</v>
      </c>
      <c r="BJ138" s="257">
        <f>IF(AH138=0,,10^-6*AH138*$BO$5*Fronthaul!R265)</f>
        <v>0</v>
      </c>
      <c r="BK138" s="257">
        <f>IF(AI138=0,,10^-6*AI138*$BO$5*Fronthaul!S265)</f>
        <v>0</v>
      </c>
      <c r="BL138" s="257">
        <f>IF(AJ138=0,,10^-6*AJ138*$BO$5*Fronthaul!T265)</f>
        <v>0</v>
      </c>
      <c r="BM138" s="257">
        <f>IF(AK138=0,,10^-6*AK138*$BO$5*Fronthaul!U265)</f>
        <v>0</v>
      </c>
      <c r="BN138" s="257">
        <f>IF(AL138=0,,10^-6*AL138*$BO$5*Fronthaul!V265)</f>
        <v>0</v>
      </c>
      <c r="BO138" s="257">
        <f>IF(AM138=0,,10^-6*AM138*$BO$5*Fronthaul!W265)</f>
        <v>0</v>
      </c>
      <c r="BP138" s="257">
        <f>IF(AN138=0,,10^-6*AN138*$BO$5*Fronthaul!X265)</f>
        <v>0</v>
      </c>
      <c r="BQ138" s="257">
        <f>IF(AO138=0,,10^-6*AO138*$BO$5*Fronthaul!Y265)</f>
        <v>0</v>
      </c>
      <c r="BR138" s="257">
        <f>IF(AP138=0,,10^-6*AP138*$BO$5*Fronthaul!Z265)</f>
        <v>0</v>
      </c>
      <c r="BS138" s="257">
        <f>IF(AQ138=0,,10^-6*AQ138*$BO$5*Fronthaul!AA265)</f>
        <v>0</v>
      </c>
      <c r="BT138" s="257">
        <f>IF(AR138=0,,10^-6*AR138*$BO$5*Fronthaul!AB265)</f>
        <v>0</v>
      </c>
      <c r="BV138" s="124" t="str">
        <f t="shared" si="138"/>
        <v>sum of above, in forecast model</v>
      </c>
      <c r="BW138" s="270">
        <f>IF(AU138=0,,10^-6*AU138*$CC$5*Fronthaul!Q265)</f>
        <v>0</v>
      </c>
      <c r="BX138" s="258">
        <f>IF(AV138=0,,10^-6*AV138*$CC$5*Fronthaul!R265)</f>
        <v>0</v>
      </c>
      <c r="BY138" s="258">
        <f>IF(AW138=0,,10^-6*AW138*$CC$5*Fronthaul!S265)</f>
        <v>0</v>
      </c>
      <c r="BZ138" s="258">
        <f>IF(AX138=0,,10^-6*AX138*$CC$5*Fronthaul!T265)</f>
        <v>0</v>
      </c>
      <c r="CA138" s="258">
        <f>IF(AY138=0,,10^-6*AY138*$CC$5*Fronthaul!U265)</f>
        <v>0</v>
      </c>
      <c r="CB138" s="258">
        <f>IF(AZ138=0,,10^-6*AZ138*$CC$5*Fronthaul!V265)</f>
        <v>0</v>
      </c>
      <c r="CC138" s="258">
        <f>IF(BA138=0,,10^-6*BA138*$CC$5*Fronthaul!W265)</f>
        <v>0</v>
      </c>
      <c r="CD138" s="258">
        <f>IF(BB138=0,,10^-6*BB138*$CC$5*Fronthaul!X265)</f>
        <v>0</v>
      </c>
      <c r="CE138" s="258">
        <f>IF(BC138=0,,10^-6*BC138*$CC$5*Fronthaul!Y265)</f>
        <v>0</v>
      </c>
      <c r="CF138" s="258">
        <f>IF(BD138=0,,10^-6*BD138*$CC$5*Fronthaul!Z265)</f>
        <v>0</v>
      </c>
      <c r="CG138" s="258">
        <f>IF(BE138=0,,10^-6*BE138*$CC$5*Fronthaul!AA265)</f>
        <v>0</v>
      </c>
      <c r="CH138" s="258">
        <f>IF(BF138=0,,10^-6*BF138*$CC$5*Fronthaul!AB265)</f>
        <v>0</v>
      </c>
    </row>
    <row r="139" spans="1:86">
      <c r="A139" s="238" t="s">
        <v>89</v>
      </c>
      <c r="B139" s="124" t="s">
        <v>338</v>
      </c>
      <c r="C139" s="227">
        <f>Fronthaul!C106</f>
        <v>0</v>
      </c>
      <c r="D139" s="227">
        <f>Fronthaul!D106</f>
        <v>0</v>
      </c>
      <c r="E139" s="227">
        <f>Fronthaul!E106</f>
        <v>0</v>
      </c>
      <c r="F139" s="227">
        <f>Fronthaul!F106</f>
        <v>0</v>
      </c>
      <c r="G139" s="227">
        <f>Fronthaul!G106</f>
        <v>0</v>
      </c>
      <c r="H139" s="227">
        <f>Fronthaul!H106</f>
        <v>0</v>
      </c>
      <c r="I139" s="227">
        <f>Fronthaul!I106</f>
        <v>0</v>
      </c>
      <c r="J139" s="227">
        <f>Fronthaul!J106</f>
        <v>0</v>
      </c>
      <c r="K139" s="227">
        <f>Fronthaul!K106</f>
        <v>0</v>
      </c>
      <c r="L139" s="227">
        <f>Fronthaul!L106</f>
        <v>0</v>
      </c>
      <c r="M139" s="227">
        <f>Fronthaul!M106</f>
        <v>0</v>
      </c>
      <c r="N139" s="227">
        <f>Fronthaul!N106</f>
        <v>0</v>
      </c>
      <c r="P139" s="124" t="str">
        <f t="shared" si="136"/>
        <v>Grey - All_10 Gbps_≤ 0.5 km</v>
      </c>
      <c r="Q139" s="227">
        <f>Fronthaul!C145</f>
        <v>0</v>
      </c>
      <c r="R139" s="227">
        <f>Fronthaul!D145</f>
        <v>0</v>
      </c>
      <c r="S139" s="227">
        <f>Fronthaul!E145</f>
        <v>0</v>
      </c>
      <c r="T139" s="227">
        <f>Fronthaul!F145</f>
        <v>0</v>
      </c>
      <c r="U139" s="227">
        <f>Fronthaul!G145</f>
        <v>0</v>
      </c>
      <c r="V139" s="227">
        <f>Fronthaul!H145</f>
        <v>0</v>
      </c>
      <c r="W139" s="227">
        <f>Fronthaul!I145</f>
        <v>0</v>
      </c>
      <c r="X139" s="227">
        <f>Fronthaul!J145</f>
        <v>0</v>
      </c>
      <c r="Y139" s="227">
        <f>Fronthaul!K145</f>
        <v>0</v>
      </c>
      <c r="Z139" s="227">
        <f>Fronthaul!L145</f>
        <v>0</v>
      </c>
      <c r="AA139" s="227">
        <f>Fronthaul!M145</f>
        <v>0</v>
      </c>
      <c r="AB139" s="227">
        <f>Fronthaul!N145</f>
        <v>0</v>
      </c>
      <c r="AD139" s="228" t="s">
        <v>123</v>
      </c>
      <c r="AF139" s="124" t="str">
        <f t="shared" si="110"/>
        <v>Grey - All_10 Gbps_≤ 0.5 km</v>
      </c>
      <c r="AG139" s="227">
        <f t="shared" si="112"/>
        <v>0</v>
      </c>
      <c r="AH139" s="227">
        <f t="shared" si="113"/>
        <v>0</v>
      </c>
      <c r="AI139" s="227">
        <f t="shared" si="114"/>
        <v>0</v>
      </c>
      <c r="AJ139" s="227">
        <f t="shared" si="115"/>
        <v>0</v>
      </c>
      <c r="AK139" s="227">
        <f t="shared" si="116"/>
        <v>0</v>
      </c>
      <c r="AL139" s="227">
        <f t="shared" si="117"/>
        <v>0</v>
      </c>
      <c r="AM139" s="227">
        <f t="shared" si="118"/>
        <v>0</v>
      </c>
      <c r="AN139" s="227">
        <f t="shared" si="119"/>
        <v>0</v>
      </c>
      <c r="AO139" s="227">
        <f t="shared" si="120"/>
        <v>0</v>
      </c>
      <c r="AP139" s="227">
        <f t="shared" si="121"/>
        <v>0</v>
      </c>
      <c r="AQ139" s="227">
        <f t="shared" si="122"/>
        <v>0</v>
      </c>
      <c r="AR139" s="227">
        <f t="shared" si="123"/>
        <v>0</v>
      </c>
      <c r="AT139" s="124" t="str">
        <f t="shared" si="111"/>
        <v>Grey - All_10 Gbps_≤ 0.5 km</v>
      </c>
      <c r="AU139" s="227">
        <f t="shared" si="124"/>
        <v>0</v>
      </c>
      <c r="AV139" s="227">
        <f t="shared" si="125"/>
        <v>0</v>
      </c>
      <c r="AW139" s="227">
        <f t="shared" si="126"/>
        <v>0</v>
      </c>
      <c r="AX139" s="227">
        <f t="shared" si="127"/>
        <v>0</v>
      </c>
      <c r="AY139" s="227">
        <f t="shared" si="128"/>
        <v>0</v>
      </c>
      <c r="AZ139" s="227">
        <f t="shared" si="129"/>
        <v>0</v>
      </c>
      <c r="BA139" s="227">
        <f t="shared" si="130"/>
        <v>0</v>
      </c>
      <c r="BB139" s="227">
        <f t="shared" si="131"/>
        <v>0</v>
      </c>
      <c r="BC139" s="227">
        <f t="shared" si="132"/>
        <v>0</v>
      </c>
      <c r="BD139" s="227">
        <f t="shared" si="133"/>
        <v>0</v>
      </c>
      <c r="BE139" s="227">
        <f t="shared" si="134"/>
        <v>0</v>
      </c>
      <c r="BF139" s="227">
        <f t="shared" si="135"/>
        <v>0</v>
      </c>
      <c r="BH139" s="124" t="str">
        <f t="shared" si="137"/>
        <v>Grey - All_10 Gbps_≤ 0.5 km</v>
      </c>
      <c r="BI139" s="265">
        <f>IF(AG139=0,,10^-6*AG139*$BO$5*Fronthaul!Q266)</f>
        <v>0</v>
      </c>
      <c r="BJ139" s="257">
        <f>IF(AH139=0,,10^-6*AH139*$BO$5*Fronthaul!R266)</f>
        <v>0</v>
      </c>
      <c r="BK139" s="257">
        <f>IF(AI139=0,,10^-6*AI139*$BO$5*Fronthaul!S266)</f>
        <v>0</v>
      </c>
      <c r="BL139" s="257">
        <f>IF(AJ139=0,,10^-6*AJ139*$BO$5*Fronthaul!T266)</f>
        <v>0</v>
      </c>
      <c r="BM139" s="257">
        <f>IF(AK139=0,,10^-6*AK139*$BO$5*Fronthaul!U266)</f>
        <v>0</v>
      </c>
      <c r="BN139" s="257">
        <f>IF(AL139=0,,10^-6*AL139*$BO$5*Fronthaul!V266)</f>
        <v>0</v>
      </c>
      <c r="BO139" s="257">
        <f>IF(AM139=0,,10^-6*AM139*$BO$5*Fronthaul!W266)</f>
        <v>0</v>
      </c>
      <c r="BP139" s="257">
        <f>IF(AN139=0,,10^-6*AN139*$BO$5*Fronthaul!X266)</f>
        <v>0</v>
      </c>
      <c r="BQ139" s="257">
        <f>IF(AO139=0,,10^-6*AO139*$BO$5*Fronthaul!Y266)</f>
        <v>0</v>
      </c>
      <c r="BR139" s="257">
        <f>IF(AP139=0,,10^-6*AP139*$BO$5*Fronthaul!Z266)</f>
        <v>0</v>
      </c>
      <c r="BS139" s="257">
        <f>IF(AQ139=0,,10^-6*AQ139*$BO$5*Fronthaul!AA266)</f>
        <v>0</v>
      </c>
      <c r="BT139" s="257">
        <f>IF(AR139=0,,10^-6*AR139*$BO$5*Fronthaul!AB266)</f>
        <v>0</v>
      </c>
      <c r="BV139" s="124" t="str">
        <f t="shared" si="138"/>
        <v>Grey - All_10 Gbps_≤ 0.5 km</v>
      </c>
      <c r="BW139" s="270">
        <f>IF(AU139=0,,10^-6*AU139*$CC$5*Fronthaul!Q266)</f>
        <v>0</v>
      </c>
      <c r="BX139" s="258">
        <f>IF(AV139=0,,10^-6*AV139*$CC$5*Fronthaul!R266)</f>
        <v>0</v>
      </c>
      <c r="BY139" s="258">
        <f>IF(AW139=0,,10^-6*AW139*$CC$5*Fronthaul!S266)</f>
        <v>0</v>
      </c>
      <c r="BZ139" s="258">
        <f>IF(AX139=0,,10^-6*AX139*$CC$5*Fronthaul!T266)</f>
        <v>0</v>
      </c>
      <c r="CA139" s="258">
        <f>IF(AY139=0,,10^-6*AY139*$CC$5*Fronthaul!U266)</f>
        <v>0</v>
      </c>
      <c r="CB139" s="258">
        <f>IF(AZ139=0,,10^-6*AZ139*$CC$5*Fronthaul!V266)</f>
        <v>0</v>
      </c>
      <c r="CC139" s="258">
        <f>IF(BA139=0,,10^-6*BA139*$CC$5*Fronthaul!W266)</f>
        <v>0</v>
      </c>
      <c r="CD139" s="258">
        <f>IF(BB139=0,,10^-6*BB139*$CC$5*Fronthaul!X266)</f>
        <v>0</v>
      </c>
      <c r="CE139" s="258">
        <f>IF(BC139=0,,10^-6*BC139*$CC$5*Fronthaul!Y266)</f>
        <v>0</v>
      </c>
      <c r="CF139" s="258">
        <f>IF(BD139=0,,10^-6*BD139*$CC$5*Fronthaul!Z266)</f>
        <v>0</v>
      </c>
      <c r="CG139" s="258">
        <f>IF(BE139=0,,10^-6*BE139*$CC$5*Fronthaul!AA266)</f>
        <v>0</v>
      </c>
      <c r="CH139" s="258">
        <f>IF(BF139=0,,10^-6*BF139*$CC$5*Fronthaul!AB266)</f>
        <v>0</v>
      </c>
    </row>
    <row r="140" spans="1:86">
      <c r="A140" s="238" t="s">
        <v>89</v>
      </c>
      <c r="B140" s="124" t="s">
        <v>339</v>
      </c>
      <c r="C140" s="227">
        <f>Fronthaul!C107</f>
        <v>4437509.4000000004</v>
      </c>
      <c r="D140" s="227">
        <f>Fronthaul!D107</f>
        <v>3095459</v>
      </c>
      <c r="E140" s="227">
        <f>Fronthaul!E107</f>
        <v>0</v>
      </c>
      <c r="F140" s="227">
        <f>Fronthaul!F107</f>
        <v>0</v>
      </c>
      <c r="G140" s="227">
        <f>Fronthaul!G107</f>
        <v>0</v>
      </c>
      <c r="H140" s="227">
        <f>Fronthaul!H107</f>
        <v>0</v>
      </c>
      <c r="I140" s="227">
        <f>Fronthaul!I107</f>
        <v>0</v>
      </c>
      <c r="J140" s="227">
        <f>Fronthaul!J107</f>
        <v>0</v>
      </c>
      <c r="K140" s="227">
        <f>Fronthaul!K107</f>
        <v>0</v>
      </c>
      <c r="L140" s="227">
        <f>Fronthaul!L107</f>
        <v>0</v>
      </c>
      <c r="M140" s="227">
        <f>Fronthaul!M107</f>
        <v>0</v>
      </c>
      <c r="N140" s="227">
        <f>Fronthaul!N107</f>
        <v>0</v>
      </c>
      <c r="P140" s="124" t="str">
        <f t="shared" si="136"/>
        <v>Grey - All_10 Gbps_0.5-7 km</v>
      </c>
      <c r="Q140" s="227">
        <f>Fronthaul!C146</f>
        <v>0</v>
      </c>
      <c r="R140" s="227">
        <f>Fronthaul!D146</f>
        <v>0</v>
      </c>
      <c r="S140" s="227">
        <f>Fronthaul!E146</f>
        <v>0</v>
      </c>
      <c r="T140" s="227">
        <f>Fronthaul!F146</f>
        <v>0</v>
      </c>
      <c r="U140" s="227">
        <f>Fronthaul!G146</f>
        <v>0</v>
      </c>
      <c r="V140" s="227">
        <f>Fronthaul!H146</f>
        <v>0</v>
      </c>
      <c r="W140" s="227">
        <f>Fronthaul!I146</f>
        <v>0</v>
      </c>
      <c r="X140" s="227">
        <f>Fronthaul!J146</f>
        <v>0</v>
      </c>
      <c r="Y140" s="227">
        <f>Fronthaul!K146</f>
        <v>0</v>
      </c>
      <c r="Z140" s="227">
        <f>Fronthaul!L146</f>
        <v>0</v>
      </c>
      <c r="AA140" s="227">
        <f>Fronthaul!M146</f>
        <v>0</v>
      </c>
      <c r="AB140" s="227">
        <f>Fronthaul!N146</f>
        <v>0</v>
      </c>
      <c r="AD140" s="228" t="s">
        <v>123</v>
      </c>
      <c r="AF140" s="124" t="str">
        <f t="shared" si="110"/>
        <v>Grey - All_10 Gbps_0.5-7 km</v>
      </c>
      <c r="AG140" s="227">
        <f t="shared" si="112"/>
        <v>4437509.4000000004</v>
      </c>
      <c r="AH140" s="227">
        <f t="shared" si="113"/>
        <v>3095459</v>
      </c>
      <c r="AI140" s="227">
        <f t="shared" si="114"/>
        <v>0</v>
      </c>
      <c r="AJ140" s="227">
        <f t="shared" si="115"/>
        <v>0</v>
      </c>
      <c r="AK140" s="227">
        <f t="shared" si="116"/>
        <v>0</v>
      </c>
      <c r="AL140" s="227">
        <f t="shared" si="117"/>
        <v>0</v>
      </c>
      <c r="AM140" s="227">
        <f t="shared" si="118"/>
        <v>0</v>
      </c>
      <c r="AN140" s="227">
        <f t="shared" si="119"/>
        <v>0</v>
      </c>
      <c r="AO140" s="227">
        <f t="shared" si="120"/>
        <v>0</v>
      </c>
      <c r="AP140" s="227">
        <f t="shared" si="121"/>
        <v>0</v>
      </c>
      <c r="AQ140" s="227">
        <f t="shared" si="122"/>
        <v>0</v>
      </c>
      <c r="AR140" s="227">
        <f t="shared" si="123"/>
        <v>0</v>
      </c>
      <c r="AT140" s="124" t="str">
        <f t="shared" si="111"/>
        <v>Grey - All_10 Gbps_0.5-7 km</v>
      </c>
      <c r="AU140" s="227">
        <f t="shared" si="124"/>
        <v>0</v>
      </c>
      <c r="AV140" s="227">
        <f t="shared" si="125"/>
        <v>0</v>
      </c>
      <c r="AW140" s="227">
        <f t="shared" si="126"/>
        <v>0</v>
      </c>
      <c r="AX140" s="227">
        <f t="shared" si="127"/>
        <v>0</v>
      </c>
      <c r="AY140" s="227">
        <f t="shared" si="128"/>
        <v>0</v>
      </c>
      <c r="AZ140" s="227">
        <f t="shared" si="129"/>
        <v>0</v>
      </c>
      <c r="BA140" s="227">
        <f t="shared" si="130"/>
        <v>0</v>
      </c>
      <c r="BB140" s="227">
        <f t="shared" si="131"/>
        <v>0</v>
      </c>
      <c r="BC140" s="227">
        <f t="shared" si="132"/>
        <v>0</v>
      </c>
      <c r="BD140" s="227">
        <f t="shared" si="133"/>
        <v>0</v>
      </c>
      <c r="BE140" s="227">
        <f t="shared" si="134"/>
        <v>0</v>
      </c>
      <c r="BF140" s="227">
        <f t="shared" si="135"/>
        <v>0</v>
      </c>
      <c r="BH140" s="124" t="str">
        <f t="shared" si="137"/>
        <v>Grey - All_10 Gbps_0.5-7 km</v>
      </c>
      <c r="BI140" s="265">
        <f>IF(AG140=0,,10^-6*AG140*$BO$5*Fronthaul!Q267)</f>
        <v>16.017855930442813</v>
      </c>
      <c r="BJ140" s="257">
        <f>IF(AH140=0,,10^-6*AH140*$BO$5*Fronthaul!R267)</f>
        <v>10.987418685811019</v>
      </c>
      <c r="BK140" s="257">
        <f>IF(AI140=0,,10^-6*AI140*$BO$5*Fronthaul!S267)</f>
        <v>0</v>
      </c>
      <c r="BL140" s="257">
        <f>IF(AJ140=0,,10^-6*AJ140*$BO$5*Fronthaul!T267)</f>
        <v>0</v>
      </c>
      <c r="BM140" s="257">
        <f>IF(AK140=0,,10^-6*AK140*$BO$5*Fronthaul!U267)</f>
        <v>0</v>
      </c>
      <c r="BN140" s="257">
        <f>IF(AL140=0,,10^-6*AL140*$BO$5*Fronthaul!V267)</f>
        <v>0</v>
      </c>
      <c r="BO140" s="257">
        <f>IF(AM140=0,,10^-6*AM140*$BO$5*Fronthaul!W267)</f>
        <v>0</v>
      </c>
      <c r="BP140" s="257">
        <f>IF(AN140=0,,10^-6*AN140*$BO$5*Fronthaul!X267)</f>
        <v>0</v>
      </c>
      <c r="BQ140" s="257">
        <f>IF(AO140=0,,10^-6*AO140*$BO$5*Fronthaul!Y267)</f>
        <v>0</v>
      </c>
      <c r="BR140" s="257">
        <f>IF(AP140=0,,10^-6*AP140*$BO$5*Fronthaul!Z267)</f>
        <v>0</v>
      </c>
      <c r="BS140" s="257">
        <f>IF(AQ140=0,,10^-6*AQ140*$BO$5*Fronthaul!AA267)</f>
        <v>0</v>
      </c>
      <c r="BT140" s="257">
        <f>IF(AR140=0,,10^-6*AR140*$BO$5*Fronthaul!AB267)</f>
        <v>0</v>
      </c>
      <c r="BV140" s="124" t="str">
        <f t="shared" si="138"/>
        <v>Grey - All_10 Gbps_0.5-7 km</v>
      </c>
      <c r="BW140" s="270">
        <f>IF(AU140=0,,10^-6*AU140*$CC$5*Fronthaul!Q267)</f>
        <v>0</v>
      </c>
      <c r="BX140" s="258">
        <f>IF(AV140=0,,10^-6*AV140*$CC$5*Fronthaul!R267)</f>
        <v>0</v>
      </c>
      <c r="BY140" s="258">
        <f>IF(AW140=0,,10^-6*AW140*$CC$5*Fronthaul!S267)</f>
        <v>0</v>
      </c>
      <c r="BZ140" s="258">
        <f>IF(AX140=0,,10^-6*AX140*$CC$5*Fronthaul!T267)</f>
        <v>0</v>
      </c>
      <c r="CA140" s="258">
        <f>IF(AY140=0,,10^-6*AY140*$CC$5*Fronthaul!U267)</f>
        <v>0</v>
      </c>
      <c r="CB140" s="258">
        <f>IF(AZ140=0,,10^-6*AZ140*$CC$5*Fronthaul!V267)</f>
        <v>0</v>
      </c>
      <c r="CC140" s="258">
        <f>IF(BA140=0,,10^-6*BA140*$CC$5*Fronthaul!W267)</f>
        <v>0</v>
      </c>
      <c r="CD140" s="258">
        <f>IF(BB140=0,,10^-6*BB140*$CC$5*Fronthaul!X267)</f>
        <v>0</v>
      </c>
      <c r="CE140" s="258">
        <f>IF(BC140=0,,10^-6*BC140*$CC$5*Fronthaul!Y267)</f>
        <v>0</v>
      </c>
      <c r="CF140" s="258">
        <f>IF(BD140=0,,10^-6*BD140*$CC$5*Fronthaul!Z267)</f>
        <v>0</v>
      </c>
      <c r="CG140" s="258">
        <f>IF(BE140=0,,10^-6*BE140*$CC$5*Fronthaul!AA267)</f>
        <v>0</v>
      </c>
      <c r="CH140" s="258">
        <f>IF(BF140=0,,10^-6*BF140*$CC$5*Fronthaul!AB267)</f>
        <v>0</v>
      </c>
    </row>
    <row r="141" spans="1:86">
      <c r="A141" s="238" t="s">
        <v>89</v>
      </c>
      <c r="B141" s="124" t="s">
        <v>340</v>
      </c>
      <c r="C141" s="227">
        <f>Fronthaul!C108</f>
        <v>2009992</v>
      </c>
      <c r="D141" s="227">
        <f>Fronthaul!D108</f>
        <v>861247.2</v>
      </c>
      <c r="E141" s="227">
        <f>Fronthaul!E108</f>
        <v>0</v>
      </c>
      <c r="F141" s="227">
        <f>Fronthaul!F108</f>
        <v>0</v>
      </c>
      <c r="G141" s="227">
        <f>Fronthaul!G108</f>
        <v>0</v>
      </c>
      <c r="H141" s="227">
        <f>Fronthaul!H108</f>
        <v>0</v>
      </c>
      <c r="I141" s="227">
        <f>Fronthaul!I108</f>
        <v>0</v>
      </c>
      <c r="J141" s="227">
        <f>Fronthaul!J108</f>
        <v>0</v>
      </c>
      <c r="K141" s="227">
        <f>Fronthaul!K108</f>
        <v>0</v>
      </c>
      <c r="L141" s="227">
        <f>Fronthaul!L108</f>
        <v>0</v>
      </c>
      <c r="M141" s="227">
        <f>Fronthaul!M108</f>
        <v>0</v>
      </c>
      <c r="N141" s="227">
        <f>Fronthaul!N108</f>
        <v>0</v>
      </c>
      <c r="P141" s="124" t="str">
        <f t="shared" si="136"/>
        <v>Grey - All_10 Gbps_7-20 km</v>
      </c>
      <c r="Q141" s="227">
        <f>Fronthaul!C147</f>
        <v>0</v>
      </c>
      <c r="R141" s="227">
        <f>Fronthaul!D147</f>
        <v>0</v>
      </c>
      <c r="S141" s="227">
        <f>Fronthaul!E147</f>
        <v>0</v>
      </c>
      <c r="T141" s="227">
        <f>Fronthaul!F147</f>
        <v>0</v>
      </c>
      <c r="U141" s="227">
        <f>Fronthaul!G147</f>
        <v>0</v>
      </c>
      <c r="V141" s="227">
        <f>Fronthaul!H147</f>
        <v>0</v>
      </c>
      <c r="W141" s="227">
        <f>Fronthaul!I147</f>
        <v>0</v>
      </c>
      <c r="X141" s="227">
        <f>Fronthaul!J147</f>
        <v>0</v>
      </c>
      <c r="Y141" s="227">
        <f>Fronthaul!K147</f>
        <v>0</v>
      </c>
      <c r="Z141" s="227">
        <f>Fronthaul!L147</f>
        <v>0</v>
      </c>
      <c r="AA141" s="227">
        <f>Fronthaul!M147</f>
        <v>0</v>
      </c>
      <c r="AB141" s="227">
        <f>Fronthaul!N147</f>
        <v>0</v>
      </c>
      <c r="AD141" s="228" t="s">
        <v>123</v>
      </c>
      <c r="AF141" s="124" t="str">
        <f t="shared" si="110"/>
        <v>Grey - All_10 Gbps_7-20 km</v>
      </c>
      <c r="AG141" s="227">
        <f t="shared" si="112"/>
        <v>2009992</v>
      </c>
      <c r="AH141" s="227">
        <f t="shared" si="113"/>
        <v>861247.2</v>
      </c>
      <c r="AI141" s="227">
        <f t="shared" si="114"/>
        <v>0</v>
      </c>
      <c r="AJ141" s="227">
        <f t="shared" si="115"/>
        <v>0</v>
      </c>
      <c r="AK141" s="227">
        <f t="shared" si="116"/>
        <v>0</v>
      </c>
      <c r="AL141" s="227">
        <f t="shared" si="117"/>
        <v>0</v>
      </c>
      <c r="AM141" s="227">
        <f t="shared" si="118"/>
        <v>0</v>
      </c>
      <c r="AN141" s="227">
        <f t="shared" si="119"/>
        <v>0</v>
      </c>
      <c r="AO141" s="227">
        <f t="shared" si="120"/>
        <v>0</v>
      </c>
      <c r="AP141" s="227">
        <f t="shared" si="121"/>
        <v>0</v>
      </c>
      <c r="AQ141" s="227">
        <f t="shared" si="122"/>
        <v>0</v>
      </c>
      <c r="AR141" s="227">
        <f t="shared" si="123"/>
        <v>0</v>
      </c>
      <c r="AT141" s="124" t="str">
        <f t="shared" si="111"/>
        <v>Grey - All_10 Gbps_7-20 km</v>
      </c>
      <c r="AU141" s="227">
        <f t="shared" si="124"/>
        <v>0</v>
      </c>
      <c r="AV141" s="227">
        <f t="shared" si="125"/>
        <v>0</v>
      </c>
      <c r="AW141" s="227">
        <f t="shared" si="126"/>
        <v>0</v>
      </c>
      <c r="AX141" s="227">
        <f t="shared" si="127"/>
        <v>0</v>
      </c>
      <c r="AY141" s="227">
        <f t="shared" si="128"/>
        <v>0</v>
      </c>
      <c r="AZ141" s="227">
        <f t="shared" si="129"/>
        <v>0</v>
      </c>
      <c r="BA141" s="227">
        <f t="shared" si="130"/>
        <v>0</v>
      </c>
      <c r="BB141" s="227">
        <f t="shared" si="131"/>
        <v>0</v>
      </c>
      <c r="BC141" s="227">
        <f t="shared" si="132"/>
        <v>0</v>
      </c>
      <c r="BD141" s="227">
        <f t="shared" si="133"/>
        <v>0</v>
      </c>
      <c r="BE141" s="227">
        <f t="shared" si="134"/>
        <v>0</v>
      </c>
      <c r="BF141" s="227">
        <f t="shared" si="135"/>
        <v>0</v>
      </c>
      <c r="BH141" s="124" t="str">
        <f t="shared" si="137"/>
        <v>Grey - All_10 Gbps_7-20 km</v>
      </c>
      <c r="BI141" s="265">
        <f>IF(AG141=0,,10^-6*AG141*$BO$5*Fronthaul!Q268)</f>
        <v>14.206718433015874</v>
      </c>
      <c r="BJ141" s="257">
        <f>IF(AH141=0,,10^-6*AH141*$BO$5*Fronthaul!R268)</f>
        <v>4.6735764495383672</v>
      </c>
      <c r="BK141" s="257">
        <f>IF(AI141=0,,10^-6*AI141*$BO$5*Fronthaul!S268)</f>
        <v>0</v>
      </c>
      <c r="BL141" s="257">
        <f>IF(AJ141=0,,10^-6*AJ141*$BO$5*Fronthaul!T268)</f>
        <v>0</v>
      </c>
      <c r="BM141" s="257">
        <f>IF(AK141=0,,10^-6*AK141*$BO$5*Fronthaul!U268)</f>
        <v>0</v>
      </c>
      <c r="BN141" s="257">
        <f>IF(AL141=0,,10^-6*AL141*$BO$5*Fronthaul!V268)</f>
        <v>0</v>
      </c>
      <c r="BO141" s="257">
        <f>IF(AM141=0,,10^-6*AM141*$BO$5*Fronthaul!W268)</f>
        <v>0</v>
      </c>
      <c r="BP141" s="257">
        <f>IF(AN141=0,,10^-6*AN141*$BO$5*Fronthaul!X268)</f>
        <v>0</v>
      </c>
      <c r="BQ141" s="257">
        <f>IF(AO141=0,,10^-6*AO141*$BO$5*Fronthaul!Y268)</f>
        <v>0</v>
      </c>
      <c r="BR141" s="257">
        <f>IF(AP141=0,,10^-6*AP141*$BO$5*Fronthaul!Z268)</f>
        <v>0</v>
      </c>
      <c r="BS141" s="257">
        <f>IF(AQ141=0,,10^-6*AQ141*$BO$5*Fronthaul!AA268)</f>
        <v>0</v>
      </c>
      <c r="BT141" s="257">
        <f>IF(AR141=0,,10^-6*AR141*$BO$5*Fronthaul!AB268)</f>
        <v>0</v>
      </c>
      <c r="BV141" s="124" t="str">
        <f t="shared" si="138"/>
        <v>Grey - All_10 Gbps_7-20 km</v>
      </c>
      <c r="BW141" s="270">
        <f>IF(AU141=0,,10^-6*AU141*$CC$5*Fronthaul!Q268)</f>
        <v>0</v>
      </c>
      <c r="BX141" s="258">
        <f>IF(AV141=0,,10^-6*AV141*$CC$5*Fronthaul!R268)</f>
        <v>0</v>
      </c>
      <c r="BY141" s="258">
        <f>IF(AW141=0,,10^-6*AW141*$CC$5*Fronthaul!S268)</f>
        <v>0</v>
      </c>
      <c r="BZ141" s="258">
        <f>IF(AX141=0,,10^-6*AX141*$CC$5*Fronthaul!T268)</f>
        <v>0</v>
      </c>
      <c r="CA141" s="258">
        <f>IF(AY141=0,,10^-6*AY141*$CC$5*Fronthaul!U268)</f>
        <v>0</v>
      </c>
      <c r="CB141" s="258">
        <f>IF(AZ141=0,,10^-6*AZ141*$CC$5*Fronthaul!V268)</f>
        <v>0</v>
      </c>
      <c r="CC141" s="258">
        <f>IF(BA141=0,,10^-6*BA141*$CC$5*Fronthaul!W268)</f>
        <v>0</v>
      </c>
      <c r="CD141" s="258">
        <f>IF(BB141=0,,10^-6*BB141*$CC$5*Fronthaul!X268)</f>
        <v>0</v>
      </c>
      <c r="CE141" s="258">
        <f>IF(BC141=0,,10^-6*BC141*$CC$5*Fronthaul!Y268)</f>
        <v>0</v>
      </c>
      <c r="CF141" s="258">
        <f>IF(BD141=0,,10^-6*BD141*$CC$5*Fronthaul!Z268)</f>
        <v>0</v>
      </c>
      <c r="CG141" s="258">
        <f>IF(BE141=0,,10^-6*BE141*$CC$5*Fronthaul!AA268)</f>
        <v>0</v>
      </c>
      <c r="CH141" s="258">
        <f>IF(BF141=0,,10^-6*BF141*$CC$5*Fronthaul!AB268)</f>
        <v>0</v>
      </c>
    </row>
    <row r="142" spans="1:86">
      <c r="A142" s="238" t="s">
        <v>89</v>
      </c>
      <c r="B142" s="124" t="s">
        <v>341</v>
      </c>
      <c r="C142" s="227">
        <f>Fronthaul!C109</f>
        <v>0</v>
      </c>
      <c r="D142" s="227">
        <f>Fronthaul!D109</f>
        <v>0</v>
      </c>
      <c r="E142" s="227">
        <f>Fronthaul!E109</f>
        <v>0</v>
      </c>
      <c r="F142" s="227">
        <f>Fronthaul!F109</f>
        <v>0</v>
      </c>
      <c r="G142" s="227">
        <f>Fronthaul!G109</f>
        <v>0</v>
      </c>
      <c r="H142" s="227">
        <f>Fronthaul!H109</f>
        <v>0</v>
      </c>
      <c r="I142" s="227">
        <f>Fronthaul!I109</f>
        <v>0</v>
      </c>
      <c r="J142" s="227">
        <f>Fronthaul!J109</f>
        <v>0</v>
      </c>
      <c r="K142" s="227">
        <f>Fronthaul!K109</f>
        <v>0</v>
      </c>
      <c r="L142" s="227">
        <f>Fronthaul!L109</f>
        <v>0</v>
      </c>
      <c r="M142" s="227">
        <f>Fronthaul!M109</f>
        <v>0</v>
      </c>
      <c r="N142" s="227">
        <f>Fronthaul!N109</f>
        <v>0</v>
      </c>
      <c r="P142" s="124" t="str">
        <f t="shared" si="136"/>
        <v>Grey - All_25 Gbps_≤ 0.5 km MMF</v>
      </c>
      <c r="Q142" s="227">
        <f>Fronthaul!C148</f>
        <v>0</v>
      </c>
      <c r="R142" s="227">
        <f>Fronthaul!D148</f>
        <v>0</v>
      </c>
      <c r="S142" s="227">
        <f>Fronthaul!E148</f>
        <v>0</v>
      </c>
      <c r="T142" s="227">
        <f>Fronthaul!F148</f>
        <v>0</v>
      </c>
      <c r="U142" s="227">
        <f>Fronthaul!G148</f>
        <v>0</v>
      </c>
      <c r="V142" s="227">
        <f>Fronthaul!H148</f>
        <v>0</v>
      </c>
      <c r="W142" s="227">
        <f>Fronthaul!I148</f>
        <v>0</v>
      </c>
      <c r="X142" s="227">
        <f>Fronthaul!J148</f>
        <v>0</v>
      </c>
      <c r="Y142" s="227">
        <f>Fronthaul!K148</f>
        <v>0</v>
      </c>
      <c r="Z142" s="227">
        <f>Fronthaul!L148</f>
        <v>0</v>
      </c>
      <c r="AA142" s="227">
        <f>Fronthaul!M148</f>
        <v>0</v>
      </c>
      <c r="AB142" s="227">
        <f>Fronthaul!N148</f>
        <v>0</v>
      </c>
      <c r="AD142" s="228" t="s">
        <v>123</v>
      </c>
      <c r="AF142" s="124" t="str">
        <f t="shared" si="110"/>
        <v>Grey - All_25 Gbps_≤ 0.5 km MMF</v>
      </c>
      <c r="AG142" s="227">
        <f t="shared" si="112"/>
        <v>0</v>
      </c>
      <c r="AH142" s="227">
        <f t="shared" si="113"/>
        <v>0</v>
      </c>
      <c r="AI142" s="227">
        <f t="shared" si="114"/>
        <v>0</v>
      </c>
      <c r="AJ142" s="227">
        <f t="shared" si="115"/>
        <v>0</v>
      </c>
      <c r="AK142" s="227">
        <f t="shared" si="116"/>
        <v>0</v>
      </c>
      <c r="AL142" s="227">
        <f t="shared" si="117"/>
        <v>0</v>
      </c>
      <c r="AM142" s="227">
        <f t="shared" si="118"/>
        <v>0</v>
      </c>
      <c r="AN142" s="227">
        <f t="shared" si="119"/>
        <v>0</v>
      </c>
      <c r="AO142" s="227">
        <f t="shared" si="120"/>
        <v>0</v>
      </c>
      <c r="AP142" s="227">
        <f t="shared" si="121"/>
        <v>0</v>
      </c>
      <c r="AQ142" s="227">
        <f t="shared" si="122"/>
        <v>0</v>
      </c>
      <c r="AR142" s="227">
        <f t="shared" si="123"/>
        <v>0</v>
      </c>
      <c r="AT142" s="124" t="str">
        <f t="shared" si="111"/>
        <v>Grey - All_25 Gbps_≤ 0.5 km MMF</v>
      </c>
      <c r="AU142" s="227">
        <f t="shared" si="124"/>
        <v>0</v>
      </c>
      <c r="AV142" s="227">
        <f t="shared" si="125"/>
        <v>0</v>
      </c>
      <c r="AW142" s="227">
        <f t="shared" si="126"/>
        <v>0</v>
      </c>
      <c r="AX142" s="227">
        <f t="shared" si="127"/>
        <v>0</v>
      </c>
      <c r="AY142" s="227">
        <f t="shared" si="128"/>
        <v>0</v>
      </c>
      <c r="AZ142" s="227">
        <f t="shared" si="129"/>
        <v>0</v>
      </c>
      <c r="BA142" s="227">
        <f t="shared" si="130"/>
        <v>0</v>
      </c>
      <c r="BB142" s="227">
        <f t="shared" si="131"/>
        <v>0</v>
      </c>
      <c r="BC142" s="227">
        <f t="shared" si="132"/>
        <v>0</v>
      </c>
      <c r="BD142" s="227">
        <f t="shared" si="133"/>
        <v>0</v>
      </c>
      <c r="BE142" s="227">
        <f t="shared" si="134"/>
        <v>0</v>
      </c>
      <c r="BF142" s="227">
        <f t="shared" si="135"/>
        <v>0</v>
      </c>
      <c r="BH142" s="124" t="str">
        <f t="shared" si="137"/>
        <v>Grey - All_25 Gbps_≤ 0.5 km MMF</v>
      </c>
      <c r="BI142" s="265">
        <f>IF(AG142=0,,10^-6*AG142*$BO$5*Fronthaul!Q269)</f>
        <v>0</v>
      </c>
      <c r="BJ142" s="257">
        <f>IF(AH142=0,,10^-6*AH142*$BO$5*Fronthaul!R269)</f>
        <v>0</v>
      </c>
      <c r="BK142" s="257">
        <f>IF(AI142=0,,10^-6*AI142*$BO$5*Fronthaul!S269)</f>
        <v>0</v>
      </c>
      <c r="BL142" s="257">
        <f>IF(AJ142=0,,10^-6*AJ142*$BO$5*Fronthaul!T269)</f>
        <v>0</v>
      </c>
      <c r="BM142" s="257">
        <f>IF(AK142=0,,10^-6*AK142*$BO$5*Fronthaul!U269)</f>
        <v>0</v>
      </c>
      <c r="BN142" s="257">
        <f>IF(AL142=0,,10^-6*AL142*$BO$5*Fronthaul!V269)</f>
        <v>0</v>
      </c>
      <c r="BO142" s="257">
        <f>IF(AM142=0,,10^-6*AM142*$BO$5*Fronthaul!W269)</f>
        <v>0</v>
      </c>
      <c r="BP142" s="257">
        <f>IF(AN142=0,,10^-6*AN142*$BO$5*Fronthaul!X269)</f>
        <v>0</v>
      </c>
      <c r="BQ142" s="257">
        <f>IF(AO142=0,,10^-6*AO142*$BO$5*Fronthaul!Y269)</f>
        <v>0</v>
      </c>
      <c r="BR142" s="257">
        <f>IF(AP142=0,,10^-6*AP142*$BO$5*Fronthaul!Z269)</f>
        <v>0</v>
      </c>
      <c r="BS142" s="257">
        <f>IF(AQ142=0,,10^-6*AQ142*$BO$5*Fronthaul!AA269)</f>
        <v>0</v>
      </c>
      <c r="BT142" s="257">
        <f>IF(AR142=0,,10^-6*AR142*$BO$5*Fronthaul!AB269)</f>
        <v>0</v>
      </c>
      <c r="BV142" s="124" t="str">
        <f t="shared" si="138"/>
        <v>Grey - All_25 Gbps_≤ 0.5 km MMF</v>
      </c>
      <c r="BW142" s="270">
        <f>IF(AU142=0,,10^-6*AU142*$CC$5*Fronthaul!Q269)</f>
        <v>0</v>
      </c>
      <c r="BX142" s="258">
        <f>IF(AV142=0,,10^-6*AV142*$CC$5*Fronthaul!R269)</f>
        <v>0</v>
      </c>
      <c r="BY142" s="258">
        <f>IF(AW142=0,,10^-6*AW142*$CC$5*Fronthaul!S269)</f>
        <v>0</v>
      </c>
      <c r="BZ142" s="258">
        <f>IF(AX142=0,,10^-6*AX142*$CC$5*Fronthaul!T269)</f>
        <v>0</v>
      </c>
      <c r="CA142" s="258">
        <f>IF(AY142=0,,10^-6*AY142*$CC$5*Fronthaul!U269)</f>
        <v>0</v>
      </c>
      <c r="CB142" s="258">
        <f>IF(AZ142=0,,10^-6*AZ142*$CC$5*Fronthaul!V269)</f>
        <v>0</v>
      </c>
      <c r="CC142" s="258">
        <f>IF(BA142=0,,10^-6*BA142*$CC$5*Fronthaul!W269)</f>
        <v>0</v>
      </c>
      <c r="CD142" s="258">
        <f>IF(BB142=0,,10^-6*BB142*$CC$5*Fronthaul!X269)</f>
        <v>0</v>
      </c>
      <c r="CE142" s="258">
        <f>IF(BC142=0,,10^-6*BC142*$CC$5*Fronthaul!Y269)</f>
        <v>0</v>
      </c>
      <c r="CF142" s="258">
        <f>IF(BD142=0,,10^-6*BD142*$CC$5*Fronthaul!Z269)</f>
        <v>0</v>
      </c>
      <c r="CG142" s="258">
        <f>IF(BE142=0,,10^-6*BE142*$CC$5*Fronthaul!AA269)</f>
        <v>0</v>
      </c>
      <c r="CH142" s="258">
        <f>IF(BF142=0,,10^-6*BF142*$CC$5*Fronthaul!AB269)</f>
        <v>0</v>
      </c>
    </row>
    <row r="143" spans="1:86">
      <c r="A143" s="238" t="s">
        <v>89</v>
      </c>
      <c r="B143" s="124" t="s">
        <v>342</v>
      </c>
      <c r="C143" s="227">
        <f>Fronthaul!C110</f>
        <v>0</v>
      </c>
      <c r="D143" s="227">
        <f>Fronthaul!D110</f>
        <v>500</v>
      </c>
      <c r="E143" s="227">
        <f>Fronthaul!E110</f>
        <v>0</v>
      </c>
      <c r="F143" s="227">
        <f>Fronthaul!F110</f>
        <v>0</v>
      </c>
      <c r="G143" s="227">
        <f>Fronthaul!G110</f>
        <v>0</v>
      </c>
      <c r="H143" s="227">
        <f>Fronthaul!H110</f>
        <v>0</v>
      </c>
      <c r="I143" s="227">
        <f>Fronthaul!I110</f>
        <v>0</v>
      </c>
      <c r="J143" s="227">
        <f>Fronthaul!J110</f>
        <v>0</v>
      </c>
      <c r="K143" s="227">
        <f>Fronthaul!K110</f>
        <v>0</v>
      </c>
      <c r="L143" s="227">
        <f>Fronthaul!L110</f>
        <v>0</v>
      </c>
      <c r="M143" s="227">
        <f>Fronthaul!M110</f>
        <v>0</v>
      </c>
      <c r="N143" s="227">
        <f>Fronthaul!N110</f>
        <v>0</v>
      </c>
      <c r="P143" s="124" t="str">
        <f t="shared" si="136"/>
        <v>Grey - All_25 Gbps_≤ 0.5 km SMF</v>
      </c>
      <c r="Q143" s="227">
        <f>Fronthaul!C149</f>
        <v>0</v>
      </c>
      <c r="R143" s="227">
        <f>Fronthaul!D149</f>
        <v>0</v>
      </c>
      <c r="S143" s="227">
        <f>Fronthaul!E149</f>
        <v>0</v>
      </c>
      <c r="T143" s="227">
        <f>Fronthaul!F149</f>
        <v>0</v>
      </c>
      <c r="U143" s="227">
        <f>Fronthaul!G149</f>
        <v>0</v>
      </c>
      <c r="V143" s="227">
        <f>Fronthaul!H149</f>
        <v>0</v>
      </c>
      <c r="W143" s="227">
        <f>Fronthaul!I149</f>
        <v>0</v>
      </c>
      <c r="X143" s="227">
        <f>Fronthaul!J149</f>
        <v>0</v>
      </c>
      <c r="Y143" s="227">
        <f>Fronthaul!K149</f>
        <v>0</v>
      </c>
      <c r="Z143" s="227">
        <f>Fronthaul!L149</f>
        <v>0</v>
      </c>
      <c r="AA143" s="227">
        <f>Fronthaul!M149</f>
        <v>0</v>
      </c>
      <c r="AB143" s="227">
        <f>Fronthaul!N149</f>
        <v>0</v>
      </c>
      <c r="AD143" s="228" t="s">
        <v>123</v>
      </c>
      <c r="AF143" s="124" t="str">
        <f t="shared" si="110"/>
        <v>Grey - All_25 Gbps_≤ 0.5 km SMF</v>
      </c>
      <c r="AG143" s="227">
        <f t="shared" si="112"/>
        <v>0</v>
      </c>
      <c r="AH143" s="227">
        <f t="shared" si="113"/>
        <v>500</v>
      </c>
      <c r="AI143" s="227">
        <f t="shared" si="114"/>
        <v>0</v>
      </c>
      <c r="AJ143" s="227">
        <f t="shared" si="115"/>
        <v>0</v>
      </c>
      <c r="AK143" s="227">
        <f t="shared" si="116"/>
        <v>0</v>
      </c>
      <c r="AL143" s="227">
        <f t="shared" si="117"/>
        <v>0</v>
      </c>
      <c r="AM143" s="227">
        <f t="shared" si="118"/>
        <v>0</v>
      </c>
      <c r="AN143" s="227">
        <f t="shared" si="119"/>
        <v>0</v>
      </c>
      <c r="AO143" s="227">
        <f t="shared" si="120"/>
        <v>0</v>
      </c>
      <c r="AP143" s="227">
        <f t="shared" si="121"/>
        <v>0</v>
      </c>
      <c r="AQ143" s="227">
        <f t="shared" si="122"/>
        <v>0</v>
      </c>
      <c r="AR143" s="227">
        <f t="shared" si="123"/>
        <v>0</v>
      </c>
      <c r="AT143" s="124" t="str">
        <f t="shared" si="111"/>
        <v>Grey - All_25 Gbps_≤ 0.5 km SMF</v>
      </c>
      <c r="AU143" s="227">
        <f t="shared" si="124"/>
        <v>0</v>
      </c>
      <c r="AV143" s="227">
        <f t="shared" si="125"/>
        <v>0</v>
      </c>
      <c r="AW143" s="227">
        <f t="shared" si="126"/>
        <v>0</v>
      </c>
      <c r="AX143" s="227">
        <f t="shared" si="127"/>
        <v>0</v>
      </c>
      <c r="AY143" s="227">
        <f t="shared" si="128"/>
        <v>0</v>
      </c>
      <c r="AZ143" s="227">
        <f t="shared" si="129"/>
        <v>0</v>
      </c>
      <c r="BA143" s="227">
        <f t="shared" si="130"/>
        <v>0</v>
      </c>
      <c r="BB143" s="227">
        <f t="shared" si="131"/>
        <v>0</v>
      </c>
      <c r="BC143" s="227">
        <f t="shared" si="132"/>
        <v>0</v>
      </c>
      <c r="BD143" s="227">
        <f t="shared" si="133"/>
        <v>0</v>
      </c>
      <c r="BE143" s="227">
        <f t="shared" si="134"/>
        <v>0</v>
      </c>
      <c r="BF143" s="227">
        <f t="shared" si="135"/>
        <v>0</v>
      </c>
      <c r="BH143" s="124" t="str">
        <f t="shared" si="137"/>
        <v>Grey - All_25 Gbps_≤ 0.5 km SMF</v>
      </c>
      <c r="BI143" s="265">
        <f>IF(AG143=0,,10^-6*AG143*$BO$5*Fronthaul!Q270)</f>
        <v>0</v>
      </c>
      <c r="BJ143" s="257">
        <f>IF(AH143=0,,10^-6*AH143*$BO$5*Fronthaul!R270)</f>
        <v>9.7000000000000003E-3</v>
      </c>
      <c r="BK143" s="257">
        <f>IF(AI143=0,,10^-6*AI143*$BO$5*Fronthaul!S270)</f>
        <v>0</v>
      </c>
      <c r="BL143" s="257">
        <f>IF(AJ143=0,,10^-6*AJ143*$BO$5*Fronthaul!T270)</f>
        <v>0</v>
      </c>
      <c r="BM143" s="257">
        <f>IF(AK143=0,,10^-6*AK143*$BO$5*Fronthaul!U270)</f>
        <v>0</v>
      </c>
      <c r="BN143" s="257">
        <f>IF(AL143=0,,10^-6*AL143*$BO$5*Fronthaul!V270)</f>
        <v>0</v>
      </c>
      <c r="BO143" s="257">
        <f>IF(AM143=0,,10^-6*AM143*$BO$5*Fronthaul!W270)</f>
        <v>0</v>
      </c>
      <c r="BP143" s="257">
        <f>IF(AN143=0,,10^-6*AN143*$BO$5*Fronthaul!X270)</f>
        <v>0</v>
      </c>
      <c r="BQ143" s="257">
        <f>IF(AO143=0,,10^-6*AO143*$BO$5*Fronthaul!Y270)</f>
        <v>0</v>
      </c>
      <c r="BR143" s="257">
        <f>IF(AP143=0,,10^-6*AP143*$BO$5*Fronthaul!Z270)</f>
        <v>0</v>
      </c>
      <c r="BS143" s="257">
        <f>IF(AQ143=0,,10^-6*AQ143*$BO$5*Fronthaul!AA270)</f>
        <v>0</v>
      </c>
      <c r="BT143" s="257">
        <f>IF(AR143=0,,10^-6*AR143*$BO$5*Fronthaul!AB270)</f>
        <v>0</v>
      </c>
      <c r="BV143" s="124" t="str">
        <f t="shared" si="138"/>
        <v>Grey - All_25 Gbps_≤ 0.5 km SMF</v>
      </c>
      <c r="BW143" s="270">
        <f>IF(AU143=0,,10^-6*AU143*$CC$5*Fronthaul!Q270)</f>
        <v>0</v>
      </c>
      <c r="BX143" s="258">
        <f>IF(AV143=0,,10^-6*AV143*$CC$5*Fronthaul!R270)</f>
        <v>0</v>
      </c>
      <c r="BY143" s="258">
        <f>IF(AW143=0,,10^-6*AW143*$CC$5*Fronthaul!S270)</f>
        <v>0</v>
      </c>
      <c r="BZ143" s="258">
        <f>IF(AX143=0,,10^-6*AX143*$CC$5*Fronthaul!T270)</f>
        <v>0</v>
      </c>
      <c r="CA143" s="258">
        <f>IF(AY143=0,,10^-6*AY143*$CC$5*Fronthaul!U270)</f>
        <v>0</v>
      </c>
      <c r="CB143" s="258">
        <f>IF(AZ143=0,,10^-6*AZ143*$CC$5*Fronthaul!V270)</f>
        <v>0</v>
      </c>
      <c r="CC143" s="258">
        <f>IF(BA143=0,,10^-6*BA143*$CC$5*Fronthaul!W270)</f>
        <v>0</v>
      </c>
      <c r="CD143" s="258">
        <f>IF(BB143=0,,10^-6*BB143*$CC$5*Fronthaul!X270)</f>
        <v>0</v>
      </c>
      <c r="CE143" s="258">
        <f>IF(BC143=0,,10^-6*BC143*$CC$5*Fronthaul!Y270)</f>
        <v>0</v>
      </c>
      <c r="CF143" s="258">
        <f>IF(BD143=0,,10^-6*BD143*$CC$5*Fronthaul!Z270)</f>
        <v>0</v>
      </c>
      <c r="CG143" s="258">
        <f>IF(BE143=0,,10^-6*BE143*$CC$5*Fronthaul!AA270)</f>
        <v>0</v>
      </c>
      <c r="CH143" s="258">
        <f>IF(BF143=0,,10^-6*BF143*$CC$5*Fronthaul!AB270)</f>
        <v>0</v>
      </c>
    </row>
    <row r="144" spans="1:86">
      <c r="A144" s="238" t="s">
        <v>89</v>
      </c>
      <c r="B144" s="124" t="s">
        <v>343</v>
      </c>
      <c r="C144" s="227">
        <f>Fronthaul!C111</f>
        <v>366</v>
      </c>
      <c r="D144" s="227">
        <f>Fronthaul!D111</f>
        <v>65000</v>
      </c>
      <c r="E144" s="227">
        <f>Fronthaul!E111</f>
        <v>0</v>
      </c>
      <c r="F144" s="227">
        <f>Fronthaul!F111</f>
        <v>0</v>
      </c>
      <c r="G144" s="227">
        <f>Fronthaul!G111</f>
        <v>0</v>
      </c>
      <c r="H144" s="227">
        <f>Fronthaul!H111</f>
        <v>0</v>
      </c>
      <c r="I144" s="227">
        <f>Fronthaul!I111</f>
        <v>0</v>
      </c>
      <c r="J144" s="227">
        <f>Fronthaul!J111</f>
        <v>0</v>
      </c>
      <c r="K144" s="227">
        <f>Fronthaul!K111</f>
        <v>0</v>
      </c>
      <c r="L144" s="227">
        <f>Fronthaul!L111</f>
        <v>0</v>
      </c>
      <c r="M144" s="227">
        <f>Fronthaul!M111</f>
        <v>0</v>
      </c>
      <c r="N144" s="227">
        <f>Fronthaul!N111</f>
        <v>0</v>
      </c>
      <c r="P144" s="124" t="str">
        <f t="shared" si="136"/>
        <v>Grey - Duplex_25 Gbps_0.5-7 km</v>
      </c>
      <c r="Q144" s="227">
        <f>Fronthaul!C150</f>
        <v>0</v>
      </c>
      <c r="R144" s="227">
        <f>Fronthaul!D150</f>
        <v>0</v>
      </c>
      <c r="S144" s="227">
        <f>Fronthaul!E150</f>
        <v>0</v>
      </c>
      <c r="T144" s="227">
        <f>Fronthaul!F150</f>
        <v>0</v>
      </c>
      <c r="U144" s="227">
        <f>Fronthaul!G150</f>
        <v>0</v>
      </c>
      <c r="V144" s="227">
        <f>Fronthaul!H150</f>
        <v>0</v>
      </c>
      <c r="W144" s="227">
        <f>Fronthaul!I150</f>
        <v>0</v>
      </c>
      <c r="X144" s="227">
        <f>Fronthaul!J150</f>
        <v>0</v>
      </c>
      <c r="Y144" s="227">
        <f>Fronthaul!K150</f>
        <v>0</v>
      </c>
      <c r="Z144" s="227">
        <f>Fronthaul!L150</f>
        <v>0</v>
      </c>
      <c r="AA144" s="227">
        <f>Fronthaul!M150</f>
        <v>0</v>
      </c>
      <c r="AB144" s="227">
        <f>Fronthaul!N150</f>
        <v>0</v>
      </c>
      <c r="AD144" s="228" t="s">
        <v>123</v>
      </c>
      <c r="AF144" s="124" t="str">
        <f t="shared" si="110"/>
        <v>Grey - Duplex_25 Gbps_0.5-7 km</v>
      </c>
      <c r="AG144" s="227">
        <f t="shared" si="112"/>
        <v>366</v>
      </c>
      <c r="AH144" s="227">
        <f t="shared" si="113"/>
        <v>65000</v>
      </c>
      <c r="AI144" s="227">
        <f t="shared" si="114"/>
        <v>0</v>
      </c>
      <c r="AJ144" s="227">
        <f t="shared" si="115"/>
        <v>0</v>
      </c>
      <c r="AK144" s="227">
        <f t="shared" si="116"/>
        <v>0</v>
      </c>
      <c r="AL144" s="227">
        <f t="shared" si="117"/>
        <v>0</v>
      </c>
      <c r="AM144" s="227">
        <f t="shared" si="118"/>
        <v>0</v>
      </c>
      <c r="AN144" s="227">
        <f t="shared" si="119"/>
        <v>0</v>
      </c>
      <c r="AO144" s="227">
        <f t="shared" si="120"/>
        <v>0</v>
      </c>
      <c r="AP144" s="227">
        <f t="shared" si="121"/>
        <v>0</v>
      </c>
      <c r="AQ144" s="227">
        <f t="shared" si="122"/>
        <v>0</v>
      </c>
      <c r="AR144" s="227">
        <f t="shared" si="123"/>
        <v>0</v>
      </c>
      <c r="AT144" s="124" t="str">
        <f t="shared" si="111"/>
        <v>Grey - Duplex_25 Gbps_0.5-7 km</v>
      </c>
      <c r="AU144" s="227">
        <f t="shared" si="124"/>
        <v>0</v>
      </c>
      <c r="AV144" s="227">
        <f t="shared" si="125"/>
        <v>0</v>
      </c>
      <c r="AW144" s="227">
        <f t="shared" si="126"/>
        <v>0</v>
      </c>
      <c r="AX144" s="227">
        <f t="shared" si="127"/>
        <v>0</v>
      </c>
      <c r="AY144" s="227">
        <f t="shared" si="128"/>
        <v>0</v>
      </c>
      <c r="AZ144" s="227">
        <f t="shared" si="129"/>
        <v>0</v>
      </c>
      <c r="BA144" s="227">
        <f t="shared" si="130"/>
        <v>0</v>
      </c>
      <c r="BB144" s="227">
        <f t="shared" si="131"/>
        <v>0</v>
      </c>
      <c r="BC144" s="227">
        <f t="shared" si="132"/>
        <v>0</v>
      </c>
      <c r="BD144" s="227">
        <f t="shared" si="133"/>
        <v>0</v>
      </c>
      <c r="BE144" s="227">
        <f t="shared" si="134"/>
        <v>0</v>
      </c>
      <c r="BF144" s="227">
        <f t="shared" si="135"/>
        <v>0</v>
      </c>
      <c r="BH144" s="124" t="str">
        <f t="shared" si="137"/>
        <v>Grey - Duplex_25 Gbps_0.5-7 km</v>
      </c>
      <c r="BI144" s="265">
        <f>IF(AG144=0,,10^-6*AG144*$BO$5*Fronthaul!Q271)</f>
        <v>1.1314367013161544E-2</v>
      </c>
      <c r="BJ144" s="257">
        <f>IF(AH144=0,,10^-6*AH144*$BO$5*Fronthaul!R271)</f>
        <v>1.6250000000000002</v>
      </c>
      <c r="BK144" s="257">
        <f>IF(AI144=0,,10^-6*AI144*$BO$5*Fronthaul!S271)</f>
        <v>0</v>
      </c>
      <c r="BL144" s="257">
        <f>IF(AJ144=0,,10^-6*AJ144*$BO$5*Fronthaul!T271)</f>
        <v>0</v>
      </c>
      <c r="BM144" s="257">
        <f>IF(AK144=0,,10^-6*AK144*$BO$5*Fronthaul!U271)</f>
        <v>0</v>
      </c>
      <c r="BN144" s="257">
        <f>IF(AL144=0,,10^-6*AL144*$BO$5*Fronthaul!V271)</f>
        <v>0</v>
      </c>
      <c r="BO144" s="257">
        <f>IF(AM144=0,,10^-6*AM144*$BO$5*Fronthaul!W271)</f>
        <v>0</v>
      </c>
      <c r="BP144" s="257">
        <f>IF(AN144=0,,10^-6*AN144*$BO$5*Fronthaul!X271)</f>
        <v>0</v>
      </c>
      <c r="BQ144" s="257">
        <f>IF(AO144=0,,10^-6*AO144*$BO$5*Fronthaul!Y271)</f>
        <v>0</v>
      </c>
      <c r="BR144" s="257">
        <f>IF(AP144=0,,10^-6*AP144*$BO$5*Fronthaul!Z271)</f>
        <v>0</v>
      </c>
      <c r="BS144" s="257">
        <f>IF(AQ144=0,,10^-6*AQ144*$BO$5*Fronthaul!AA271)</f>
        <v>0</v>
      </c>
      <c r="BT144" s="257">
        <f>IF(AR144=0,,10^-6*AR144*$BO$5*Fronthaul!AB271)</f>
        <v>0</v>
      </c>
      <c r="BV144" s="124" t="str">
        <f t="shared" si="138"/>
        <v>Grey - Duplex_25 Gbps_0.5-7 km</v>
      </c>
      <c r="BW144" s="270">
        <f>IF(AU144=0,,10^-6*AU144*$CC$5*Fronthaul!Q271)</f>
        <v>0</v>
      </c>
      <c r="BX144" s="258">
        <f>IF(AV144=0,,10^-6*AV144*$CC$5*Fronthaul!R271)</f>
        <v>0</v>
      </c>
      <c r="BY144" s="258">
        <f>IF(AW144=0,,10^-6*AW144*$CC$5*Fronthaul!S271)</f>
        <v>0</v>
      </c>
      <c r="BZ144" s="258">
        <f>IF(AX144=0,,10^-6*AX144*$CC$5*Fronthaul!T271)</f>
        <v>0</v>
      </c>
      <c r="CA144" s="258">
        <f>IF(AY144=0,,10^-6*AY144*$CC$5*Fronthaul!U271)</f>
        <v>0</v>
      </c>
      <c r="CB144" s="258">
        <f>IF(AZ144=0,,10^-6*AZ144*$CC$5*Fronthaul!V271)</f>
        <v>0</v>
      </c>
      <c r="CC144" s="258">
        <f>IF(BA144=0,,10^-6*BA144*$CC$5*Fronthaul!W271)</f>
        <v>0</v>
      </c>
      <c r="CD144" s="258">
        <f>IF(BB144=0,,10^-6*BB144*$CC$5*Fronthaul!X271)</f>
        <v>0</v>
      </c>
      <c r="CE144" s="258">
        <f>IF(BC144=0,,10^-6*BC144*$CC$5*Fronthaul!Y271)</f>
        <v>0</v>
      </c>
      <c r="CF144" s="258">
        <f>IF(BD144=0,,10^-6*BD144*$CC$5*Fronthaul!Z271)</f>
        <v>0</v>
      </c>
      <c r="CG144" s="258">
        <f>IF(BE144=0,,10^-6*BE144*$CC$5*Fronthaul!AA271)</f>
        <v>0</v>
      </c>
      <c r="CH144" s="258">
        <f>IF(BF144=0,,10^-6*BF144*$CC$5*Fronthaul!AB271)</f>
        <v>0</v>
      </c>
    </row>
    <row r="145" spans="1:86">
      <c r="A145" s="238" t="s">
        <v>89</v>
      </c>
      <c r="B145" s="124" t="s">
        <v>344</v>
      </c>
      <c r="C145" s="227">
        <f>Fronthaul!C112</f>
        <v>0</v>
      </c>
      <c r="D145" s="227">
        <f>Fronthaul!D112</f>
        <v>0</v>
      </c>
      <c r="E145" s="227">
        <f>Fronthaul!E112</f>
        <v>0</v>
      </c>
      <c r="F145" s="227">
        <f>Fronthaul!F112</f>
        <v>0</v>
      </c>
      <c r="G145" s="227">
        <f>Fronthaul!G112</f>
        <v>0</v>
      </c>
      <c r="H145" s="227">
        <f>Fronthaul!H112</f>
        <v>0</v>
      </c>
      <c r="I145" s="227">
        <f>Fronthaul!I112</f>
        <v>0</v>
      </c>
      <c r="J145" s="227">
        <f>Fronthaul!J112</f>
        <v>0</v>
      </c>
      <c r="K145" s="227">
        <f>Fronthaul!K112</f>
        <v>0</v>
      </c>
      <c r="L145" s="227">
        <f>Fronthaul!L112</f>
        <v>0</v>
      </c>
      <c r="M145" s="227">
        <f>Fronthaul!M112</f>
        <v>0</v>
      </c>
      <c r="N145" s="227">
        <f>Fronthaul!N112</f>
        <v>0</v>
      </c>
      <c r="P145" s="124" t="str">
        <f t="shared" si="136"/>
        <v>Grey - BiDi_25 Gbps_0.5-7 km</v>
      </c>
      <c r="Q145" s="227">
        <f>Fronthaul!C151</f>
        <v>0</v>
      </c>
      <c r="R145" s="227">
        <f>Fronthaul!D151</f>
        <v>0</v>
      </c>
      <c r="S145" s="227">
        <f>Fronthaul!E151</f>
        <v>0</v>
      </c>
      <c r="T145" s="227">
        <f>Fronthaul!F151</f>
        <v>0</v>
      </c>
      <c r="U145" s="227">
        <f>Fronthaul!G151</f>
        <v>0</v>
      </c>
      <c r="V145" s="227">
        <f>Fronthaul!H151</f>
        <v>0</v>
      </c>
      <c r="W145" s="227">
        <f>Fronthaul!I151</f>
        <v>0</v>
      </c>
      <c r="X145" s="227">
        <f>Fronthaul!J151</f>
        <v>0</v>
      </c>
      <c r="Y145" s="227">
        <f>Fronthaul!K151</f>
        <v>0</v>
      </c>
      <c r="Z145" s="227">
        <f>Fronthaul!L151</f>
        <v>0</v>
      </c>
      <c r="AA145" s="227">
        <f>Fronthaul!M151</f>
        <v>0</v>
      </c>
      <c r="AB145" s="227">
        <f>Fronthaul!N151</f>
        <v>0</v>
      </c>
      <c r="AD145" s="228" t="s">
        <v>123</v>
      </c>
      <c r="AF145" s="124" t="str">
        <f t="shared" si="110"/>
        <v>Grey - BiDi_25 Gbps_0.5-7 km</v>
      </c>
      <c r="AG145" s="227">
        <f t="shared" si="112"/>
        <v>0</v>
      </c>
      <c r="AH145" s="227">
        <f t="shared" si="113"/>
        <v>0</v>
      </c>
      <c r="AI145" s="227">
        <f t="shared" si="114"/>
        <v>0</v>
      </c>
      <c r="AJ145" s="227">
        <f t="shared" si="115"/>
        <v>0</v>
      </c>
      <c r="AK145" s="227">
        <f t="shared" si="116"/>
        <v>0</v>
      </c>
      <c r="AL145" s="227">
        <f t="shared" si="117"/>
        <v>0</v>
      </c>
      <c r="AM145" s="227">
        <f t="shared" si="118"/>
        <v>0</v>
      </c>
      <c r="AN145" s="227">
        <f t="shared" si="119"/>
        <v>0</v>
      </c>
      <c r="AO145" s="227">
        <f t="shared" si="120"/>
        <v>0</v>
      </c>
      <c r="AP145" s="227">
        <f t="shared" si="121"/>
        <v>0</v>
      </c>
      <c r="AQ145" s="227">
        <f t="shared" si="122"/>
        <v>0</v>
      </c>
      <c r="AR145" s="227">
        <f t="shared" si="123"/>
        <v>0</v>
      </c>
      <c r="AT145" s="124" t="str">
        <f t="shared" si="111"/>
        <v>Grey - BiDi_25 Gbps_0.5-7 km</v>
      </c>
      <c r="AU145" s="227">
        <f t="shared" si="124"/>
        <v>0</v>
      </c>
      <c r="AV145" s="227">
        <f t="shared" si="125"/>
        <v>0</v>
      </c>
      <c r="AW145" s="227">
        <f t="shared" si="126"/>
        <v>0</v>
      </c>
      <c r="AX145" s="227">
        <f t="shared" si="127"/>
        <v>0</v>
      </c>
      <c r="AY145" s="227">
        <f t="shared" si="128"/>
        <v>0</v>
      </c>
      <c r="AZ145" s="227">
        <f t="shared" si="129"/>
        <v>0</v>
      </c>
      <c r="BA145" s="227">
        <f t="shared" si="130"/>
        <v>0</v>
      </c>
      <c r="BB145" s="227">
        <f t="shared" si="131"/>
        <v>0</v>
      </c>
      <c r="BC145" s="227">
        <f t="shared" si="132"/>
        <v>0</v>
      </c>
      <c r="BD145" s="227">
        <f t="shared" si="133"/>
        <v>0</v>
      </c>
      <c r="BE145" s="227">
        <f t="shared" si="134"/>
        <v>0</v>
      </c>
      <c r="BF145" s="227">
        <f t="shared" si="135"/>
        <v>0</v>
      </c>
      <c r="BH145" s="124" t="str">
        <f t="shared" si="137"/>
        <v>Grey - BiDi_25 Gbps_0.5-7 km</v>
      </c>
      <c r="BI145" s="265">
        <f>IF(AG145=0,,10^-6*AG145*$BO$5*Fronthaul!Q272)</f>
        <v>0</v>
      </c>
      <c r="BJ145" s="257">
        <f>IF(AH145=0,,10^-6*AH145*$BO$5*Fronthaul!R272)</f>
        <v>0</v>
      </c>
      <c r="BK145" s="257">
        <f>IF(AI145=0,,10^-6*AI145*$BO$5*Fronthaul!S272)</f>
        <v>0</v>
      </c>
      <c r="BL145" s="257">
        <f>IF(AJ145=0,,10^-6*AJ145*$BO$5*Fronthaul!T272)</f>
        <v>0</v>
      </c>
      <c r="BM145" s="257">
        <f>IF(AK145=0,,10^-6*AK145*$BO$5*Fronthaul!U272)</f>
        <v>0</v>
      </c>
      <c r="BN145" s="257">
        <f>IF(AL145=0,,10^-6*AL145*$BO$5*Fronthaul!V272)</f>
        <v>0</v>
      </c>
      <c r="BO145" s="257">
        <f>IF(AM145=0,,10^-6*AM145*$BO$5*Fronthaul!W272)</f>
        <v>0</v>
      </c>
      <c r="BP145" s="257">
        <f>IF(AN145=0,,10^-6*AN145*$BO$5*Fronthaul!X272)</f>
        <v>0</v>
      </c>
      <c r="BQ145" s="257">
        <f>IF(AO145=0,,10^-6*AO145*$BO$5*Fronthaul!Y272)</f>
        <v>0</v>
      </c>
      <c r="BR145" s="257">
        <f>IF(AP145=0,,10^-6*AP145*$BO$5*Fronthaul!Z272)</f>
        <v>0</v>
      </c>
      <c r="BS145" s="257">
        <f>IF(AQ145=0,,10^-6*AQ145*$BO$5*Fronthaul!AA272)</f>
        <v>0</v>
      </c>
      <c r="BT145" s="257">
        <f>IF(AR145=0,,10^-6*AR145*$BO$5*Fronthaul!AB272)</f>
        <v>0</v>
      </c>
      <c r="BV145" s="124" t="str">
        <f t="shared" si="138"/>
        <v>Grey - BiDi_25 Gbps_0.5-7 km</v>
      </c>
      <c r="BW145" s="270">
        <f>IF(AU145=0,,10^-6*AU145*$CC$5*Fronthaul!Q272)</f>
        <v>0</v>
      </c>
      <c r="BX145" s="258">
        <f>IF(AV145=0,,10^-6*AV145*$CC$5*Fronthaul!R272)</f>
        <v>0</v>
      </c>
      <c r="BY145" s="258">
        <f>IF(AW145=0,,10^-6*AW145*$CC$5*Fronthaul!S272)</f>
        <v>0</v>
      </c>
      <c r="BZ145" s="258">
        <f>IF(AX145=0,,10^-6*AX145*$CC$5*Fronthaul!T272)</f>
        <v>0</v>
      </c>
      <c r="CA145" s="258">
        <f>IF(AY145=0,,10^-6*AY145*$CC$5*Fronthaul!U272)</f>
        <v>0</v>
      </c>
      <c r="CB145" s="258">
        <f>IF(AZ145=0,,10^-6*AZ145*$CC$5*Fronthaul!V272)</f>
        <v>0</v>
      </c>
      <c r="CC145" s="258">
        <f>IF(BA145=0,,10^-6*BA145*$CC$5*Fronthaul!W272)</f>
        <v>0</v>
      </c>
      <c r="CD145" s="258">
        <f>IF(BB145=0,,10^-6*BB145*$CC$5*Fronthaul!X272)</f>
        <v>0</v>
      </c>
      <c r="CE145" s="258">
        <f>IF(BC145=0,,10^-6*BC145*$CC$5*Fronthaul!Y272)</f>
        <v>0</v>
      </c>
      <c r="CF145" s="258">
        <f>IF(BD145=0,,10^-6*BD145*$CC$5*Fronthaul!Z272)</f>
        <v>0</v>
      </c>
      <c r="CG145" s="258">
        <f>IF(BE145=0,,10^-6*BE145*$CC$5*Fronthaul!AA272)</f>
        <v>0</v>
      </c>
      <c r="CH145" s="258">
        <f>IF(BF145=0,,10^-6*BF145*$CC$5*Fronthaul!AB272)</f>
        <v>0</v>
      </c>
    </row>
    <row r="146" spans="1:86">
      <c r="A146" s="238" t="s">
        <v>89</v>
      </c>
      <c r="B146" s="124" t="s">
        <v>345</v>
      </c>
      <c r="C146" s="227">
        <f>Fronthaul!C113</f>
        <v>0</v>
      </c>
      <c r="D146" s="227">
        <f>Fronthaul!D113</f>
        <v>0</v>
      </c>
      <c r="E146" s="227">
        <f>Fronthaul!E113</f>
        <v>0</v>
      </c>
      <c r="F146" s="227">
        <f>Fronthaul!F113</f>
        <v>0</v>
      </c>
      <c r="G146" s="227">
        <f>Fronthaul!G113</f>
        <v>0</v>
      </c>
      <c r="H146" s="227">
        <f>Fronthaul!H113</f>
        <v>0</v>
      </c>
      <c r="I146" s="227">
        <f>Fronthaul!I113</f>
        <v>0</v>
      </c>
      <c r="J146" s="227">
        <f>Fronthaul!J113</f>
        <v>0</v>
      </c>
      <c r="K146" s="227">
        <f>Fronthaul!K113</f>
        <v>0</v>
      </c>
      <c r="L146" s="227">
        <f>Fronthaul!L113</f>
        <v>0</v>
      </c>
      <c r="M146" s="227">
        <f>Fronthaul!M113</f>
        <v>0</v>
      </c>
      <c r="N146" s="227">
        <f>Fronthaul!N113</f>
        <v>0</v>
      </c>
      <c r="P146" s="124" t="str">
        <f t="shared" si="136"/>
        <v>Grey - Duplex_25 Gbps_7-20 km</v>
      </c>
      <c r="Q146" s="227">
        <f>Fronthaul!C152</f>
        <v>84</v>
      </c>
      <c r="R146" s="227">
        <f>Fronthaul!D152</f>
        <v>9000</v>
      </c>
      <c r="S146" s="227">
        <f>Fronthaul!E152</f>
        <v>0</v>
      </c>
      <c r="T146" s="227">
        <f>Fronthaul!F152</f>
        <v>0</v>
      </c>
      <c r="U146" s="227">
        <f>Fronthaul!G152</f>
        <v>0</v>
      </c>
      <c r="V146" s="227">
        <f>Fronthaul!H152</f>
        <v>0</v>
      </c>
      <c r="W146" s="227">
        <f>Fronthaul!I152</f>
        <v>0</v>
      </c>
      <c r="X146" s="227">
        <f>Fronthaul!J152</f>
        <v>0</v>
      </c>
      <c r="Y146" s="227">
        <f>Fronthaul!K152</f>
        <v>0</v>
      </c>
      <c r="Z146" s="227">
        <f>Fronthaul!L152</f>
        <v>0</v>
      </c>
      <c r="AA146" s="227">
        <f>Fronthaul!M152</f>
        <v>0</v>
      </c>
      <c r="AB146" s="227">
        <f>Fronthaul!N152</f>
        <v>0</v>
      </c>
      <c r="AD146" s="228" t="s">
        <v>122</v>
      </c>
      <c r="AF146" s="124" t="str">
        <f t="shared" ref="AF146:AF177" si="139">B146</f>
        <v>Grey - Duplex_25 Gbps_7-20 km</v>
      </c>
      <c r="AG146" s="227">
        <f t="shared" si="112"/>
        <v>0</v>
      </c>
      <c r="AH146" s="227">
        <f t="shared" si="113"/>
        <v>0</v>
      </c>
      <c r="AI146" s="227">
        <f t="shared" si="114"/>
        <v>0</v>
      </c>
      <c r="AJ146" s="227">
        <f t="shared" si="115"/>
        <v>0</v>
      </c>
      <c r="AK146" s="227">
        <f t="shared" si="116"/>
        <v>0</v>
      </c>
      <c r="AL146" s="227">
        <f t="shared" si="117"/>
        <v>0</v>
      </c>
      <c r="AM146" s="227">
        <f t="shared" si="118"/>
        <v>0</v>
      </c>
      <c r="AN146" s="227">
        <f t="shared" si="119"/>
        <v>0</v>
      </c>
      <c r="AO146" s="227">
        <f t="shared" si="120"/>
        <v>0</v>
      </c>
      <c r="AP146" s="227">
        <f t="shared" si="121"/>
        <v>0</v>
      </c>
      <c r="AQ146" s="227">
        <f t="shared" si="122"/>
        <v>0</v>
      </c>
      <c r="AR146" s="227">
        <f t="shared" si="123"/>
        <v>0</v>
      </c>
      <c r="AT146" s="124" t="str">
        <f t="shared" ref="AT146:AT177" si="140">B146</f>
        <v>Grey - Duplex_25 Gbps_7-20 km</v>
      </c>
      <c r="AU146" s="227">
        <f t="shared" si="124"/>
        <v>84</v>
      </c>
      <c r="AV146" s="227">
        <f t="shared" si="125"/>
        <v>9000</v>
      </c>
      <c r="AW146" s="227">
        <f t="shared" si="126"/>
        <v>0</v>
      </c>
      <c r="AX146" s="227">
        <f t="shared" si="127"/>
        <v>0</v>
      </c>
      <c r="AY146" s="227">
        <f t="shared" si="128"/>
        <v>0</v>
      </c>
      <c r="AZ146" s="227">
        <f t="shared" si="129"/>
        <v>0</v>
      </c>
      <c r="BA146" s="227">
        <f t="shared" si="130"/>
        <v>0</v>
      </c>
      <c r="BB146" s="227">
        <f t="shared" si="131"/>
        <v>0</v>
      </c>
      <c r="BC146" s="227">
        <f t="shared" si="132"/>
        <v>0</v>
      </c>
      <c r="BD146" s="227">
        <f t="shared" si="133"/>
        <v>0</v>
      </c>
      <c r="BE146" s="227">
        <f t="shared" si="134"/>
        <v>0</v>
      </c>
      <c r="BF146" s="227">
        <f t="shared" si="135"/>
        <v>0</v>
      </c>
      <c r="BH146" s="124" t="str">
        <f t="shared" si="137"/>
        <v>Grey - Duplex_25 Gbps_7-20 km</v>
      </c>
      <c r="BI146" s="265">
        <f>IF(AG146=0,,10^-6*AG146*$BO$5*Fronthaul!Q273)</f>
        <v>0</v>
      </c>
      <c r="BJ146" s="257">
        <f>IF(AH146=0,,10^-6*AH146*$BO$5*Fronthaul!R273)</f>
        <v>0</v>
      </c>
      <c r="BK146" s="257">
        <f>IF(AI146=0,,10^-6*AI146*$BO$5*Fronthaul!S273)</f>
        <v>0</v>
      </c>
      <c r="BL146" s="257">
        <f>IF(AJ146=0,,10^-6*AJ146*$BO$5*Fronthaul!T273)</f>
        <v>0</v>
      </c>
      <c r="BM146" s="257">
        <f>IF(AK146=0,,10^-6*AK146*$BO$5*Fronthaul!U273)</f>
        <v>0</v>
      </c>
      <c r="BN146" s="257">
        <f>IF(AL146=0,,10^-6*AL146*$BO$5*Fronthaul!V273)</f>
        <v>0</v>
      </c>
      <c r="BO146" s="257">
        <f>IF(AM146=0,,10^-6*AM146*$BO$5*Fronthaul!W273)</f>
        <v>0</v>
      </c>
      <c r="BP146" s="257">
        <f>IF(AN146=0,,10^-6*AN146*$BO$5*Fronthaul!X273)</f>
        <v>0</v>
      </c>
      <c r="BQ146" s="257">
        <f>IF(AO146=0,,10^-6*AO146*$BO$5*Fronthaul!Y273)</f>
        <v>0</v>
      </c>
      <c r="BR146" s="257">
        <f>IF(AP146=0,,10^-6*AP146*$BO$5*Fronthaul!Z273)</f>
        <v>0</v>
      </c>
      <c r="BS146" s="257">
        <f>IF(AQ146=0,,10^-6*AQ146*$BO$5*Fronthaul!AA273)</f>
        <v>0</v>
      </c>
      <c r="BT146" s="257">
        <f>IF(AR146=0,,10^-6*AR146*$BO$5*Fronthaul!AB273)</f>
        <v>0</v>
      </c>
      <c r="BV146" s="124" t="str">
        <f t="shared" si="138"/>
        <v>Grey - Duplex_25 Gbps_7-20 km</v>
      </c>
      <c r="BW146" s="270">
        <f>IF(AU146=0,,10^-6*AU146*$CC$5*Fronthaul!Q273)</f>
        <v>0</v>
      </c>
      <c r="BX146" s="258">
        <f>IF(AV146=0,,10^-6*AV146*$CC$5*Fronthaul!R273)</f>
        <v>0</v>
      </c>
      <c r="BY146" s="258">
        <f>IF(AW146=0,,10^-6*AW146*$CC$5*Fronthaul!S273)</f>
        <v>0</v>
      </c>
      <c r="BZ146" s="258">
        <f>IF(AX146=0,,10^-6*AX146*$CC$5*Fronthaul!T273)</f>
        <v>0</v>
      </c>
      <c r="CA146" s="258">
        <f>IF(AY146=0,,10^-6*AY146*$CC$5*Fronthaul!U273)</f>
        <v>0</v>
      </c>
      <c r="CB146" s="258">
        <f>IF(AZ146=0,,10^-6*AZ146*$CC$5*Fronthaul!V273)</f>
        <v>0</v>
      </c>
      <c r="CC146" s="258">
        <f>IF(BA146=0,,10^-6*BA146*$CC$5*Fronthaul!W273)</f>
        <v>0</v>
      </c>
      <c r="CD146" s="258">
        <f>IF(BB146=0,,10^-6*BB146*$CC$5*Fronthaul!X273)</f>
        <v>0</v>
      </c>
      <c r="CE146" s="258">
        <f>IF(BC146=0,,10^-6*BC146*$CC$5*Fronthaul!Y273)</f>
        <v>0</v>
      </c>
      <c r="CF146" s="258">
        <f>IF(BD146=0,,10^-6*BD146*$CC$5*Fronthaul!Z273)</f>
        <v>0</v>
      </c>
      <c r="CG146" s="258">
        <f>IF(BE146=0,,10^-6*BE146*$CC$5*Fronthaul!AA273)</f>
        <v>0</v>
      </c>
      <c r="CH146" s="258">
        <f>IF(BF146=0,,10^-6*BF146*$CC$5*Fronthaul!AB273)</f>
        <v>0</v>
      </c>
    </row>
    <row r="147" spans="1:86">
      <c r="A147" s="238" t="s">
        <v>89</v>
      </c>
      <c r="B147" s="124" t="s">
        <v>346</v>
      </c>
      <c r="C147" s="227">
        <f>Fronthaul!C114</f>
        <v>0</v>
      </c>
      <c r="D147" s="227">
        <f>Fronthaul!D114</f>
        <v>0</v>
      </c>
      <c r="E147" s="227">
        <f>Fronthaul!E114</f>
        <v>0</v>
      </c>
      <c r="F147" s="227">
        <f>Fronthaul!F114</f>
        <v>0</v>
      </c>
      <c r="G147" s="227">
        <f>Fronthaul!G114</f>
        <v>0</v>
      </c>
      <c r="H147" s="227">
        <f>Fronthaul!H114</f>
        <v>0</v>
      </c>
      <c r="I147" s="227">
        <f>Fronthaul!I114</f>
        <v>0</v>
      </c>
      <c r="J147" s="227">
        <f>Fronthaul!J114</f>
        <v>0</v>
      </c>
      <c r="K147" s="227">
        <f>Fronthaul!K114</f>
        <v>0</v>
      </c>
      <c r="L147" s="227">
        <f>Fronthaul!L114</f>
        <v>0</v>
      </c>
      <c r="M147" s="227">
        <f>Fronthaul!M114</f>
        <v>0</v>
      </c>
      <c r="N147" s="227">
        <f>Fronthaul!N114</f>
        <v>0</v>
      </c>
      <c r="P147" s="124" t="str">
        <f t="shared" si="136"/>
        <v>Grey - BiDi_25 Gbps_7-20 km</v>
      </c>
      <c r="Q147" s="227">
        <f>Fronthaul!C153</f>
        <v>0</v>
      </c>
      <c r="R147" s="227">
        <f>Fronthaul!D153</f>
        <v>0</v>
      </c>
      <c r="S147" s="227">
        <f>Fronthaul!E153</f>
        <v>0</v>
      </c>
      <c r="T147" s="227">
        <f>Fronthaul!F153</f>
        <v>0</v>
      </c>
      <c r="U147" s="227">
        <f>Fronthaul!G153</f>
        <v>0</v>
      </c>
      <c r="V147" s="227">
        <f>Fronthaul!H153</f>
        <v>0</v>
      </c>
      <c r="W147" s="227">
        <f>Fronthaul!I153</f>
        <v>0</v>
      </c>
      <c r="X147" s="227">
        <f>Fronthaul!J153</f>
        <v>0</v>
      </c>
      <c r="Y147" s="227">
        <f>Fronthaul!K153</f>
        <v>0</v>
      </c>
      <c r="Z147" s="227">
        <f>Fronthaul!L153</f>
        <v>0</v>
      </c>
      <c r="AA147" s="227">
        <f>Fronthaul!M153</f>
        <v>0</v>
      </c>
      <c r="AB147" s="227">
        <f>Fronthaul!N153</f>
        <v>0</v>
      </c>
      <c r="AD147" s="228" t="s">
        <v>122</v>
      </c>
      <c r="AF147" s="124" t="str">
        <f t="shared" si="139"/>
        <v>Grey - BiDi_25 Gbps_7-20 km</v>
      </c>
      <c r="AG147" s="227">
        <f t="shared" si="112"/>
        <v>0</v>
      </c>
      <c r="AH147" s="227">
        <f t="shared" si="113"/>
        <v>0</v>
      </c>
      <c r="AI147" s="227">
        <f t="shared" si="114"/>
        <v>0</v>
      </c>
      <c r="AJ147" s="227">
        <f t="shared" si="115"/>
        <v>0</v>
      </c>
      <c r="AK147" s="227">
        <f t="shared" si="116"/>
        <v>0</v>
      </c>
      <c r="AL147" s="227">
        <f t="shared" si="117"/>
        <v>0</v>
      </c>
      <c r="AM147" s="227">
        <f t="shared" si="118"/>
        <v>0</v>
      </c>
      <c r="AN147" s="227">
        <f t="shared" si="119"/>
        <v>0</v>
      </c>
      <c r="AO147" s="227">
        <f t="shared" si="120"/>
        <v>0</v>
      </c>
      <c r="AP147" s="227">
        <f t="shared" si="121"/>
        <v>0</v>
      </c>
      <c r="AQ147" s="227">
        <f t="shared" si="122"/>
        <v>0</v>
      </c>
      <c r="AR147" s="227">
        <f t="shared" si="123"/>
        <v>0</v>
      </c>
      <c r="AT147" s="124" t="str">
        <f t="shared" si="140"/>
        <v>Grey - BiDi_25 Gbps_7-20 km</v>
      </c>
      <c r="AU147" s="227">
        <f t="shared" si="124"/>
        <v>0</v>
      </c>
      <c r="AV147" s="227">
        <f t="shared" si="125"/>
        <v>0</v>
      </c>
      <c r="AW147" s="227">
        <f t="shared" si="126"/>
        <v>0</v>
      </c>
      <c r="AX147" s="227">
        <f t="shared" si="127"/>
        <v>0</v>
      </c>
      <c r="AY147" s="227">
        <f t="shared" si="128"/>
        <v>0</v>
      </c>
      <c r="AZ147" s="227">
        <f t="shared" si="129"/>
        <v>0</v>
      </c>
      <c r="BA147" s="227">
        <f t="shared" si="130"/>
        <v>0</v>
      </c>
      <c r="BB147" s="227">
        <f t="shared" si="131"/>
        <v>0</v>
      </c>
      <c r="BC147" s="227">
        <f t="shared" si="132"/>
        <v>0</v>
      </c>
      <c r="BD147" s="227">
        <f t="shared" si="133"/>
        <v>0</v>
      </c>
      <c r="BE147" s="227">
        <f t="shared" si="134"/>
        <v>0</v>
      </c>
      <c r="BF147" s="227">
        <f t="shared" si="135"/>
        <v>0</v>
      </c>
      <c r="BH147" s="124" t="str">
        <f t="shared" si="137"/>
        <v>Grey - BiDi_25 Gbps_7-20 km</v>
      </c>
      <c r="BI147" s="265">
        <f>IF(AG147=0,,10^-6*AG147*$BO$5*Fronthaul!Q274)</f>
        <v>0</v>
      </c>
      <c r="BJ147" s="257">
        <f>IF(AH147=0,,10^-6*AH147*$BO$5*Fronthaul!R274)</f>
        <v>0</v>
      </c>
      <c r="BK147" s="257">
        <f>IF(AI147=0,,10^-6*AI147*$BO$5*Fronthaul!S274)</f>
        <v>0</v>
      </c>
      <c r="BL147" s="257">
        <f>IF(AJ147=0,,10^-6*AJ147*$BO$5*Fronthaul!T274)</f>
        <v>0</v>
      </c>
      <c r="BM147" s="257">
        <f>IF(AK147=0,,10^-6*AK147*$BO$5*Fronthaul!U274)</f>
        <v>0</v>
      </c>
      <c r="BN147" s="257">
        <f>IF(AL147=0,,10^-6*AL147*$BO$5*Fronthaul!V274)</f>
        <v>0</v>
      </c>
      <c r="BO147" s="257">
        <f>IF(AM147=0,,10^-6*AM147*$BO$5*Fronthaul!W274)</f>
        <v>0</v>
      </c>
      <c r="BP147" s="257">
        <f>IF(AN147=0,,10^-6*AN147*$BO$5*Fronthaul!X274)</f>
        <v>0</v>
      </c>
      <c r="BQ147" s="257">
        <f>IF(AO147=0,,10^-6*AO147*$BO$5*Fronthaul!Y274)</f>
        <v>0</v>
      </c>
      <c r="BR147" s="257">
        <f>IF(AP147=0,,10^-6*AP147*$BO$5*Fronthaul!Z274)</f>
        <v>0</v>
      </c>
      <c r="BS147" s="257">
        <f>IF(AQ147=0,,10^-6*AQ147*$BO$5*Fronthaul!AA274)</f>
        <v>0</v>
      </c>
      <c r="BT147" s="257">
        <f>IF(AR147=0,,10^-6*AR147*$BO$5*Fronthaul!AB274)</f>
        <v>0</v>
      </c>
      <c r="BV147" s="124" t="str">
        <f t="shared" si="138"/>
        <v>Grey - BiDi_25 Gbps_7-20 km</v>
      </c>
      <c r="BW147" s="270">
        <f>IF(AU147=0,,10^-6*AU147*$CC$5*Fronthaul!Q274)</f>
        <v>0</v>
      </c>
      <c r="BX147" s="258">
        <f>IF(AV147=0,,10^-6*AV147*$CC$5*Fronthaul!R274)</f>
        <v>0</v>
      </c>
      <c r="BY147" s="258">
        <f>IF(AW147=0,,10^-6*AW147*$CC$5*Fronthaul!S274)</f>
        <v>0</v>
      </c>
      <c r="BZ147" s="258">
        <f>IF(AX147=0,,10^-6*AX147*$CC$5*Fronthaul!T274)</f>
        <v>0</v>
      </c>
      <c r="CA147" s="258">
        <f>IF(AY147=0,,10^-6*AY147*$CC$5*Fronthaul!U274)</f>
        <v>0</v>
      </c>
      <c r="CB147" s="258">
        <f>IF(AZ147=0,,10^-6*AZ147*$CC$5*Fronthaul!V274)</f>
        <v>0</v>
      </c>
      <c r="CC147" s="258">
        <f>IF(BA147=0,,10^-6*BA147*$CC$5*Fronthaul!W274)</f>
        <v>0</v>
      </c>
      <c r="CD147" s="258">
        <f>IF(BB147=0,,10^-6*BB147*$CC$5*Fronthaul!X274)</f>
        <v>0</v>
      </c>
      <c r="CE147" s="258">
        <f>IF(BC147=0,,10^-6*BC147*$CC$5*Fronthaul!Y274)</f>
        <v>0</v>
      </c>
      <c r="CF147" s="258">
        <f>IF(BD147=0,,10^-6*BD147*$CC$5*Fronthaul!Z274)</f>
        <v>0</v>
      </c>
      <c r="CG147" s="258">
        <f>IF(BE147=0,,10^-6*BE147*$CC$5*Fronthaul!AA274)</f>
        <v>0</v>
      </c>
      <c r="CH147" s="258">
        <f>IF(BF147=0,,10^-6*BF147*$CC$5*Fronthaul!AB274)</f>
        <v>0</v>
      </c>
    </row>
    <row r="148" spans="1:86">
      <c r="A148" s="238" t="s">
        <v>89</v>
      </c>
      <c r="B148" s="124" t="s">
        <v>347</v>
      </c>
      <c r="C148" s="227">
        <f>Fronthaul!C115</f>
        <v>0</v>
      </c>
      <c r="D148" s="227">
        <f>Fronthaul!D115</f>
        <v>0</v>
      </c>
      <c r="E148" s="227">
        <f>Fronthaul!E115</f>
        <v>0</v>
      </c>
      <c r="F148" s="227">
        <f>Fronthaul!F115</f>
        <v>0</v>
      </c>
      <c r="G148" s="227">
        <f>Fronthaul!G115</f>
        <v>0</v>
      </c>
      <c r="H148" s="227">
        <f>Fronthaul!H115</f>
        <v>0</v>
      </c>
      <c r="I148" s="227">
        <f>Fronthaul!I115</f>
        <v>0</v>
      </c>
      <c r="J148" s="227">
        <f>Fronthaul!J115</f>
        <v>0</v>
      </c>
      <c r="K148" s="227">
        <f>Fronthaul!K115</f>
        <v>0</v>
      </c>
      <c r="L148" s="227">
        <f>Fronthaul!L115</f>
        <v>0</v>
      </c>
      <c r="M148" s="227">
        <f>Fronthaul!M115</f>
        <v>0</v>
      </c>
      <c r="N148" s="227">
        <f>Fronthaul!N115</f>
        <v>0</v>
      </c>
      <c r="P148" s="124" t="str">
        <f t="shared" si="136"/>
        <v>Grey - All_50 Gbps_10 km</v>
      </c>
      <c r="Q148" s="227">
        <f>Fronthaul!C154</f>
        <v>0</v>
      </c>
      <c r="R148" s="227">
        <f>Fronthaul!D154</f>
        <v>0</v>
      </c>
      <c r="S148" s="227">
        <f>Fronthaul!E154</f>
        <v>0</v>
      </c>
      <c r="T148" s="227">
        <f>Fronthaul!F154</f>
        <v>0</v>
      </c>
      <c r="U148" s="227">
        <f>Fronthaul!G154</f>
        <v>0</v>
      </c>
      <c r="V148" s="227">
        <f>Fronthaul!H154</f>
        <v>0</v>
      </c>
      <c r="W148" s="227">
        <f>Fronthaul!I154</f>
        <v>0</v>
      </c>
      <c r="X148" s="227">
        <f>Fronthaul!J154</f>
        <v>0</v>
      </c>
      <c r="Y148" s="227">
        <f>Fronthaul!K154</f>
        <v>0</v>
      </c>
      <c r="Z148" s="227">
        <f>Fronthaul!L154</f>
        <v>0</v>
      </c>
      <c r="AA148" s="227">
        <f>Fronthaul!M154</f>
        <v>0</v>
      </c>
      <c r="AB148" s="227">
        <f>Fronthaul!N154</f>
        <v>0</v>
      </c>
      <c r="AD148" s="228" t="s">
        <v>122</v>
      </c>
      <c r="AF148" s="124" t="str">
        <f t="shared" si="139"/>
        <v>Grey - All_50 Gbps_10 km</v>
      </c>
      <c r="AG148" s="227">
        <f t="shared" si="112"/>
        <v>0</v>
      </c>
      <c r="AH148" s="227">
        <f t="shared" si="113"/>
        <v>0</v>
      </c>
      <c r="AI148" s="227">
        <f t="shared" si="114"/>
        <v>0</v>
      </c>
      <c r="AJ148" s="227">
        <f t="shared" si="115"/>
        <v>0</v>
      </c>
      <c r="AK148" s="227">
        <f t="shared" si="116"/>
        <v>0</v>
      </c>
      <c r="AL148" s="227">
        <f t="shared" si="117"/>
        <v>0</v>
      </c>
      <c r="AM148" s="227">
        <f t="shared" si="118"/>
        <v>0</v>
      </c>
      <c r="AN148" s="227">
        <f t="shared" si="119"/>
        <v>0</v>
      </c>
      <c r="AO148" s="227">
        <f t="shared" si="120"/>
        <v>0</v>
      </c>
      <c r="AP148" s="227">
        <f t="shared" si="121"/>
        <v>0</v>
      </c>
      <c r="AQ148" s="227">
        <f t="shared" si="122"/>
        <v>0</v>
      </c>
      <c r="AR148" s="227">
        <f t="shared" si="123"/>
        <v>0</v>
      </c>
      <c r="AT148" s="124" t="str">
        <f t="shared" si="140"/>
        <v>Grey - All_50 Gbps_10 km</v>
      </c>
      <c r="AU148" s="227">
        <f t="shared" si="124"/>
        <v>0</v>
      </c>
      <c r="AV148" s="227">
        <f t="shared" si="125"/>
        <v>0</v>
      </c>
      <c r="AW148" s="227">
        <f t="shared" si="126"/>
        <v>0</v>
      </c>
      <c r="AX148" s="227">
        <f t="shared" si="127"/>
        <v>0</v>
      </c>
      <c r="AY148" s="227">
        <f t="shared" si="128"/>
        <v>0</v>
      </c>
      <c r="AZ148" s="227">
        <f t="shared" si="129"/>
        <v>0</v>
      </c>
      <c r="BA148" s="227">
        <f t="shared" si="130"/>
        <v>0</v>
      </c>
      <c r="BB148" s="227">
        <f t="shared" si="131"/>
        <v>0</v>
      </c>
      <c r="BC148" s="227">
        <f t="shared" si="132"/>
        <v>0</v>
      </c>
      <c r="BD148" s="227">
        <f t="shared" si="133"/>
        <v>0</v>
      </c>
      <c r="BE148" s="227">
        <f t="shared" si="134"/>
        <v>0</v>
      </c>
      <c r="BF148" s="227">
        <f t="shared" si="135"/>
        <v>0</v>
      </c>
      <c r="BH148" s="124" t="str">
        <f t="shared" si="137"/>
        <v>Grey - All_50 Gbps_10 km</v>
      </c>
      <c r="BI148" s="265">
        <f>IF(AG148=0,,10^-6*AG148*$BO$5*Fronthaul!Q275)</f>
        <v>0</v>
      </c>
      <c r="BJ148" s="257">
        <f>IF(AH148=0,,10^-6*AH148*$BO$5*Fronthaul!R275)</f>
        <v>0</v>
      </c>
      <c r="BK148" s="257">
        <f>IF(AI148=0,,10^-6*AI148*$BO$5*Fronthaul!S275)</f>
        <v>0</v>
      </c>
      <c r="BL148" s="257">
        <f>IF(AJ148=0,,10^-6*AJ148*$BO$5*Fronthaul!T275)</f>
        <v>0</v>
      </c>
      <c r="BM148" s="257">
        <f>IF(AK148=0,,10^-6*AK148*$BO$5*Fronthaul!U275)</f>
        <v>0</v>
      </c>
      <c r="BN148" s="257">
        <f>IF(AL148=0,,10^-6*AL148*$BO$5*Fronthaul!V275)</f>
        <v>0</v>
      </c>
      <c r="BO148" s="257">
        <f>IF(AM148=0,,10^-6*AM148*$BO$5*Fronthaul!W275)</f>
        <v>0</v>
      </c>
      <c r="BP148" s="257">
        <f>IF(AN148=0,,10^-6*AN148*$BO$5*Fronthaul!X275)</f>
        <v>0</v>
      </c>
      <c r="BQ148" s="257">
        <f>IF(AO148=0,,10^-6*AO148*$BO$5*Fronthaul!Y275)</f>
        <v>0</v>
      </c>
      <c r="BR148" s="257">
        <f>IF(AP148=0,,10^-6*AP148*$BO$5*Fronthaul!Z275)</f>
        <v>0</v>
      </c>
      <c r="BS148" s="257">
        <f>IF(AQ148=0,,10^-6*AQ148*$BO$5*Fronthaul!AA275)</f>
        <v>0</v>
      </c>
      <c r="BT148" s="257">
        <f>IF(AR148=0,,10^-6*AR148*$BO$5*Fronthaul!AB275)</f>
        <v>0</v>
      </c>
      <c r="BV148" s="124" t="str">
        <f t="shared" si="138"/>
        <v>Grey - All_50 Gbps_10 km</v>
      </c>
      <c r="BW148" s="270">
        <f>IF(AU148=0,,10^-6*AU148*$CC$5*Fronthaul!Q275)</f>
        <v>0</v>
      </c>
      <c r="BX148" s="258">
        <f>IF(AV148=0,,10^-6*AV148*$CC$5*Fronthaul!R275)</f>
        <v>0</v>
      </c>
      <c r="BY148" s="258">
        <f>IF(AW148=0,,10^-6*AW148*$CC$5*Fronthaul!S275)</f>
        <v>0</v>
      </c>
      <c r="BZ148" s="258">
        <f>IF(AX148=0,,10^-6*AX148*$CC$5*Fronthaul!T275)</f>
        <v>0</v>
      </c>
      <c r="CA148" s="258">
        <f>IF(AY148=0,,10^-6*AY148*$CC$5*Fronthaul!U275)</f>
        <v>0</v>
      </c>
      <c r="CB148" s="258">
        <f>IF(AZ148=0,,10^-6*AZ148*$CC$5*Fronthaul!V275)</f>
        <v>0</v>
      </c>
      <c r="CC148" s="258">
        <f>IF(BA148=0,,10^-6*BA148*$CC$5*Fronthaul!W275)</f>
        <v>0</v>
      </c>
      <c r="CD148" s="258">
        <f>IF(BB148=0,,10^-6*BB148*$CC$5*Fronthaul!X275)</f>
        <v>0</v>
      </c>
      <c r="CE148" s="258">
        <f>IF(BC148=0,,10^-6*BC148*$CC$5*Fronthaul!Y275)</f>
        <v>0</v>
      </c>
      <c r="CF148" s="258">
        <f>IF(BD148=0,,10^-6*BD148*$CC$5*Fronthaul!Z275)</f>
        <v>0</v>
      </c>
      <c r="CG148" s="258">
        <f>IF(BE148=0,,10^-6*BE148*$CC$5*Fronthaul!AA275)</f>
        <v>0</v>
      </c>
      <c r="CH148" s="258">
        <f>IF(BF148=0,,10^-6*BF148*$CC$5*Fronthaul!AB275)</f>
        <v>0</v>
      </c>
    </row>
    <row r="149" spans="1:86">
      <c r="A149" s="238" t="s">
        <v>89</v>
      </c>
      <c r="B149" s="124" t="s">
        <v>348</v>
      </c>
      <c r="C149" s="227">
        <f>Fronthaul!C116</f>
        <v>0</v>
      </c>
      <c r="D149" s="227">
        <f>Fronthaul!D116</f>
        <v>0</v>
      </c>
      <c r="E149" s="227">
        <f>Fronthaul!E116</f>
        <v>0</v>
      </c>
      <c r="F149" s="227">
        <f>Fronthaul!F116</f>
        <v>0</v>
      </c>
      <c r="G149" s="227">
        <f>Fronthaul!G116</f>
        <v>0</v>
      </c>
      <c r="H149" s="227">
        <f>Fronthaul!H116</f>
        <v>0</v>
      </c>
      <c r="I149" s="227">
        <f>Fronthaul!I116</f>
        <v>0</v>
      </c>
      <c r="J149" s="227">
        <f>Fronthaul!J116</f>
        <v>0</v>
      </c>
      <c r="K149" s="227">
        <f>Fronthaul!K116</f>
        <v>0</v>
      </c>
      <c r="L149" s="227">
        <f>Fronthaul!L116</f>
        <v>0</v>
      </c>
      <c r="M149" s="227">
        <f>Fronthaul!M116</f>
        <v>0</v>
      </c>
      <c r="N149" s="227">
        <f>Fronthaul!N116</f>
        <v>0</v>
      </c>
      <c r="P149" s="124" t="str">
        <f t="shared" si="136"/>
        <v>Grey - All_50 Gbps_20 km</v>
      </c>
      <c r="Q149" s="227">
        <f>Fronthaul!C155</f>
        <v>0</v>
      </c>
      <c r="R149" s="227">
        <f>Fronthaul!D155</f>
        <v>0</v>
      </c>
      <c r="S149" s="227">
        <f>Fronthaul!E155</f>
        <v>0</v>
      </c>
      <c r="T149" s="227">
        <f>Fronthaul!F155</f>
        <v>0</v>
      </c>
      <c r="U149" s="227">
        <f>Fronthaul!G155</f>
        <v>0</v>
      </c>
      <c r="V149" s="227">
        <f>Fronthaul!H155</f>
        <v>0</v>
      </c>
      <c r="W149" s="227">
        <f>Fronthaul!I155</f>
        <v>0</v>
      </c>
      <c r="X149" s="227">
        <f>Fronthaul!J155</f>
        <v>0</v>
      </c>
      <c r="Y149" s="227">
        <f>Fronthaul!K155</f>
        <v>0</v>
      </c>
      <c r="Z149" s="227">
        <f>Fronthaul!L155</f>
        <v>0</v>
      </c>
      <c r="AA149" s="227">
        <f>Fronthaul!M155</f>
        <v>0</v>
      </c>
      <c r="AB149" s="227">
        <f>Fronthaul!N155</f>
        <v>0</v>
      </c>
      <c r="AD149" s="228" t="s">
        <v>122</v>
      </c>
      <c r="AF149" s="124" t="str">
        <f t="shared" si="139"/>
        <v>Grey - All_50 Gbps_20 km</v>
      </c>
      <c r="AG149" s="227">
        <f t="shared" si="112"/>
        <v>0</v>
      </c>
      <c r="AH149" s="227">
        <f t="shared" si="113"/>
        <v>0</v>
      </c>
      <c r="AI149" s="227">
        <f t="shared" si="114"/>
        <v>0</v>
      </c>
      <c r="AJ149" s="227">
        <f t="shared" si="115"/>
        <v>0</v>
      </c>
      <c r="AK149" s="227">
        <f t="shared" si="116"/>
        <v>0</v>
      </c>
      <c r="AL149" s="227">
        <f t="shared" si="117"/>
        <v>0</v>
      </c>
      <c r="AM149" s="227">
        <f t="shared" si="118"/>
        <v>0</v>
      </c>
      <c r="AN149" s="227">
        <f t="shared" si="119"/>
        <v>0</v>
      </c>
      <c r="AO149" s="227">
        <f t="shared" si="120"/>
        <v>0</v>
      </c>
      <c r="AP149" s="227">
        <f t="shared" si="121"/>
        <v>0</v>
      </c>
      <c r="AQ149" s="227">
        <f t="shared" si="122"/>
        <v>0</v>
      </c>
      <c r="AR149" s="227">
        <f t="shared" si="123"/>
        <v>0</v>
      </c>
      <c r="AT149" s="124" t="str">
        <f t="shared" si="140"/>
        <v>Grey - All_50 Gbps_20 km</v>
      </c>
      <c r="AU149" s="227">
        <f t="shared" si="124"/>
        <v>0</v>
      </c>
      <c r="AV149" s="227">
        <f t="shared" si="125"/>
        <v>0</v>
      </c>
      <c r="AW149" s="227">
        <f t="shared" si="126"/>
        <v>0</v>
      </c>
      <c r="AX149" s="227">
        <f t="shared" si="127"/>
        <v>0</v>
      </c>
      <c r="AY149" s="227">
        <f t="shared" si="128"/>
        <v>0</v>
      </c>
      <c r="AZ149" s="227">
        <f t="shared" si="129"/>
        <v>0</v>
      </c>
      <c r="BA149" s="227">
        <f t="shared" si="130"/>
        <v>0</v>
      </c>
      <c r="BB149" s="227">
        <f t="shared" si="131"/>
        <v>0</v>
      </c>
      <c r="BC149" s="227">
        <f t="shared" si="132"/>
        <v>0</v>
      </c>
      <c r="BD149" s="227">
        <f t="shared" si="133"/>
        <v>0</v>
      </c>
      <c r="BE149" s="227">
        <f t="shared" si="134"/>
        <v>0</v>
      </c>
      <c r="BF149" s="227">
        <f t="shared" si="135"/>
        <v>0</v>
      </c>
      <c r="BH149" s="124" t="str">
        <f t="shared" si="137"/>
        <v>Grey - All_50 Gbps_20 km</v>
      </c>
      <c r="BI149" s="265">
        <f>IF(AG149=0,,10^-6*AG149*$BO$5*Fronthaul!Q276)</f>
        <v>0</v>
      </c>
      <c r="BJ149" s="257">
        <f>IF(AH149=0,,10^-6*AH149*$BO$5*Fronthaul!R276)</f>
        <v>0</v>
      </c>
      <c r="BK149" s="257">
        <f>IF(AI149=0,,10^-6*AI149*$BO$5*Fronthaul!S276)</f>
        <v>0</v>
      </c>
      <c r="BL149" s="257">
        <f>IF(AJ149=0,,10^-6*AJ149*$BO$5*Fronthaul!T276)</f>
        <v>0</v>
      </c>
      <c r="BM149" s="257">
        <f>IF(AK149=0,,10^-6*AK149*$BO$5*Fronthaul!U276)</f>
        <v>0</v>
      </c>
      <c r="BN149" s="257">
        <f>IF(AL149=0,,10^-6*AL149*$BO$5*Fronthaul!V276)</f>
        <v>0</v>
      </c>
      <c r="BO149" s="257">
        <f>IF(AM149=0,,10^-6*AM149*$BO$5*Fronthaul!W276)</f>
        <v>0</v>
      </c>
      <c r="BP149" s="257">
        <f>IF(AN149=0,,10^-6*AN149*$BO$5*Fronthaul!X276)</f>
        <v>0</v>
      </c>
      <c r="BQ149" s="257">
        <f>IF(AO149=0,,10^-6*AO149*$BO$5*Fronthaul!Y276)</f>
        <v>0</v>
      </c>
      <c r="BR149" s="257">
        <f>IF(AP149=0,,10^-6*AP149*$BO$5*Fronthaul!Z276)</f>
        <v>0</v>
      </c>
      <c r="BS149" s="257">
        <f>IF(AQ149=0,,10^-6*AQ149*$BO$5*Fronthaul!AA276)</f>
        <v>0</v>
      </c>
      <c r="BT149" s="257">
        <f>IF(AR149=0,,10^-6*AR149*$BO$5*Fronthaul!AB276)</f>
        <v>0</v>
      </c>
      <c r="BV149" s="124" t="str">
        <f t="shared" si="138"/>
        <v>Grey - All_50 Gbps_20 km</v>
      </c>
      <c r="BW149" s="270">
        <f>IF(AU149=0,,10^-6*AU149*$CC$5*Fronthaul!Q276)</f>
        <v>0</v>
      </c>
      <c r="BX149" s="258">
        <f>IF(AV149=0,,10^-6*AV149*$CC$5*Fronthaul!R276)</f>
        <v>0</v>
      </c>
      <c r="BY149" s="258">
        <f>IF(AW149=0,,10^-6*AW149*$CC$5*Fronthaul!S276)</f>
        <v>0</v>
      </c>
      <c r="BZ149" s="258">
        <f>IF(AX149=0,,10^-6*AX149*$CC$5*Fronthaul!T276)</f>
        <v>0</v>
      </c>
      <c r="CA149" s="258">
        <f>IF(AY149=0,,10^-6*AY149*$CC$5*Fronthaul!U276)</f>
        <v>0</v>
      </c>
      <c r="CB149" s="258">
        <f>IF(AZ149=0,,10^-6*AZ149*$CC$5*Fronthaul!V276)</f>
        <v>0</v>
      </c>
      <c r="CC149" s="258">
        <f>IF(BA149=0,,10^-6*BA149*$CC$5*Fronthaul!W276)</f>
        <v>0</v>
      </c>
      <c r="CD149" s="258">
        <f>IF(BB149=0,,10^-6*BB149*$CC$5*Fronthaul!X276)</f>
        <v>0</v>
      </c>
      <c r="CE149" s="258">
        <f>IF(BC149=0,,10^-6*BC149*$CC$5*Fronthaul!Y276)</f>
        <v>0</v>
      </c>
      <c r="CF149" s="258">
        <f>IF(BD149=0,,10^-6*BD149*$CC$5*Fronthaul!Z276)</f>
        <v>0</v>
      </c>
      <c r="CG149" s="258">
        <f>IF(BE149=0,,10^-6*BE149*$CC$5*Fronthaul!AA276)</f>
        <v>0</v>
      </c>
      <c r="CH149" s="258">
        <f>IF(BF149=0,,10^-6*BF149*$CC$5*Fronthaul!AB276)</f>
        <v>0</v>
      </c>
    </row>
    <row r="150" spans="1:86">
      <c r="A150" s="238" t="s">
        <v>89</v>
      </c>
      <c r="B150" s="124" t="s">
        <v>349</v>
      </c>
      <c r="C150" s="227">
        <f>Fronthaul!C117</f>
        <v>0</v>
      </c>
      <c r="D150" s="227">
        <f>Fronthaul!D117</f>
        <v>0</v>
      </c>
      <c r="E150" s="227">
        <f>Fronthaul!E117</f>
        <v>0</v>
      </c>
      <c r="F150" s="227">
        <f>Fronthaul!F117</f>
        <v>0</v>
      </c>
      <c r="G150" s="227">
        <f>Fronthaul!G117</f>
        <v>0</v>
      </c>
      <c r="H150" s="227">
        <f>Fronthaul!H117</f>
        <v>0</v>
      </c>
      <c r="I150" s="227">
        <f>Fronthaul!I117</f>
        <v>0</v>
      </c>
      <c r="J150" s="227">
        <f>Fronthaul!J117</f>
        <v>0</v>
      </c>
      <c r="K150" s="227">
        <f>Fronthaul!K117</f>
        <v>0</v>
      </c>
      <c r="L150" s="227">
        <f>Fronthaul!L117</f>
        <v>0</v>
      </c>
      <c r="M150" s="227">
        <f>Fronthaul!M117</f>
        <v>0</v>
      </c>
      <c r="N150" s="227">
        <f>Fronthaul!N117</f>
        <v>0</v>
      </c>
      <c r="P150" s="124" t="str">
        <f t="shared" si="136"/>
        <v>Grey - All_100 Gbps_10 km</v>
      </c>
      <c r="Q150" s="227">
        <f>Fronthaul!C156</f>
        <v>0</v>
      </c>
      <c r="R150" s="227">
        <f>Fronthaul!D156</f>
        <v>0</v>
      </c>
      <c r="S150" s="227">
        <f>Fronthaul!E156</f>
        <v>0</v>
      </c>
      <c r="T150" s="227">
        <f>Fronthaul!F156</f>
        <v>0</v>
      </c>
      <c r="U150" s="227">
        <f>Fronthaul!G156</f>
        <v>0</v>
      </c>
      <c r="V150" s="227">
        <f>Fronthaul!H156</f>
        <v>0</v>
      </c>
      <c r="W150" s="227">
        <f>Fronthaul!I156</f>
        <v>0</v>
      </c>
      <c r="X150" s="227">
        <f>Fronthaul!J156</f>
        <v>0</v>
      </c>
      <c r="Y150" s="227">
        <f>Fronthaul!K156</f>
        <v>0</v>
      </c>
      <c r="Z150" s="227">
        <f>Fronthaul!L156</f>
        <v>0</v>
      </c>
      <c r="AA150" s="227">
        <f>Fronthaul!M156</f>
        <v>0</v>
      </c>
      <c r="AB150" s="227">
        <f>Fronthaul!N156</f>
        <v>0</v>
      </c>
      <c r="AD150" s="228" t="s">
        <v>122</v>
      </c>
      <c r="AF150" s="124" t="str">
        <f t="shared" si="139"/>
        <v>Grey - All_100 Gbps_10 km</v>
      </c>
      <c r="AG150" s="227">
        <f t="shared" si="112"/>
        <v>0</v>
      </c>
      <c r="AH150" s="227">
        <f t="shared" si="113"/>
        <v>0</v>
      </c>
      <c r="AI150" s="227">
        <f t="shared" si="114"/>
        <v>0</v>
      </c>
      <c r="AJ150" s="227">
        <f t="shared" si="115"/>
        <v>0</v>
      </c>
      <c r="AK150" s="227">
        <f t="shared" si="116"/>
        <v>0</v>
      </c>
      <c r="AL150" s="227">
        <f t="shared" si="117"/>
        <v>0</v>
      </c>
      <c r="AM150" s="227">
        <f t="shared" si="118"/>
        <v>0</v>
      </c>
      <c r="AN150" s="227">
        <f t="shared" si="119"/>
        <v>0</v>
      </c>
      <c r="AO150" s="227">
        <f t="shared" si="120"/>
        <v>0</v>
      </c>
      <c r="AP150" s="227">
        <f t="shared" si="121"/>
        <v>0</v>
      </c>
      <c r="AQ150" s="227">
        <f t="shared" si="122"/>
        <v>0</v>
      </c>
      <c r="AR150" s="227">
        <f t="shared" si="123"/>
        <v>0</v>
      </c>
      <c r="AT150" s="124" t="str">
        <f t="shared" si="140"/>
        <v>Grey - All_100 Gbps_10 km</v>
      </c>
      <c r="AU150" s="227">
        <f t="shared" si="124"/>
        <v>0</v>
      </c>
      <c r="AV150" s="227">
        <f t="shared" si="125"/>
        <v>0</v>
      </c>
      <c r="AW150" s="227">
        <f t="shared" si="126"/>
        <v>0</v>
      </c>
      <c r="AX150" s="227">
        <f t="shared" si="127"/>
        <v>0</v>
      </c>
      <c r="AY150" s="227">
        <f t="shared" si="128"/>
        <v>0</v>
      </c>
      <c r="AZ150" s="227">
        <f t="shared" si="129"/>
        <v>0</v>
      </c>
      <c r="BA150" s="227">
        <f t="shared" si="130"/>
        <v>0</v>
      </c>
      <c r="BB150" s="227">
        <f t="shared" si="131"/>
        <v>0</v>
      </c>
      <c r="BC150" s="227">
        <f t="shared" si="132"/>
        <v>0</v>
      </c>
      <c r="BD150" s="227">
        <f t="shared" si="133"/>
        <v>0</v>
      </c>
      <c r="BE150" s="227">
        <f t="shared" si="134"/>
        <v>0</v>
      </c>
      <c r="BF150" s="227">
        <f t="shared" si="135"/>
        <v>0</v>
      </c>
      <c r="BH150" s="124" t="str">
        <f t="shared" si="137"/>
        <v>Grey - All_100 Gbps_10 km</v>
      </c>
      <c r="BI150" s="265">
        <f>IF(AG150=0,,10^-6*AG150*$BO$5*Fronthaul!Q277)</f>
        <v>0</v>
      </c>
      <c r="BJ150" s="257">
        <f>IF(AH150=0,,10^-6*AH150*$BO$5*Fronthaul!R277)</f>
        <v>0</v>
      </c>
      <c r="BK150" s="257">
        <f>IF(AI150=0,,10^-6*AI150*$BO$5*Fronthaul!S277)</f>
        <v>0</v>
      </c>
      <c r="BL150" s="257">
        <f>IF(AJ150=0,,10^-6*AJ150*$BO$5*Fronthaul!T277)</f>
        <v>0</v>
      </c>
      <c r="BM150" s="257">
        <f>IF(AK150=0,,10^-6*AK150*$BO$5*Fronthaul!U277)</f>
        <v>0</v>
      </c>
      <c r="BN150" s="257">
        <f>IF(AL150=0,,10^-6*AL150*$BO$5*Fronthaul!V277)</f>
        <v>0</v>
      </c>
      <c r="BO150" s="257">
        <f>IF(AM150=0,,10^-6*AM150*$BO$5*Fronthaul!W277)</f>
        <v>0</v>
      </c>
      <c r="BP150" s="257">
        <f>IF(AN150=0,,10^-6*AN150*$BO$5*Fronthaul!X277)</f>
        <v>0</v>
      </c>
      <c r="BQ150" s="257">
        <f>IF(AO150=0,,10^-6*AO150*$BO$5*Fronthaul!Y277)</f>
        <v>0</v>
      </c>
      <c r="BR150" s="257">
        <f>IF(AP150=0,,10^-6*AP150*$BO$5*Fronthaul!Z277)</f>
        <v>0</v>
      </c>
      <c r="BS150" s="257">
        <f>IF(AQ150=0,,10^-6*AQ150*$BO$5*Fronthaul!AA277)</f>
        <v>0</v>
      </c>
      <c r="BT150" s="257">
        <f>IF(AR150=0,,10^-6*AR150*$BO$5*Fronthaul!AB277)</f>
        <v>0</v>
      </c>
      <c r="BV150" s="124" t="str">
        <f t="shared" si="138"/>
        <v>Grey - All_100 Gbps_10 km</v>
      </c>
      <c r="BW150" s="270">
        <f>IF(AU150=0,,10^-6*AU150*$CC$5*Fronthaul!Q277)</f>
        <v>0</v>
      </c>
      <c r="BX150" s="258">
        <f>IF(AV150=0,,10^-6*AV150*$CC$5*Fronthaul!R277)</f>
        <v>0</v>
      </c>
      <c r="BY150" s="258">
        <f>IF(AW150=0,,10^-6*AW150*$CC$5*Fronthaul!S277)</f>
        <v>0</v>
      </c>
      <c r="BZ150" s="258">
        <f>IF(AX150=0,,10^-6*AX150*$CC$5*Fronthaul!T277)</f>
        <v>0</v>
      </c>
      <c r="CA150" s="258">
        <f>IF(AY150=0,,10^-6*AY150*$CC$5*Fronthaul!U277)</f>
        <v>0</v>
      </c>
      <c r="CB150" s="258">
        <f>IF(AZ150=0,,10^-6*AZ150*$CC$5*Fronthaul!V277)</f>
        <v>0</v>
      </c>
      <c r="CC150" s="258">
        <f>IF(BA150=0,,10^-6*BA150*$CC$5*Fronthaul!W277)</f>
        <v>0</v>
      </c>
      <c r="CD150" s="258">
        <f>IF(BB150=0,,10^-6*BB150*$CC$5*Fronthaul!X277)</f>
        <v>0</v>
      </c>
      <c r="CE150" s="258">
        <f>IF(BC150=0,,10^-6*BC150*$CC$5*Fronthaul!Y277)</f>
        <v>0</v>
      </c>
      <c r="CF150" s="258">
        <f>IF(BD150=0,,10^-6*BD150*$CC$5*Fronthaul!Z277)</f>
        <v>0</v>
      </c>
      <c r="CG150" s="258">
        <f>IF(BE150=0,,10^-6*BE150*$CC$5*Fronthaul!AA277)</f>
        <v>0</v>
      </c>
      <c r="CH150" s="258">
        <f>IF(BF150=0,,10^-6*BF150*$CC$5*Fronthaul!AB277)</f>
        <v>0</v>
      </c>
    </row>
    <row r="151" spans="1:86">
      <c r="A151" s="238" t="s">
        <v>89</v>
      </c>
      <c r="B151" s="124" t="s">
        <v>350</v>
      </c>
      <c r="C151" s="227">
        <f>Fronthaul!C118</f>
        <v>0</v>
      </c>
      <c r="D151" s="227">
        <f>Fronthaul!D118</f>
        <v>0</v>
      </c>
      <c r="E151" s="227">
        <f>Fronthaul!E118</f>
        <v>0</v>
      </c>
      <c r="F151" s="227">
        <f>Fronthaul!F118</f>
        <v>0</v>
      </c>
      <c r="G151" s="227">
        <f>Fronthaul!G118</f>
        <v>0</v>
      </c>
      <c r="H151" s="227">
        <f>Fronthaul!H118</f>
        <v>0</v>
      </c>
      <c r="I151" s="227">
        <f>Fronthaul!I118</f>
        <v>0</v>
      </c>
      <c r="J151" s="227">
        <f>Fronthaul!J118</f>
        <v>0</v>
      </c>
      <c r="K151" s="227">
        <f>Fronthaul!K118</f>
        <v>0</v>
      </c>
      <c r="L151" s="227">
        <f>Fronthaul!L118</f>
        <v>0</v>
      </c>
      <c r="M151" s="227">
        <f>Fronthaul!M118</f>
        <v>0</v>
      </c>
      <c r="N151" s="227">
        <f>Fronthaul!N118</f>
        <v>0</v>
      </c>
      <c r="P151" s="124" t="str">
        <f t="shared" si="136"/>
        <v>Grey - All_100 Gbps_20 km</v>
      </c>
      <c r="Q151" s="227">
        <f>Fronthaul!C157</f>
        <v>0</v>
      </c>
      <c r="R151" s="227">
        <f>Fronthaul!D157</f>
        <v>0</v>
      </c>
      <c r="S151" s="227">
        <f>Fronthaul!E157</f>
        <v>0</v>
      </c>
      <c r="T151" s="227">
        <f>Fronthaul!F157</f>
        <v>0</v>
      </c>
      <c r="U151" s="227">
        <f>Fronthaul!G157</f>
        <v>0</v>
      </c>
      <c r="V151" s="227">
        <f>Fronthaul!H157</f>
        <v>0</v>
      </c>
      <c r="W151" s="227">
        <f>Fronthaul!I157</f>
        <v>0</v>
      </c>
      <c r="X151" s="227">
        <f>Fronthaul!J157</f>
        <v>0</v>
      </c>
      <c r="Y151" s="227">
        <f>Fronthaul!K157</f>
        <v>0</v>
      </c>
      <c r="Z151" s="227">
        <f>Fronthaul!L157</f>
        <v>0</v>
      </c>
      <c r="AA151" s="227">
        <f>Fronthaul!M157</f>
        <v>0</v>
      </c>
      <c r="AB151" s="227">
        <f>Fronthaul!N157</f>
        <v>0</v>
      </c>
      <c r="AD151" s="228" t="s">
        <v>122</v>
      </c>
      <c r="AF151" s="124" t="str">
        <f t="shared" si="139"/>
        <v>Grey - All_100 Gbps_20 km</v>
      </c>
      <c r="AG151" s="227">
        <f t="shared" si="112"/>
        <v>0</v>
      </c>
      <c r="AH151" s="227">
        <f t="shared" si="113"/>
        <v>0</v>
      </c>
      <c r="AI151" s="227">
        <f t="shared" si="114"/>
        <v>0</v>
      </c>
      <c r="AJ151" s="227">
        <f t="shared" si="115"/>
        <v>0</v>
      </c>
      <c r="AK151" s="227">
        <f t="shared" si="116"/>
        <v>0</v>
      </c>
      <c r="AL151" s="227">
        <f t="shared" si="117"/>
        <v>0</v>
      </c>
      <c r="AM151" s="227">
        <f t="shared" si="118"/>
        <v>0</v>
      </c>
      <c r="AN151" s="227">
        <f t="shared" si="119"/>
        <v>0</v>
      </c>
      <c r="AO151" s="227">
        <f t="shared" si="120"/>
        <v>0</v>
      </c>
      <c r="AP151" s="227">
        <f t="shared" si="121"/>
        <v>0</v>
      </c>
      <c r="AQ151" s="227">
        <f t="shared" si="122"/>
        <v>0</v>
      </c>
      <c r="AR151" s="227">
        <f t="shared" si="123"/>
        <v>0</v>
      </c>
      <c r="AT151" s="124" t="str">
        <f t="shared" si="140"/>
        <v>Grey - All_100 Gbps_20 km</v>
      </c>
      <c r="AU151" s="227">
        <f t="shared" si="124"/>
        <v>0</v>
      </c>
      <c r="AV151" s="227">
        <f t="shared" si="125"/>
        <v>0</v>
      </c>
      <c r="AW151" s="227">
        <f t="shared" si="126"/>
        <v>0</v>
      </c>
      <c r="AX151" s="227">
        <f t="shared" si="127"/>
        <v>0</v>
      </c>
      <c r="AY151" s="227">
        <f t="shared" si="128"/>
        <v>0</v>
      </c>
      <c r="AZ151" s="227">
        <f t="shared" si="129"/>
        <v>0</v>
      </c>
      <c r="BA151" s="227">
        <f t="shared" si="130"/>
        <v>0</v>
      </c>
      <c r="BB151" s="227">
        <f t="shared" si="131"/>
        <v>0</v>
      </c>
      <c r="BC151" s="227">
        <f t="shared" si="132"/>
        <v>0</v>
      </c>
      <c r="BD151" s="227">
        <f t="shared" si="133"/>
        <v>0</v>
      </c>
      <c r="BE151" s="227">
        <f t="shared" si="134"/>
        <v>0</v>
      </c>
      <c r="BF151" s="227">
        <f t="shared" si="135"/>
        <v>0</v>
      </c>
      <c r="BH151" s="124" t="str">
        <f t="shared" si="137"/>
        <v>Grey - All_100 Gbps_20 km</v>
      </c>
      <c r="BI151" s="265">
        <f>IF(AG151=0,,10^-6*AG151*$BO$5*Fronthaul!Q278)</f>
        <v>0</v>
      </c>
      <c r="BJ151" s="257">
        <f>IF(AH151=0,,10^-6*AH151*$BO$5*Fronthaul!R278)</f>
        <v>0</v>
      </c>
      <c r="BK151" s="257">
        <f>IF(AI151=0,,10^-6*AI151*$BO$5*Fronthaul!S278)</f>
        <v>0</v>
      </c>
      <c r="BL151" s="257">
        <f>IF(AJ151=0,,10^-6*AJ151*$BO$5*Fronthaul!T278)</f>
        <v>0</v>
      </c>
      <c r="BM151" s="257">
        <f>IF(AK151=0,,10^-6*AK151*$BO$5*Fronthaul!U278)</f>
        <v>0</v>
      </c>
      <c r="BN151" s="257">
        <f>IF(AL151=0,,10^-6*AL151*$BO$5*Fronthaul!V278)</f>
        <v>0</v>
      </c>
      <c r="BO151" s="257">
        <f>IF(AM151=0,,10^-6*AM151*$BO$5*Fronthaul!W278)</f>
        <v>0</v>
      </c>
      <c r="BP151" s="257">
        <f>IF(AN151=0,,10^-6*AN151*$BO$5*Fronthaul!X278)</f>
        <v>0</v>
      </c>
      <c r="BQ151" s="257">
        <f>IF(AO151=0,,10^-6*AO151*$BO$5*Fronthaul!Y278)</f>
        <v>0</v>
      </c>
      <c r="BR151" s="257">
        <f>IF(AP151=0,,10^-6*AP151*$BO$5*Fronthaul!Z278)</f>
        <v>0</v>
      </c>
      <c r="BS151" s="257">
        <f>IF(AQ151=0,,10^-6*AQ151*$BO$5*Fronthaul!AA278)</f>
        <v>0</v>
      </c>
      <c r="BT151" s="257">
        <f>IF(AR151=0,,10^-6*AR151*$BO$5*Fronthaul!AB278)</f>
        <v>0</v>
      </c>
      <c r="BV151" s="124" t="str">
        <f t="shared" si="138"/>
        <v>Grey - All_100 Gbps_20 km</v>
      </c>
      <c r="BW151" s="270">
        <f>IF(AU151=0,,10^-6*AU151*$CC$5*Fronthaul!Q278)</f>
        <v>0</v>
      </c>
      <c r="BX151" s="258">
        <f>IF(AV151=0,,10^-6*AV151*$CC$5*Fronthaul!R278)</f>
        <v>0</v>
      </c>
      <c r="BY151" s="258">
        <f>IF(AW151=0,,10^-6*AW151*$CC$5*Fronthaul!S278)</f>
        <v>0</v>
      </c>
      <c r="BZ151" s="258">
        <f>IF(AX151=0,,10^-6*AX151*$CC$5*Fronthaul!T278)</f>
        <v>0</v>
      </c>
      <c r="CA151" s="258">
        <f>IF(AY151=0,,10^-6*AY151*$CC$5*Fronthaul!U278)</f>
        <v>0</v>
      </c>
      <c r="CB151" s="258">
        <f>IF(AZ151=0,,10^-6*AZ151*$CC$5*Fronthaul!V278)</f>
        <v>0</v>
      </c>
      <c r="CC151" s="258">
        <f>IF(BA151=0,,10^-6*BA151*$CC$5*Fronthaul!W278)</f>
        <v>0</v>
      </c>
      <c r="CD151" s="258">
        <f>IF(BB151=0,,10^-6*BB151*$CC$5*Fronthaul!X278)</f>
        <v>0</v>
      </c>
      <c r="CE151" s="258">
        <f>IF(BC151=0,,10^-6*BC151*$CC$5*Fronthaul!Y278)</f>
        <v>0</v>
      </c>
      <c r="CF151" s="258">
        <f>IF(BD151=0,,10^-6*BD151*$CC$5*Fronthaul!Z278)</f>
        <v>0</v>
      </c>
      <c r="CG151" s="258">
        <f>IF(BE151=0,,10^-6*BE151*$CC$5*Fronthaul!AA278)</f>
        <v>0</v>
      </c>
      <c r="CH151" s="258">
        <f>IF(BF151=0,,10^-6*BF151*$CC$5*Fronthaul!AB278)</f>
        <v>0</v>
      </c>
    </row>
    <row r="152" spans="1:86">
      <c r="A152" s="238" t="s">
        <v>89</v>
      </c>
      <c r="B152" s="124" t="s">
        <v>351</v>
      </c>
      <c r="C152" s="227">
        <f>Fronthaul!C119</f>
        <v>0</v>
      </c>
      <c r="D152" s="227">
        <f>Fronthaul!D119</f>
        <v>0</v>
      </c>
      <c r="E152" s="227">
        <f>Fronthaul!E119</f>
        <v>0</v>
      </c>
      <c r="F152" s="227">
        <f>Fronthaul!F119</f>
        <v>0</v>
      </c>
      <c r="G152" s="227">
        <f>Fronthaul!G119</f>
        <v>0</v>
      </c>
      <c r="H152" s="227">
        <f>Fronthaul!H119</f>
        <v>0</v>
      </c>
      <c r="I152" s="227">
        <f>Fronthaul!I119</f>
        <v>0</v>
      </c>
      <c r="J152" s="227">
        <f>Fronthaul!J119</f>
        <v>0</v>
      </c>
      <c r="K152" s="227">
        <f>Fronthaul!K119</f>
        <v>0</v>
      </c>
      <c r="L152" s="227">
        <f>Fronthaul!L119</f>
        <v>0</v>
      </c>
      <c r="M152" s="227">
        <f>Fronthaul!M119</f>
        <v>0</v>
      </c>
      <c r="N152" s="227">
        <f>Fronthaul!N119</f>
        <v>0</v>
      </c>
      <c r="P152" s="124" t="str">
        <f t="shared" si="136"/>
        <v>CWDM_10 Gbps_≤ 20 km</v>
      </c>
      <c r="Q152" s="227">
        <f>Fronthaul!C158</f>
        <v>0</v>
      </c>
      <c r="R152" s="227">
        <f>Fronthaul!D158</f>
        <v>0</v>
      </c>
      <c r="S152" s="227">
        <f>Fronthaul!E158</f>
        <v>0</v>
      </c>
      <c r="T152" s="227">
        <f>Fronthaul!F158</f>
        <v>0</v>
      </c>
      <c r="U152" s="227">
        <f>Fronthaul!G158</f>
        <v>0</v>
      </c>
      <c r="V152" s="227">
        <f>Fronthaul!H158</f>
        <v>0</v>
      </c>
      <c r="W152" s="227">
        <f>Fronthaul!I158</f>
        <v>0</v>
      </c>
      <c r="X152" s="227">
        <f>Fronthaul!J158</f>
        <v>0</v>
      </c>
      <c r="Y152" s="227">
        <f>Fronthaul!K158</f>
        <v>0</v>
      </c>
      <c r="Z152" s="227">
        <f>Fronthaul!L158</f>
        <v>0</v>
      </c>
      <c r="AA152" s="227">
        <f>Fronthaul!M158</f>
        <v>0</v>
      </c>
      <c r="AB152" s="227">
        <f>Fronthaul!N158</f>
        <v>0</v>
      </c>
      <c r="AD152" s="228" t="s">
        <v>122</v>
      </c>
      <c r="AF152" s="124" t="str">
        <f t="shared" si="139"/>
        <v>CWDM_10 Gbps_≤ 20 km</v>
      </c>
      <c r="AG152" s="227">
        <f t="shared" si="112"/>
        <v>0</v>
      </c>
      <c r="AH152" s="227">
        <f t="shared" si="113"/>
        <v>0</v>
      </c>
      <c r="AI152" s="227">
        <f t="shared" si="114"/>
        <v>0</v>
      </c>
      <c r="AJ152" s="227">
        <f t="shared" si="115"/>
        <v>0</v>
      </c>
      <c r="AK152" s="227">
        <f t="shared" si="116"/>
        <v>0</v>
      </c>
      <c r="AL152" s="227">
        <f t="shared" si="117"/>
        <v>0</v>
      </c>
      <c r="AM152" s="227">
        <f t="shared" si="118"/>
        <v>0</v>
      </c>
      <c r="AN152" s="227">
        <f t="shared" si="119"/>
        <v>0</v>
      </c>
      <c r="AO152" s="227">
        <f t="shared" si="120"/>
        <v>0</v>
      </c>
      <c r="AP152" s="227">
        <f t="shared" si="121"/>
        <v>0</v>
      </c>
      <c r="AQ152" s="227">
        <f t="shared" si="122"/>
        <v>0</v>
      </c>
      <c r="AR152" s="227">
        <f t="shared" si="123"/>
        <v>0</v>
      </c>
      <c r="AT152" s="124" t="str">
        <f t="shared" si="140"/>
        <v>CWDM_10 Gbps_≤ 20 km</v>
      </c>
      <c r="AU152" s="227">
        <f t="shared" si="124"/>
        <v>0</v>
      </c>
      <c r="AV152" s="227">
        <f t="shared" si="125"/>
        <v>0</v>
      </c>
      <c r="AW152" s="227">
        <f t="shared" si="126"/>
        <v>0</v>
      </c>
      <c r="AX152" s="227">
        <f t="shared" si="127"/>
        <v>0</v>
      </c>
      <c r="AY152" s="227">
        <f t="shared" si="128"/>
        <v>0</v>
      </c>
      <c r="AZ152" s="227">
        <f t="shared" si="129"/>
        <v>0</v>
      </c>
      <c r="BA152" s="227">
        <f t="shared" si="130"/>
        <v>0</v>
      </c>
      <c r="BB152" s="227">
        <f t="shared" si="131"/>
        <v>0</v>
      </c>
      <c r="BC152" s="227">
        <f t="shared" si="132"/>
        <v>0</v>
      </c>
      <c r="BD152" s="227">
        <f t="shared" si="133"/>
        <v>0</v>
      </c>
      <c r="BE152" s="227">
        <f t="shared" si="134"/>
        <v>0</v>
      </c>
      <c r="BF152" s="227">
        <f t="shared" si="135"/>
        <v>0</v>
      </c>
      <c r="BH152" s="124" t="str">
        <f t="shared" si="137"/>
        <v>CWDM_10 Gbps_≤ 20 km</v>
      </c>
      <c r="BI152" s="265">
        <f>IF(AG152=0,,10^-6*AG152*$BO$5*Fronthaul!Q279)</f>
        <v>0</v>
      </c>
      <c r="BJ152" s="257">
        <f>IF(AH152=0,,10^-6*AH152*$BO$5*Fronthaul!R279)</f>
        <v>0</v>
      </c>
      <c r="BK152" s="257">
        <f>IF(AI152=0,,10^-6*AI152*$BO$5*Fronthaul!S279)</f>
        <v>0</v>
      </c>
      <c r="BL152" s="257">
        <f>IF(AJ152=0,,10^-6*AJ152*$BO$5*Fronthaul!T279)</f>
        <v>0</v>
      </c>
      <c r="BM152" s="257">
        <f>IF(AK152=0,,10^-6*AK152*$BO$5*Fronthaul!U279)</f>
        <v>0</v>
      </c>
      <c r="BN152" s="257">
        <f>IF(AL152=0,,10^-6*AL152*$BO$5*Fronthaul!V279)</f>
        <v>0</v>
      </c>
      <c r="BO152" s="257">
        <f>IF(AM152=0,,10^-6*AM152*$BO$5*Fronthaul!W279)</f>
        <v>0</v>
      </c>
      <c r="BP152" s="257">
        <f>IF(AN152=0,,10^-6*AN152*$BO$5*Fronthaul!X279)</f>
        <v>0</v>
      </c>
      <c r="BQ152" s="257">
        <f>IF(AO152=0,,10^-6*AO152*$BO$5*Fronthaul!Y279)</f>
        <v>0</v>
      </c>
      <c r="BR152" s="257">
        <f>IF(AP152=0,,10^-6*AP152*$BO$5*Fronthaul!Z279)</f>
        <v>0</v>
      </c>
      <c r="BS152" s="257">
        <f>IF(AQ152=0,,10^-6*AQ152*$BO$5*Fronthaul!AA279)</f>
        <v>0</v>
      </c>
      <c r="BT152" s="257">
        <f>IF(AR152=0,,10^-6*AR152*$BO$5*Fronthaul!AB279)</f>
        <v>0</v>
      </c>
      <c r="BV152" s="124" t="str">
        <f t="shared" si="138"/>
        <v>CWDM_10 Gbps_≤ 20 km</v>
      </c>
      <c r="BW152" s="270">
        <f>IF(AU152=0,,10^-6*AU152*$CC$5*Fronthaul!Q279)</f>
        <v>0</v>
      </c>
      <c r="BX152" s="258">
        <f>IF(AV152=0,,10^-6*AV152*$CC$5*Fronthaul!R279)</f>
        <v>0</v>
      </c>
      <c r="BY152" s="258">
        <f>IF(AW152=0,,10^-6*AW152*$CC$5*Fronthaul!S279)</f>
        <v>0</v>
      </c>
      <c r="BZ152" s="258">
        <f>IF(AX152=0,,10^-6*AX152*$CC$5*Fronthaul!T279)</f>
        <v>0</v>
      </c>
      <c r="CA152" s="258">
        <f>IF(AY152=0,,10^-6*AY152*$CC$5*Fronthaul!U279)</f>
        <v>0</v>
      </c>
      <c r="CB152" s="258">
        <f>IF(AZ152=0,,10^-6*AZ152*$CC$5*Fronthaul!V279)</f>
        <v>0</v>
      </c>
      <c r="CC152" s="258">
        <f>IF(BA152=0,,10^-6*BA152*$CC$5*Fronthaul!W279)</f>
        <v>0</v>
      </c>
      <c r="CD152" s="258">
        <f>IF(BB152=0,,10^-6*BB152*$CC$5*Fronthaul!X279)</f>
        <v>0</v>
      </c>
      <c r="CE152" s="258">
        <f>IF(BC152=0,,10^-6*BC152*$CC$5*Fronthaul!Y279)</f>
        <v>0</v>
      </c>
      <c r="CF152" s="258">
        <f>IF(BD152=0,,10^-6*BD152*$CC$5*Fronthaul!Z279)</f>
        <v>0</v>
      </c>
      <c r="CG152" s="258">
        <f>IF(BE152=0,,10^-6*BE152*$CC$5*Fronthaul!AA279)</f>
        <v>0</v>
      </c>
      <c r="CH152" s="258">
        <f>IF(BF152=0,,10^-6*BF152*$CC$5*Fronthaul!AB279)</f>
        <v>0</v>
      </c>
    </row>
    <row r="153" spans="1:86">
      <c r="A153" s="238" t="s">
        <v>89</v>
      </c>
      <c r="B153" s="124" t="s">
        <v>352</v>
      </c>
      <c r="C153" s="227">
        <f>Fronthaul!C120</f>
        <v>39985.336519634919</v>
      </c>
      <c r="D153" s="227">
        <f>Fronthaul!D120</f>
        <v>75000</v>
      </c>
      <c r="E153" s="227">
        <f>Fronthaul!E120</f>
        <v>0</v>
      </c>
      <c r="F153" s="227">
        <f>Fronthaul!F120</f>
        <v>0</v>
      </c>
      <c r="G153" s="227">
        <f>Fronthaul!G120</f>
        <v>0</v>
      </c>
      <c r="H153" s="227">
        <f>Fronthaul!H120</f>
        <v>0</v>
      </c>
      <c r="I153" s="227">
        <f>Fronthaul!I120</f>
        <v>0</v>
      </c>
      <c r="J153" s="227">
        <f>Fronthaul!J120</f>
        <v>0</v>
      </c>
      <c r="K153" s="227">
        <f>Fronthaul!K120</f>
        <v>0</v>
      </c>
      <c r="L153" s="227">
        <f>Fronthaul!L120</f>
        <v>0</v>
      </c>
      <c r="M153" s="227">
        <f>Fronthaul!M120</f>
        <v>0</v>
      </c>
      <c r="N153" s="227">
        <f>Fronthaul!N120</f>
        <v>0</v>
      </c>
      <c r="P153" s="124" t="str">
        <f t="shared" si="136"/>
        <v>DWDM_10 Gbps_≤ 20 km</v>
      </c>
      <c r="Q153" s="227">
        <f>Fronthaul!C159</f>
        <v>0</v>
      </c>
      <c r="R153" s="227">
        <f>Fronthaul!D159</f>
        <v>0</v>
      </c>
      <c r="S153" s="227">
        <f>Fronthaul!E159</f>
        <v>0</v>
      </c>
      <c r="T153" s="227">
        <f>Fronthaul!F159</f>
        <v>0</v>
      </c>
      <c r="U153" s="227">
        <f>Fronthaul!G159</f>
        <v>0</v>
      </c>
      <c r="V153" s="227">
        <f>Fronthaul!H159</f>
        <v>0</v>
      </c>
      <c r="W153" s="227">
        <f>Fronthaul!I159</f>
        <v>0</v>
      </c>
      <c r="X153" s="227">
        <f>Fronthaul!J159</f>
        <v>0</v>
      </c>
      <c r="Y153" s="227">
        <f>Fronthaul!K159</f>
        <v>0</v>
      </c>
      <c r="Z153" s="227">
        <f>Fronthaul!L159</f>
        <v>0</v>
      </c>
      <c r="AA153" s="227">
        <f>Fronthaul!M159</f>
        <v>0</v>
      </c>
      <c r="AB153" s="227">
        <f>Fronthaul!N159</f>
        <v>0</v>
      </c>
      <c r="AD153" s="228" t="s">
        <v>122</v>
      </c>
      <c r="AF153" s="124" t="str">
        <f t="shared" si="139"/>
        <v>DWDM_10 Gbps_≤ 20 km</v>
      </c>
      <c r="AG153" s="227">
        <f t="shared" si="112"/>
        <v>39985.336519634919</v>
      </c>
      <c r="AH153" s="227">
        <f t="shared" si="113"/>
        <v>75000</v>
      </c>
      <c r="AI153" s="227">
        <f t="shared" si="114"/>
        <v>0</v>
      </c>
      <c r="AJ153" s="227">
        <f t="shared" si="115"/>
        <v>0</v>
      </c>
      <c r="AK153" s="227">
        <f t="shared" si="116"/>
        <v>0</v>
      </c>
      <c r="AL153" s="227">
        <f t="shared" si="117"/>
        <v>0</v>
      </c>
      <c r="AM153" s="227">
        <f t="shared" si="118"/>
        <v>0</v>
      </c>
      <c r="AN153" s="227">
        <f t="shared" si="119"/>
        <v>0</v>
      </c>
      <c r="AO153" s="227">
        <f t="shared" si="120"/>
        <v>0</v>
      </c>
      <c r="AP153" s="227">
        <f t="shared" si="121"/>
        <v>0</v>
      </c>
      <c r="AQ153" s="227">
        <f t="shared" si="122"/>
        <v>0</v>
      </c>
      <c r="AR153" s="227">
        <f t="shared" si="123"/>
        <v>0</v>
      </c>
      <c r="AT153" s="124" t="str">
        <f t="shared" si="140"/>
        <v>DWDM_10 Gbps_≤ 20 km</v>
      </c>
      <c r="AU153" s="227">
        <f t="shared" si="124"/>
        <v>0</v>
      </c>
      <c r="AV153" s="227">
        <f t="shared" si="125"/>
        <v>0</v>
      </c>
      <c r="AW153" s="227">
        <f t="shared" si="126"/>
        <v>0</v>
      </c>
      <c r="AX153" s="227">
        <f t="shared" si="127"/>
        <v>0</v>
      </c>
      <c r="AY153" s="227">
        <f t="shared" si="128"/>
        <v>0</v>
      </c>
      <c r="AZ153" s="227">
        <f t="shared" si="129"/>
        <v>0</v>
      </c>
      <c r="BA153" s="227">
        <f t="shared" si="130"/>
        <v>0</v>
      </c>
      <c r="BB153" s="227">
        <f t="shared" si="131"/>
        <v>0</v>
      </c>
      <c r="BC153" s="227">
        <f t="shared" si="132"/>
        <v>0</v>
      </c>
      <c r="BD153" s="227">
        <f t="shared" si="133"/>
        <v>0</v>
      </c>
      <c r="BE153" s="227">
        <f t="shared" si="134"/>
        <v>0</v>
      </c>
      <c r="BF153" s="227">
        <f t="shared" si="135"/>
        <v>0</v>
      </c>
      <c r="BH153" s="124" t="str">
        <f t="shared" si="137"/>
        <v>DWDM_10 Gbps_≤ 20 km</v>
      </c>
      <c r="BI153" s="265">
        <f>IF(AG153=0,,10^-6*AG153*$BO$5*Fronthaul!Q280)</f>
        <v>3.5187096137278724</v>
      </c>
      <c r="BJ153" s="257">
        <f>IF(AH153=0,,10^-6*AH153*$BO$5*Fronthaul!R280)</f>
        <v>5.5589900799543361</v>
      </c>
      <c r="BK153" s="257">
        <f>IF(AI153=0,,10^-6*AI153*$BO$5*Fronthaul!S280)</f>
        <v>0</v>
      </c>
      <c r="BL153" s="257">
        <f>IF(AJ153=0,,10^-6*AJ153*$BO$5*Fronthaul!T280)</f>
        <v>0</v>
      </c>
      <c r="BM153" s="257">
        <f>IF(AK153=0,,10^-6*AK153*$BO$5*Fronthaul!U280)</f>
        <v>0</v>
      </c>
      <c r="BN153" s="257">
        <f>IF(AL153=0,,10^-6*AL153*$BO$5*Fronthaul!V280)</f>
        <v>0</v>
      </c>
      <c r="BO153" s="257">
        <f>IF(AM153=0,,10^-6*AM153*$BO$5*Fronthaul!W280)</f>
        <v>0</v>
      </c>
      <c r="BP153" s="257">
        <f>IF(AN153=0,,10^-6*AN153*$BO$5*Fronthaul!X280)</f>
        <v>0</v>
      </c>
      <c r="BQ153" s="257">
        <f>IF(AO153=0,,10^-6*AO153*$BO$5*Fronthaul!Y280)</f>
        <v>0</v>
      </c>
      <c r="BR153" s="257">
        <f>IF(AP153=0,,10^-6*AP153*$BO$5*Fronthaul!Z280)</f>
        <v>0</v>
      </c>
      <c r="BS153" s="257">
        <f>IF(AQ153=0,,10^-6*AQ153*$BO$5*Fronthaul!AA280)</f>
        <v>0</v>
      </c>
      <c r="BT153" s="257">
        <f>IF(AR153=0,,10^-6*AR153*$BO$5*Fronthaul!AB280)</f>
        <v>0</v>
      </c>
      <c r="BV153" s="124" t="str">
        <f t="shared" si="138"/>
        <v>DWDM_10 Gbps_≤ 20 km</v>
      </c>
      <c r="BW153" s="270">
        <f>IF(AU153=0,,10^-6*AU153*$CC$5*Fronthaul!Q280)</f>
        <v>0</v>
      </c>
      <c r="BX153" s="258">
        <f>IF(AV153=0,,10^-6*AV153*$CC$5*Fronthaul!R280)</f>
        <v>0</v>
      </c>
      <c r="BY153" s="258">
        <f>IF(AW153=0,,10^-6*AW153*$CC$5*Fronthaul!S280)</f>
        <v>0</v>
      </c>
      <c r="BZ153" s="258">
        <f>IF(AX153=0,,10^-6*AX153*$CC$5*Fronthaul!T280)</f>
        <v>0</v>
      </c>
      <c r="CA153" s="258">
        <f>IF(AY153=0,,10^-6*AY153*$CC$5*Fronthaul!U280)</f>
        <v>0</v>
      </c>
      <c r="CB153" s="258">
        <f>IF(AZ153=0,,10^-6*AZ153*$CC$5*Fronthaul!V280)</f>
        <v>0</v>
      </c>
      <c r="CC153" s="258">
        <f>IF(BA153=0,,10^-6*BA153*$CC$5*Fronthaul!W280)</f>
        <v>0</v>
      </c>
      <c r="CD153" s="258">
        <f>IF(BB153=0,,10^-6*BB153*$CC$5*Fronthaul!X280)</f>
        <v>0</v>
      </c>
      <c r="CE153" s="258">
        <f>IF(BC153=0,,10^-6*BC153*$CC$5*Fronthaul!Y280)</f>
        <v>0</v>
      </c>
      <c r="CF153" s="258">
        <f>IF(BD153=0,,10^-6*BD153*$CC$5*Fronthaul!Z280)</f>
        <v>0</v>
      </c>
      <c r="CG153" s="258">
        <f>IF(BE153=0,,10^-6*BE153*$CC$5*Fronthaul!AA280)</f>
        <v>0</v>
      </c>
      <c r="CH153" s="258">
        <f>IF(BF153=0,,10^-6*BF153*$CC$5*Fronthaul!AB280)</f>
        <v>0</v>
      </c>
    </row>
    <row r="154" spans="1:86">
      <c r="A154" s="238" t="s">
        <v>89</v>
      </c>
      <c r="B154" s="124" t="s">
        <v>353</v>
      </c>
      <c r="C154" s="227">
        <f>Fronthaul!C121</f>
        <v>0</v>
      </c>
      <c r="D154" s="227">
        <f>Fronthaul!D121</f>
        <v>0</v>
      </c>
      <c r="E154" s="227">
        <f>Fronthaul!E121</f>
        <v>0</v>
      </c>
      <c r="F154" s="227">
        <f>Fronthaul!F121</f>
        <v>0</v>
      </c>
      <c r="G154" s="227">
        <f>Fronthaul!G121</f>
        <v>0</v>
      </c>
      <c r="H154" s="227">
        <f>Fronthaul!H121</f>
        <v>0</v>
      </c>
      <c r="I154" s="227">
        <f>Fronthaul!I121</f>
        <v>0</v>
      </c>
      <c r="J154" s="227">
        <f>Fronthaul!J121</f>
        <v>0</v>
      </c>
      <c r="K154" s="227">
        <f>Fronthaul!K121</f>
        <v>0</v>
      </c>
      <c r="L154" s="227">
        <f>Fronthaul!L121</f>
        <v>0</v>
      </c>
      <c r="M154" s="227">
        <f>Fronthaul!M121</f>
        <v>0</v>
      </c>
      <c r="N154" s="227">
        <f>Fronthaul!N121</f>
        <v>0</v>
      </c>
      <c r="P154" s="124" t="str">
        <f t="shared" si="136"/>
        <v>CWDM_25 Gbps_≤ 20 km</v>
      </c>
      <c r="Q154" s="227">
        <f>Fronthaul!C160</f>
        <v>0</v>
      </c>
      <c r="R154" s="227">
        <f>Fronthaul!D160</f>
        <v>0</v>
      </c>
      <c r="S154" s="227">
        <f>Fronthaul!E160</f>
        <v>0</v>
      </c>
      <c r="T154" s="227">
        <f>Fronthaul!F160</f>
        <v>0</v>
      </c>
      <c r="U154" s="227">
        <f>Fronthaul!G160</f>
        <v>0</v>
      </c>
      <c r="V154" s="227">
        <f>Fronthaul!H160</f>
        <v>0</v>
      </c>
      <c r="W154" s="227">
        <f>Fronthaul!I160</f>
        <v>0</v>
      </c>
      <c r="X154" s="227">
        <f>Fronthaul!J160</f>
        <v>0</v>
      </c>
      <c r="Y154" s="227">
        <f>Fronthaul!K160</f>
        <v>0</v>
      </c>
      <c r="Z154" s="227">
        <f>Fronthaul!L160</f>
        <v>0</v>
      </c>
      <c r="AA154" s="227">
        <f>Fronthaul!M160</f>
        <v>0</v>
      </c>
      <c r="AB154" s="227">
        <f>Fronthaul!N160</f>
        <v>0</v>
      </c>
      <c r="AD154" s="228" t="s">
        <v>122</v>
      </c>
      <c r="AF154" s="124" t="str">
        <f t="shared" si="139"/>
        <v>CWDM_25 Gbps_≤ 20 km</v>
      </c>
      <c r="AG154" s="227">
        <f t="shared" si="112"/>
        <v>0</v>
      </c>
      <c r="AH154" s="227">
        <f t="shared" si="113"/>
        <v>0</v>
      </c>
      <c r="AI154" s="227">
        <f t="shared" si="114"/>
        <v>0</v>
      </c>
      <c r="AJ154" s="227">
        <f t="shared" si="115"/>
        <v>0</v>
      </c>
      <c r="AK154" s="227">
        <f t="shared" si="116"/>
        <v>0</v>
      </c>
      <c r="AL154" s="227">
        <f t="shared" si="117"/>
        <v>0</v>
      </c>
      <c r="AM154" s="227">
        <f t="shared" si="118"/>
        <v>0</v>
      </c>
      <c r="AN154" s="227">
        <f t="shared" si="119"/>
        <v>0</v>
      </c>
      <c r="AO154" s="227">
        <f t="shared" si="120"/>
        <v>0</v>
      </c>
      <c r="AP154" s="227">
        <f t="shared" si="121"/>
        <v>0</v>
      </c>
      <c r="AQ154" s="227">
        <f t="shared" si="122"/>
        <v>0</v>
      </c>
      <c r="AR154" s="227">
        <f t="shared" si="123"/>
        <v>0</v>
      </c>
      <c r="AT154" s="124" t="str">
        <f t="shared" si="140"/>
        <v>CWDM_25 Gbps_≤ 20 km</v>
      </c>
      <c r="AU154" s="227">
        <f t="shared" si="124"/>
        <v>0</v>
      </c>
      <c r="AV154" s="227">
        <f t="shared" si="125"/>
        <v>0</v>
      </c>
      <c r="AW154" s="227">
        <f t="shared" si="126"/>
        <v>0</v>
      </c>
      <c r="AX154" s="227">
        <f t="shared" si="127"/>
        <v>0</v>
      </c>
      <c r="AY154" s="227">
        <f t="shared" si="128"/>
        <v>0</v>
      </c>
      <c r="AZ154" s="227">
        <f t="shared" si="129"/>
        <v>0</v>
      </c>
      <c r="BA154" s="227">
        <f t="shared" si="130"/>
        <v>0</v>
      </c>
      <c r="BB154" s="227">
        <f t="shared" si="131"/>
        <v>0</v>
      </c>
      <c r="BC154" s="227">
        <f t="shared" si="132"/>
        <v>0</v>
      </c>
      <c r="BD154" s="227">
        <f t="shared" si="133"/>
        <v>0</v>
      </c>
      <c r="BE154" s="227">
        <f t="shared" si="134"/>
        <v>0</v>
      </c>
      <c r="BF154" s="227">
        <f t="shared" si="135"/>
        <v>0</v>
      </c>
      <c r="BH154" s="124" t="str">
        <f t="shared" si="137"/>
        <v>CWDM_25 Gbps_≤ 20 km</v>
      </c>
      <c r="BI154" s="265">
        <f>IF(AG154=0,,10^-6*AG154*$BO$5*Fronthaul!Q281)</f>
        <v>0</v>
      </c>
      <c r="BJ154" s="257">
        <f>IF(AH154=0,,10^-6*AH154*$BO$5*Fronthaul!R281)</f>
        <v>0</v>
      </c>
      <c r="BK154" s="257">
        <f>IF(AI154=0,,10^-6*AI154*$BO$5*Fronthaul!S281)</f>
        <v>0</v>
      </c>
      <c r="BL154" s="257">
        <f>IF(AJ154=0,,10^-6*AJ154*$BO$5*Fronthaul!T281)</f>
        <v>0</v>
      </c>
      <c r="BM154" s="257">
        <f>IF(AK154=0,,10^-6*AK154*$BO$5*Fronthaul!U281)</f>
        <v>0</v>
      </c>
      <c r="BN154" s="257">
        <f>IF(AL154=0,,10^-6*AL154*$BO$5*Fronthaul!V281)</f>
        <v>0</v>
      </c>
      <c r="BO154" s="257">
        <f>IF(AM154=0,,10^-6*AM154*$BO$5*Fronthaul!W281)</f>
        <v>0</v>
      </c>
      <c r="BP154" s="257">
        <f>IF(AN154=0,,10^-6*AN154*$BO$5*Fronthaul!X281)</f>
        <v>0</v>
      </c>
      <c r="BQ154" s="257">
        <f>IF(AO154=0,,10^-6*AO154*$BO$5*Fronthaul!Y281)</f>
        <v>0</v>
      </c>
      <c r="BR154" s="257">
        <f>IF(AP154=0,,10^-6*AP154*$BO$5*Fronthaul!Z281)</f>
        <v>0</v>
      </c>
      <c r="BS154" s="257">
        <f>IF(AQ154=0,,10^-6*AQ154*$BO$5*Fronthaul!AA281)</f>
        <v>0</v>
      </c>
      <c r="BT154" s="257">
        <f>IF(AR154=0,,10^-6*AR154*$BO$5*Fronthaul!AB281)</f>
        <v>0</v>
      </c>
      <c r="BV154" s="124" t="str">
        <f t="shared" si="138"/>
        <v>CWDM_25 Gbps_≤ 20 km</v>
      </c>
      <c r="BW154" s="270">
        <f>IF(AU154=0,,10^-6*AU154*$CC$5*Fronthaul!Q281)</f>
        <v>0</v>
      </c>
      <c r="BX154" s="258">
        <f>IF(AV154=0,,10^-6*AV154*$CC$5*Fronthaul!R281)</f>
        <v>0</v>
      </c>
      <c r="BY154" s="258">
        <f>IF(AW154=0,,10^-6*AW154*$CC$5*Fronthaul!S281)</f>
        <v>0</v>
      </c>
      <c r="BZ154" s="258">
        <f>IF(AX154=0,,10^-6*AX154*$CC$5*Fronthaul!T281)</f>
        <v>0</v>
      </c>
      <c r="CA154" s="258">
        <f>IF(AY154=0,,10^-6*AY154*$CC$5*Fronthaul!U281)</f>
        <v>0</v>
      </c>
      <c r="CB154" s="258">
        <f>IF(AZ154=0,,10^-6*AZ154*$CC$5*Fronthaul!V281)</f>
        <v>0</v>
      </c>
      <c r="CC154" s="258">
        <f>IF(BA154=0,,10^-6*BA154*$CC$5*Fronthaul!W281)</f>
        <v>0</v>
      </c>
      <c r="CD154" s="258">
        <f>IF(BB154=0,,10^-6*BB154*$CC$5*Fronthaul!X281)</f>
        <v>0</v>
      </c>
      <c r="CE154" s="258">
        <f>IF(BC154=0,,10^-6*BC154*$CC$5*Fronthaul!Y281)</f>
        <v>0</v>
      </c>
      <c r="CF154" s="258">
        <f>IF(BD154=0,,10^-6*BD154*$CC$5*Fronthaul!Z281)</f>
        <v>0</v>
      </c>
      <c r="CG154" s="258">
        <f>IF(BE154=0,,10^-6*BE154*$CC$5*Fronthaul!AA281)</f>
        <v>0</v>
      </c>
      <c r="CH154" s="258">
        <f>IF(BF154=0,,10^-6*BF154*$CC$5*Fronthaul!AB281)</f>
        <v>0</v>
      </c>
    </row>
    <row r="155" spans="1:86">
      <c r="A155" s="239" t="s">
        <v>89</v>
      </c>
      <c r="B155" s="194" t="s">
        <v>354</v>
      </c>
      <c r="C155" s="236">
        <f>Fronthaul!C122</f>
        <v>0</v>
      </c>
      <c r="D155" s="234">
        <f>Fronthaul!D122</f>
        <v>0</v>
      </c>
      <c r="E155" s="234">
        <f>Fronthaul!E122</f>
        <v>0</v>
      </c>
      <c r="F155" s="234">
        <f>Fronthaul!F122</f>
        <v>0</v>
      </c>
      <c r="G155" s="234">
        <f>Fronthaul!G122</f>
        <v>0</v>
      </c>
      <c r="H155" s="234">
        <f>Fronthaul!H122</f>
        <v>0</v>
      </c>
      <c r="I155" s="234">
        <f>Fronthaul!I122</f>
        <v>0</v>
      </c>
      <c r="J155" s="234">
        <f>Fronthaul!J122</f>
        <v>0</v>
      </c>
      <c r="K155" s="234">
        <f>Fronthaul!K122</f>
        <v>0</v>
      </c>
      <c r="L155" s="234">
        <f>Fronthaul!L122</f>
        <v>0</v>
      </c>
      <c r="M155" s="234">
        <f>Fronthaul!M122</f>
        <v>0</v>
      </c>
      <c r="N155" s="234">
        <f>Fronthaul!N122</f>
        <v>0</v>
      </c>
      <c r="P155" s="194" t="str">
        <f t="shared" si="136"/>
        <v>DWDM_25 Gbps_≤ 20 km</v>
      </c>
      <c r="Q155" s="236">
        <f>Fronthaul!C161</f>
        <v>0</v>
      </c>
      <c r="R155" s="234">
        <f>Fronthaul!D161</f>
        <v>0</v>
      </c>
      <c r="S155" s="234">
        <f>Fronthaul!E161</f>
        <v>0</v>
      </c>
      <c r="T155" s="234">
        <f>Fronthaul!F161</f>
        <v>0</v>
      </c>
      <c r="U155" s="234">
        <f>Fronthaul!G161</f>
        <v>0</v>
      </c>
      <c r="V155" s="234">
        <f>Fronthaul!H161</f>
        <v>0</v>
      </c>
      <c r="W155" s="234">
        <f>Fronthaul!I161</f>
        <v>0</v>
      </c>
      <c r="X155" s="234">
        <f>Fronthaul!J161</f>
        <v>0</v>
      </c>
      <c r="Y155" s="234">
        <f>Fronthaul!K161</f>
        <v>0</v>
      </c>
      <c r="Z155" s="234">
        <f>Fronthaul!L161</f>
        <v>0</v>
      </c>
      <c r="AA155" s="234">
        <f>Fronthaul!M161</f>
        <v>0</v>
      </c>
      <c r="AB155" s="234">
        <f>Fronthaul!N161</f>
        <v>0</v>
      </c>
      <c r="AD155" s="251" t="s">
        <v>122</v>
      </c>
      <c r="AF155" s="194" t="str">
        <f t="shared" si="139"/>
        <v>DWDM_25 Gbps_≤ 20 km</v>
      </c>
      <c r="AG155" s="236">
        <f t="shared" si="112"/>
        <v>0</v>
      </c>
      <c r="AH155" s="234">
        <f t="shared" si="113"/>
        <v>0</v>
      </c>
      <c r="AI155" s="234">
        <f t="shared" si="114"/>
        <v>0</v>
      </c>
      <c r="AJ155" s="234">
        <f t="shared" si="115"/>
        <v>0</v>
      </c>
      <c r="AK155" s="234">
        <f t="shared" si="116"/>
        <v>0</v>
      </c>
      <c r="AL155" s="234">
        <f t="shared" si="117"/>
        <v>0</v>
      </c>
      <c r="AM155" s="234">
        <f t="shared" si="118"/>
        <v>0</v>
      </c>
      <c r="AN155" s="234">
        <f t="shared" si="119"/>
        <v>0</v>
      </c>
      <c r="AO155" s="234">
        <f t="shared" si="120"/>
        <v>0</v>
      </c>
      <c r="AP155" s="234">
        <f t="shared" si="121"/>
        <v>0</v>
      </c>
      <c r="AQ155" s="234">
        <f t="shared" si="122"/>
        <v>0</v>
      </c>
      <c r="AR155" s="234">
        <f t="shared" si="123"/>
        <v>0</v>
      </c>
      <c r="AT155" s="194" t="str">
        <f t="shared" si="140"/>
        <v>DWDM_25 Gbps_≤ 20 km</v>
      </c>
      <c r="AU155" s="236">
        <f t="shared" si="124"/>
        <v>0</v>
      </c>
      <c r="AV155" s="234">
        <f t="shared" si="125"/>
        <v>0</v>
      </c>
      <c r="AW155" s="234">
        <f t="shared" si="126"/>
        <v>0</v>
      </c>
      <c r="AX155" s="234">
        <f t="shared" si="127"/>
        <v>0</v>
      </c>
      <c r="AY155" s="234">
        <f t="shared" si="128"/>
        <v>0</v>
      </c>
      <c r="AZ155" s="234">
        <f t="shared" si="129"/>
        <v>0</v>
      </c>
      <c r="BA155" s="234">
        <f t="shared" si="130"/>
        <v>0</v>
      </c>
      <c r="BB155" s="234">
        <f t="shared" si="131"/>
        <v>0</v>
      </c>
      <c r="BC155" s="234">
        <f t="shared" si="132"/>
        <v>0</v>
      </c>
      <c r="BD155" s="234">
        <f t="shared" si="133"/>
        <v>0</v>
      </c>
      <c r="BE155" s="234">
        <f t="shared" si="134"/>
        <v>0</v>
      </c>
      <c r="BF155" s="234">
        <f t="shared" si="135"/>
        <v>0</v>
      </c>
      <c r="BH155" s="194" t="str">
        <f t="shared" si="137"/>
        <v>DWDM_25 Gbps_≤ 20 km</v>
      </c>
      <c r="BI155" s="262">
        <f>IF(AG155=0,,10^-6*AG155*$BO$5*Fronthaul!Q282)</f>
        <v>0</v>
      </c>
      <c r="BJ155" s="260">
        <f>IF(AH155=0,,10^-6*AH155*$BO$5*Fronthaul!R282)</f>
        <v>0</v>
      </c>
      <c r="BK155" s="260">
        <f>IF(AI155=0,,10^-6*AI155*$BO$5*Fronthaul!S282)</f>
        <v>0</v>
      </c>
      <c r="BL155" s="260">
        <f>IF(AJ155=0,,10^-6*AJ155*$BO$5*Fronthaul!T282)</f>
        <v>0</v>
      </c>
      <c r="BM155" s="260">
        <f>IF(AK155=0,,10^-6*AK155*$BO$5*Fronthaul!U282)</f>
        <v>0</v>
      </c>
      <c r="BN155" s="260">
        <f>IF(AL155=0,,10^-6*AL155*$BO$5*Fronthaul!V282)</f>
        <v>0</v>
      </c>
      <c r="BO155" s="260">
        <f>IF(AM155=0,,10^-6*AM155*$BO$5*Fronthaul!W282)</f>
        <v>0</v>
      </c>
      <c r="BP155" s="260">
        <f>IF(AN155=0,,10^-6*AN155*$BO$5*Fronthaul!X282)</f>
        <v>0</v>
      </c>
      <c r="BQ155" s="260">
        <f>IF(AO155=0,,10^-6*AO155*$BO$5*Fronthaul!Y282)</f>
        <v>0</v>
      </c>
      <c r="BR155" s="260">
        <f>IF(AP155=0,,10^-6*AP155*$BO$5*Fronthaul!Z282)</f>
        <v>0</v>
      </c>
      <c r="BS155" s="260">
        <f>IF(AQ155=0,,10^-6*AQ155*$BO$5*Fronthaul!AA282)</f>
        <v>0</v>
      </c>
      <c r="BT155" s="260">
        <f>IF(AR155=0,,10^-6*AR155*$BO$5*Fronthaul!AB282)</f>
        <v>0</v>
      </c>
      <c r="BV155" s="194" t="str">
        <f t="shared" si="138"/>
        <v>DWDM_25 Gbps_≤ 20 km</v>
      </c>
      <c r="BW155" s="269">
        <f>IF(AU155=0,,10^-6*AU155*$CC$5*Fronthaul!Q282)</f>
        <v>0</v>
      </c>
      <c r="BX155" s="261">
        <f>IF(AV155=0,,10^-6*AV155*$CC$5*Fronthaul!R282)</f>
        <v>0</v>
      </c>
      <c r="BY155" s="261">
        <f>IF(AW155=0,,10^-6*AW155*$CC$5*Fronthaul!S282)</f>
        <v>0</v>
      </c>
      <c r="BZ155" s="261">
        <f>IF(AX155=0,,10^-6*AX155*$CC$5*Fronthaul!T282)</f>
        <v>0</v>
      </c>
      <c r="CA155" s="261">
        <f>IF(AY155=0,,10^-6*AY155*$CC$5*Fronthaul!U282)</f>
        <v>0</v>
      </c>
      <c r="CB155" s="261">
        <f>IF(AZ155=0,,10^-6*AZ155*$CC$5*Fronthaul!V282)</f>
        <v>0</v>
      </c>
      <c r="CC155" s="261">
        <f>IF(BA155=0,,10^-6*BA155*$CC$5*Fronthaul!W282)</f>
        <v>0</v>
      </c>
      <c r="CD155" s="261">
        <f>IF(BB155=0,,10^-6*BB155*$CC$5*Fronthaul!X282)</f>
        <v>0</v>
      </c>
      <c r="CE155" s="261">
        <f>IF(BC155=0,,10^-6*BC155*$CC$5*Fronthaul!Y282)</f>
        <v>0</v>
      </c>
      <c r="CF155" s="261">
        <f>IF(BD155=0,,10^-6*BD155*$CC$5*Fronthaul!Z282)</f>
        <v>0</v>
      </c>
      <c r="CG155" s="261">
        <f>IF(BE155=0,,10^-6*BE155*$CC$5*Fronthaul!AA282)</f>
        <v>0</v>
      </c>
      <c r="CH155" s="261">
        <f>IF(BF155=0,,10^-6*BF155*$CC$5*Fronthaul!AB282)</f>
        <v>0</v>
      </c>
    </row>
    <row r="156" spans="1:86">
      <c r="A156" s="238" t="s">
        <v>135</v>
      </c>
      <c r="B156" s="123" t="s">
        <v>356</v>
      </c>
      <c r="C156" s="227">
        <f>Backhaul!C59</f>
        <v>105786.74625</v>
      </c>
      <c r="D156" s="227">
        <f>Backhaul!D59</f>
        <v>95000</v>
      </c>
      <c r="E156" s="227">
        <f>Backhaul!E59</f>
        <v>0</v>
      </c>
      <c r="F156" s="227">
        <f>Backhaul!F59</f>
        <v>0</v>
      </c>
      <c r="G156" s="227">
        <f>Backhaul!G59</f>
        <v>0</v>
      </c>
      <c r="H156" s="227">
        <f>Backhaul!H59</f>
        <v>0</v>
      </c>
      <c r="I156" s="227">
        <f>Backhaul!I59</f>
        <v>0</v>
      </c>
      <c r="J156" s="227">
        <f>Backhaul!J59</f>
        <v>0</v>
      </c>
      <c r="K156" s="227">
        <f>Backhaul!K59</f>
        <v>0</v>
      </c>
      <c r="L156" s="227">
        <f>Backhaul!L59</f>
        <v>0</v>
      </c>
      <c r="M156" s="227">
        <f>Backhaul!M59</f>
        <v>0</v>
      </c>
      <c r="N156" s="227">
        <f>Backhaul!N59</f>
        <v>0</v>
      </c>
      <c r="P156" s="123" t="str">
        <f t="shared" si="136"/>
        <v>1 Gbps 10 km SFP</v>
      </c>
      <c r="Q156" s="227">
        <f>Backhaul!C84</f>
        <v>0</v>
      </c>
      <c r="R156" s="227">
        <f>Backhaul!D84</f>
        <v>0</v>
      </c>
      <c r="S156" s="227">
        <f>Backhaul!E84</f>
        <v>0</v>
      </c>
      <c r="T156" s="227">
        <f>Backhaul!F84</f>
        <v>0</v>
      </c>
      <c r="U156" s="227">
        <f>Backhaul!G84</f>
        <v>0</v>
      </c>
      <c r="V156" s="227">
        <f>Backhaul!H84</f>
        <v>0</v>
      </c>
      <c r="W156" s="227">
        <f>Backhaul!I84</f>
        <v>0</v>
      </c>
      <c r="X156" s="227">
        <f>Backhaul!J84</f>
        <v>0</v>
      </c>
      <c r="Y156" s="227">
        <f>Backhaul!K84</f>
        <v>0</v>
      </c>
      <c r="Z156" s="227">
        <f>Backhaul!L84</f>
        <v>0</v>
      </c>
      <c r="AA156" s="227">
        <f>Backhaul!M84</f>
        <v>0</v>
      </c>
      <c r="AB156" s="227">
        <f>Backhaul!N84</f>
        <v>0</v>
      </c>
      <c r="AD156" s="228" t="s">
        <v>123</v>
      </c>
      <c r="AF156" s="123" t="str">
        <f t="shared" si="139"/>
        <v>1 Gbps 10 km SFP</v>
      </c>
      <c r="AG156" s="227">
        <f t="shared" si="112"/>
        <v>105786.74625</v>
      </c>
      <c r="AH156" s="227">
        <f t="shared" si="113"/>
        <v>95000</v>
      </c>
      <c r="AI156" s="227">
        <f t="shared" si="114"/>
        <v>0</v>
      </c>
      <c r="AJ156" s="227">
        <f t="shared" si="115"/>
        <v>0</v>
      </c>
      <c r="AK156" s="227">
        <f t="shared" si="116"/>
        <v>0</v>
      </c>
      <c r="AL156" s="227">
        <f t="shared" si="117"/>
        <v>0</v>
      </c>
      <c r="AM156" s="227">
        <f t="shared" si="118"/>
        <v>0</v>
      </c>
      <c r="AN156" s="227">
        <f t="shared" si="119"/>
        <v>0</v>
      </c>
      <c r="AO156" s="227">
        <f t="shared" si="120"/>
        <v>0</v>
      </c>
      <c r="AP156" s="227">
        <f t="shared" si="121"/>
        <v>0</v>
      </c>
      <c r="AQ156" s="227">
        <f t="shared" si="122"/>
        <v>0</v>
      </c>
      <c r="AR156" s="227">
        <f t="shared" si="123"/>
        <v>0</v>
      </c>
      <c r="AT156" s="123" t="str">
        <f t="shared" si="140"/>
        <v>1 Gbps 10 km SFP</v>
      </c>
      <c r="AU156" s="227">
        <f t="shared" si="124"/>
        <v>0</v>
      </c>
      <c r="AV156" s="227">
        <f t="shared" si="125"/>
        <v>0</v>
      </c>
      <c r="AW156" s="227">
        <f t="shared" si="126"/>
        <v>0</v>
      </c>
      <c r="AX156" s="227">
        <f t="shared" si="127"/>
        <v>0</v>
      </c>
      <c r="AY156" s="227">
        <f t="shared" si="128"/>
        <v>0</v>
      </c>
      <c r="AZ156" s="227">
        <f t="shared" si="129"/>
        <v>0</v>
      </c>
      <c r="BA156" s="227">
        <f t="shared" si="130"/>
        <v>0</v>
      </c>
      <c r="BB156" s="227">
        <f t="shared" si="131"/>
        <v>0</v>
      </c>
      <c r="BC156" s="227">
        <f t="shared" si="132"/>
        <v>0</v>
      </c>
      <c r="BD156" s="227">
        <f t="shared" si="133"/>
        <v>0</v>
      </c>
      <c r="BE156" s="227">
        <f t="shared" si="134"/>
        <v>0</v>
      </c>
      <c r="BF156" s="227">
        <f t="shared" si="135"/>
        <v>0</v>
      </c>
      <c r="BH156" s="123" t="str">
        <f t="shared" si="137"/>
        <v>1 Gbps 10 km SFP</v>
      </c>
      <c r="BI156" s="264">
        <f>IF(AG156=0,,10^-6*AG156*$BO$5*Backhaul!Q162)</f>
        <v>0.23935626703177609</v>
      </c>
      <c r="BJ156" s="264">
        <f>IF(AH156=0,,10^-6*AH156*$BO$5*Backhaul!R162)</f>
        <v>0.18483127484122636</v>
      </c>
      <c r="BK156" s="264">
        <f>IF(AI156=0,,10^-6*AI156*$BO$5*Backhaul!S162)</f>
        <v>0</v>
      </c>
      <c r="BL156" s="264">
        <f>IF(AJ156=0,,10^-6*AJ156*$BO$5*Backhaul!T162)</f>
        <v>0</v>
      </c>
      <c r="BM156" s="264">
        <f>IF(AK156=0,,10^-6*AK156*$BO$5*Backhaul!U162)</f>
        <v>0</v>
      </c>
      <c r="BN156" s="264">
        <f>IF(AL156=0,,10^-6*AL156*$BO$5*Backhaul!V162)</f>
        <v>0</v>
      </c>
      <c r="BO156" s="264">
        <f>IF(AM156=0,,10^-6*AM156*$BO$5*Backhaul!W162)</f>
        <v>0</v>
      </c>
      <c r="BP156" s="264">
        <f>IF(AN156=0,,10^-6*AN156*$BO$5*Backhaul!X162)</f>
        <v>0</v>
      </c>
      <c r="BQ156" s="264">
        <f>IF(AO156=0,,10^-6*AO156*$BO$5*Backhaul!Y162)</f>
        <v>0</v>
      </c>
      <c r="BR156" s="264">
        <f>IF(AP156=0,,10^-6*AP156*$BO$5*Backhaul!Z162)</f>
        <v>0</v>
      </c>
      <c r="BS156" s="264">
        <f>IF(AQ156=0,,10^-6*AQ156*$BO$5*Backhaul!AA162)</f>
        <v>0</v>
      </c>
      <c r="BT156" s="264">
        <f>IF(AR156=0,,10^-6*AR156*$BO$5*Backhaul!AB162)</f>
        <v>0</v>
      </c>
      <c r="BV156" s="123" t="str">
        <f t="shared" si="138"/>
        <v>1 Gbps 10 km SFP</v>
      </c>
      <c r="BW156" s="271">
        <f>IF(AU156=0,,10^-6*AU156*$CC$5*Backhaul!Q162)</f>
        <v>0</v>
      </c>
      <c r="BX156" s="272">
        <f>IF(AV156=0,,10^-6*AV156*$CC$5*Backhaul!R162)</f>
        <v>0</v>
      </c>
      <c r="BY156" s="272">
        <f>IF(AW156=0,,10^-6*AW156*$CC$5*Backhaul!S162)</f>
        <v>0</v>
      </c>
      <c r="BZ156" s="272">
        <f>IF(AX156=0,,10^-6*AX156*$CC$5*Backhaul!T162)</f>
        <v>0</v>
      </c>
      <c r="CA156" s="272">
        <f>IF(AY156=0,,10^-6*AY156*$CC$5*Backhaul!U162)</f>
        <v>0</v>
      </c>
      <c r="CB156" s="272">
        <f>IF(AZ156=0,,10^-6*AZ156*$CC$5*Backhaul!V162)</f>
        <v>0</v>
      </c>
      <c r="CC156" s="272">
        <f>IF(BA156=0,,10^-6*BA156*$CC$5*Backhaul!W162)</f>
        <v>0</v>
      </c>
      <c r="CD156" s="272">
        <f>IF(BB156=0,,10^-6*BB156*$CC$5*Backhaul!X162)</f>
        <v>0</v>
      </c>
      <c r="CE156" s="272">
        <f>IF(BC156=0,,10^-6*BC156*$CC$5*Backhaul!Y162)</f>
        <v>0</v>
      </c>
      <c r="CF156" s="272">
        <f>IF(BD156=0,,10^-6*BD156*$CC$5*Backhaul!Z162)</f>
        <v>0</v>
      </c>
      <c r="CG156" s="272">
        <f>IF(BE156=0,,10^-6*BE156*$CC$5*Backhaul!AA162)</f>
        <v>0</v>
      </c>
      <c r="CH156" s="272">
        <f>IF(BF156=0,,10^-6*BF156*$CC$5*Backhaul!AB162)</f>
        <v>0</v>
      </c>
    </row>
    <row r="157" spans="1:86">
      <c r="A157" s="238" t="s">
        <v>135</v>
      </c>
      <c r="B157" s="124" t="s">
        <v>357</v>
      </c>
      <c r="C157" s="227">
        <f>Backhaul!C60</f>
        <v>479566.58300000004</v>
      </c>
      <c r="D157" s="227">
        <f>Backhaul!D60</f>
        <v>487695.56</v>
      </c>
      <c r="E157" s="227">
        <f>Backhaul!E60</f>
        <v>0</v>
      </c>
      <c r="F157" s="227">
        <f>Backhaul!F60</f>
        <v>0</v>
      </c>
      <c r="G157" s="227">
        <f>Backhaul!G60</f>
        <v>0</v>
      </c>
      <c r="H157" s="227">
        <f>Backhaul!H60</f>
        <v>0</v>
      </c>
      <c r="I157" s="227">
        <f>Backhaul!I60</f>
        <v>0</v>
      </c>
      <c r="J157" s="227">
        <f>Backhaul!J60</f>
        <v>0</v>
      </c>
      <c r="K157" s="227">
        <f>Backhaul!K60</f>
        <v>0</v>
      </c>
      <c r="L157" s="227">
        <f>Backhaul!L60</f>
        <v>0</v>
      </c>
      <c r="M157" s="227">
        <f>Backhaul!M60</f>
        <v>0</v>
      </c>
      <c r="N157" s="227">
        <f>Backhaul!N60</f>
        <v>0</v>
      </c>
      <c r="P157" s="124" t="str">
        <f t="shared" si="136"/>
        <v>1 Gbps 40 km SFP</v>
      </c>
      <c r="Q157" s="227">
        <f>Backhaul!C85</f>
        <v>0</v>
      </c>
      <c r="R157" s="227">
        <f>Backhaul!D85</f>
        <v>0</v>
      </c>
      <c r="S157" s="227">
        <f>Backhaul!E85</f>
        <v>0</v>
      </c>
      <c r="T157" s="227">
        <f>Backhaul!F85</f>
        <v>0</v>
      </c>
      <c r="U157" s="227">
        <f>Backhaul!G85</f>
        <v>0</v>
      </c>
      <c r="V157" s="227">
        <f>Backhaul!H85</f>
        <v>0</v>
      </c>
      <c r="W157" s="227">
        <f>Backhaul!I85</f>
        <v>0</v>
      </c>
      <c r="X157" s="227">
        <f>Backhaul!J85</f>
        <v>0</v>
      </c>
      <c r="Y157" s="227">
        <f>Backhaul!K85</f>
        <v>0</v>
      </c>
      <c r="Z157" s="227">
        <f>Backhaul!L85</f>
        <v>0</v>
      </c>
      <c r="AA157" s="227">
        <f>Backhaul!M85</f>
        <v>0</v>
      </c>
      <c r="AB157" s="227">
        <f>Backhaul!N85</f>
        <v>0</v>
      </c>
      <c r="AD157" s="228" t="s">
        <v>123</v>
      </c>
      <c r="AF157" s="124" t="str">
        <f t="shared" si="139"/>
        <v>1 Gbps 40 km SFP</v>
      </c>
      <c r="AG157" s="227">
        <f t="shared" si="112"/>
        <v>479566.58300000004</v>
      </c>
      <c r="AH157" s="227">
        <f t="shared" si="113"/>
        <v>487695.56</v>
      </c>
      <c r="AI157" s="227">
        <f t="shared" si="114"/>
        <v>0</v>
      </c>
      <c r="AJ157" s="227">
        <f t="shared" si="115"/>
        <v>0</v>
      </c>
      <c r="AK157" s="227">
        <f t="shared" si="116"/>
        <v>0</v>
      </c>
      <c r="AL157" s="227">
        <f t="shared" si="117"/>
        <v>0</v>
      </c>
      <c r="AM157" s="227">
        <f t="shared" si="118"/>
        <v>0</v>
      </c>
      <c r="AN157" s="227">
        <f t="shared" si="119"/>
        <v>0</v>
      </c>
      <c r="AO157" s="227">
        <f t="shared" si="120"/>
        <v>0</v>
      </c>
      <c r="AP157" s="227">
        <f t="shared" si="121"/>
        <v>0</v>
      </c>
      <c r="AQ157" s="227">
        <f t="shared" si="122"/>
        <v>0</v>
      </c>
      <c r="AR157" s="227">
        <f t="shared" si="123"/>
        <v>0</v>
      </c>
      <c r="AT157" s="124" t="str">
        <f t="shared" si="140"/>
        <v>1 Gbps 40 km SFP</v>
      </c>
      <c r="AU157" s="227">
        <f t="shared" si="124"/>
        <v>0</v>
      </c>
      <c r="AV157" s="227">
        <f t="shared" si="125"/>
        <v>0</v>
      </c>
      <c r="AW157" s="227">
        <f t="shared" si="126"/>
        <v>0</v>
      </c>
      <c r="AX157" s="227">
        <f t="shared" si="127"/>
        <v>0</v>
      </c>
      <c r="AY157" s="227">
        <f t="shared" si="128"/>
        <v>0</v>
      </c>
      <c r="AZ157" s="227">
        <f t="shared" si="129"/>
        <v>0</v>
      </c>
      <c r="BA157" s="227">
        <f t="shared" si="130"/>
        <v>0</v>
      </c>
      <c r="BB157" s="227">
        <f t="shared" si="131"/>
        <v>0</v>
      </c>
      <c r="BC157" s="227">
        <f t="shared" si="132"/>
        <v>0</v>
      </c>
      <c r="BD157" s="227">
        <f t="shared" si="133"/>
        <v>0</v>
      </c>
      <c r="BE157" s="227">
        <f t="shared" si="134"/>
        <v>0</v>
      </c>
      <c r="BF157" s="227">
        <f t="shared" si="135"/>
        <v>0</v>
      </c>
      <c r="BH157" s="124" t="str">
        <f t="shared" si="137"/>
        <v>1 Gbps 40 km SFP</v>
      </c>
      <c r="BI157" s="257">
        <f>IF(AG157=0,,10^-6*AG157*$BO$5*Backhaul!Q163)</f>
        <v>1.3641990809171913</v>
      </c>
      <c r="BJ157" s="257">
        <f>IF(AH157=0,,10^-6*AH157*$BO$5*Backhaul!R163)</f>
        <v>1.0993200929079252</v>
      </c>
      <c r="BK157" s="257">
        <f>IF(AI157=0,,10^-6*AI157*$BO$5*Backhaul!S163)</f>
        <v>0</v>
      </c>
      <c r="BL157" s="257">
        <f>IF(AJ157=0,,10^-6*AJ157*$BO$5*Backhaul!T163)</f>
        <v>0</v>
      </c>
      <c r="BM157" s="257">
        <f>IF(AK157=0,,10^-6*AK157*$BO$5*Backhaul!U163)</f>
        <v>0</v>
      </c>
      <c r="BN157" s="257">
        <f>IF(AL157=0,,10^-6*AL157*$BO$5*Backhaul!V163)</f>
        <v>0</v>
      </c>
      <c r="BO157" s="257">
        <f>IF(AM157=0,,10^-6*AM157*$BO$5*Backhaul!W163)</f>
        <v>0</v>
      </c>
      <c r="BP157" s="257">
        <f>IF(AN157=0,,10^-6*AN157*$BO$5*Backhaul!X163)</f>
        <v>0</v>
      </c>
      <c r="BQ157" s="257">
        <f>IF(AO157=0,,10^-6*AO157*$BO$5*Backhaul!Y163)</f>
        <v>0</v>
      </c>
      <c r="BR157" s="257">
        <f>IF(AP157=0,,10^-6*AP157*$BO$5*Backhaul!Z163)</f>
        <v>0</v>
      </c>
      <c r="BS157" s="257">
        <f>IF(AQ157=0,,10^-6*AQ157*$BO$5*Backhaul!AA163)</f>
        <v>0</v>
      </c>
      <c r="BT157" s="257">
        <f>IF(AR157=0,,10^-6*AR157*$BO$5*Backhaul!AB163)</f>
        <v>0</v>
      </c>
      <c r="BV157" s="124" t="str">
        <f t="shared" si="138"/>
        <v>1 Gbps 40 km SFP</v>
      </c>
      <c r="BW157" s="270">
        <f>IF(AU157=0,,10^-6*AU157*$CC$5*Backhaul!Q163)</f>
        <v>0</v>
      </c>
      <c r="BX157" s="258">
        <f>IF(AV157=0,,10^-6*AV157*$CC$5*Backhaul!R163)</f>
        <v>0</v>
      </c>
      <c r="BY157" s="258">
        <f>IF(AW157=0,,10^-6*AW157*$CC$5*Backhaul!S163)</f>
        <v>0</v>
      </c>
      <c r="BZ157" s="258">
        <f>IF(AX157=0,,10^-6*AX157*$CC$5*Backhaul!T163)</f>
        <v>0</v>
      </c>
      <c r="CA157" s="258">
        <f>IF(AY157=0,,10^-6*AY157*$CC$5*Backhaul!U163)</f>
        <v>0</v>
      </c>
      <c r="CB157" s="258">
        <f>IF(AZ157=0,,10^-6*AZ157*$CC$5*Backhaul!V163)</f>
        <v>0</v>
      </c>
      <c r="CC157" s="258">
        <f>IF(BA157=0,,10^-6*BA157*$CC$5*Backhaul!W163)</f>
        <v>0</v>
      </c>
      <c r="CD157" s="258">
        <f>IF(BB157=0,,10^-6*BB157*$CC$5*Backhaul!X163)</f>
        <v>0</v>
      </c>
      <c r="CE157" s="258">
        <f>IF(BC157=0,,10^-6*BC157*$CC$5*Backhaul!Y163)</f>
        <v>0</v>
      </c>
      <c r="CF157" s="258">
        <f>IF(BD157=0,,10^-6*BD157*$CC$5*Backhaul!Z163)</f>
        <v>0</v>
      </c>
      <c r="CG157" s="258">
        <f>IF(BE157=0,,10^-6*BE157*$CC$5*Backhaul!AA163)</f>
        <v>0</v>
      </c>
      <c r="CH157" s="258">
        <f>IF(BF157=0,,10^-6*BF157*$CC$5*Backhaul!AB163)</f>
        <v>0</v>
      </c>
    </row>
    <row r="158" spans="1:86">
      <c r="A158" s="238" t="s">
        <v>135</v>
      </c>
      <c r="B158" s="124" t="s">
        <v>358</v>
      </c>
      <c r="C158" s="227">
        <f>Backhaul!C61</f>
        <v>59945.822875000005</v>
      </c>
      <c r="D158" s="227">
        <f>Backhaul!D61</f>
        <v>60961.945</v>
      </c>
      <c r="E158" s="227">
        <f>Backhaul!E61</f>
        <v>0</v>
      </c>
      <c r="F158" s="227">
        <f>Backhaul!F61</f>
        <v>0</v>
      </c>
      <c r="G158" s="227">
        <f>Backhaul!G61</f>
        <v>0</v>
      </c>
      <c r="H158" s="227">
        <f>Backhaul!H61</f>
        <v>0</v>
      </c>
      <c r="I158" s="227">
        <f>Backhaul!I61</f>
        <v>0</v>
      </c>
      <c r="J158" s="227">
        <f>Backhaul!J61</f>
        <v>0</v>
      </c>
      <c r="K158" s="227">
        <f>Backhaul!K61</f>
        <v>0</v>
      </c>
      <c r="L158" s="227">
        <f>Backhaul!L61</f>
        <v>0</v>
      </c>
      <c r="M158" s="227">
        <f>Backhaul!M61</f>
        <v>0</v>
      </c>
      <c r="N158" s="227">
        <f>Backhaul!N61</f>
        <v>0</v>
      </c>
      <c r="P158" s="124" t="str">
        <f t="shared" si="136"/>
        <v>1 Gbps 80 km SFP</v>
      </c>
      <c r="Q158" s="227">
        <f>Backhaul!C86</f>
        <v>0</v>
      </c>
      <c r="R158" s="227">
        <f>Backhaul!D86</f>
        <v>0</v>
      </c>
      <c r="S158" s="227">
        <f>Backhaul!E86</f>
        <v>0</v>
      </c>
      <c r="T158" s="227">
        <f>Backhaul!F86</f>
        <v>0</v>
      </c>
      <c r="U158" s="227">
        <f>Backhaul!G86</f>
        <v>0</v>
      </c>
      <c r="V158" s="227">
        <f>Backhaul!H86</f>
        <v>0</v>
      </c>
      <c r="W158" s="227">
        <f>Backhaul!I86</f>
        <v>0</v>
      </c>
      <c r="X158" s="227">
        <f>Backhaul!J86</f>
        <v>0</v>
      </c>
      <c r="Y158" s="227">
        <f>Backhaul!K86</f>
        <v>0</v>
      </c>
      <c r="Z158" s="227">
        <f>Backhaul!L86</f>
        <v>0</v>
      </c>
      <c r="AA158" s="227">
        <f>Backhaul!M86</f>
        <v>0</v>
      </c>
      <c r="AB158" s="227">
        <f>Backhaul!N86</f>
        <v>0</v>
      </c>
      <c r="AD158" s="228" t="s">
        <v>123</v>
      </c>
      <c r="AF158" s="124" t="str">
        <f t="shared" si="139"/>
        <v>1 Gbps 80 km SFP</v>
      </c>
      <c r="AG158" s="227">
        <f t="shared" si="112"/>
        <v>59945.822875000005</v>
      </c>
      <c r="AH158" s="227">
        <f t="shared" si="113"/>
        <v>60961.945</v>
      </c>
      <c r="AI158" s="227">
        <f t="shared" si="114"/>
        <v>0</v>
      </c>
      <c r="AJ158" s="227">
        <f t="shared" si="115"/>
        <v>0</v>
      </c>
      <c r="AK158" s="227">
        <f t="shared" si="116"/>
        <v>0</v>
      </c>
      <c r="AL158" s="227">
        <f t="shared" si="117"/>
        <v>0</v>
      </c>
      <c r="AM158" s="227">
        <f t="shared" si="118"/>
        <v>0</v>
      </c>
      <c r="AN158" s="227">
        <f t="shared" si="119"/>
        <v>0</v>
      </c>
      <c r="AO158" s="227">
        <f t="shared" si="120"/>
        <v>0</v>
      </c>
      <c r="AP158" s="227">
        <f t="shared" si="121"/>
        <v>0</v>
      </c>
      <c r="AQ158" s="227">
        <f t="shared" si="122"/>
        <v>0</v>
      </c>
      <c r="AR158" s="227">
        <f t="shared" si="123"/>
        <v>0</v>
      </c>
      <c r="AT158" s="124" t="str">
        <f t="shared" si="140"/>
        <v>1 Gbps 80 km SFP</v>
      </c>
      <c r="AU158" s="227">
        <f t="shared" si="124"/>
        <v>0</v>
      </c>
      <c r="AV158" s="227">
        <f t="shared" si="125"/>
        <v>0</v>
      </c>
      <c r="AW158" s="227">
        <f t="shared" si="126"/>
        <v>0</v>
      </c>
      <c r="AX158" s="227">
        <f t="shared" si="127"/>
        <v>0</v>
      </c>
      <c r="AY158" s="227">
        <f t="shared" si="128"/>
        <v>0</v>
      </c>
      <c r="AZ158" s="227">
        <f t="shared" si="129"/>
        <v>0</v>
      </c>
      <c r="BA158" s="227">
        <f t="shared" si="130"/>
        <v>0</v>
      </c>
      <c r="BB158" s="227">
        <f t="shared" si="131"/>
        <v>0</v>
      </c>
      <c r="BC158" s="227">
        <f t="shared" si="132"/>
        <v>0</v>
      </c>
      <c r="BD158" s="227">
        <f t="shared" si="133"/>
        <v>0</v>
      </c>
      <c r="BE158" s="227">
        <f t="shared" si="134"/>
        <v>0</v>
      </c>
      <c r="BF158" s="227">
        <f t="shared" si="135"/>
        <v>0</v>
      </c>
      <c r="BH158" s="124" t="str">
        <f t="shared" si="137"/>
        <v>1 Gbps 80 km SFP</v>
      </c>
      <c r="BI158" s="257">
        <f>IF(AG158=0,,10^-6*AG158*$BO$5*Backhaul!Q164)</f>
        <v>0.56665521805488328</v>
      </c>
      <c r="BJ158" s="257">
        <f>IF(AH158=0,,10^-6*AH158*$BO$5*Backhaul!R164)</f>
        <v>0.5163469716544411</v>
      </c>
      <c r="BK158" s="257">
        <f>IF(AI158=0,,10^-6*AI158*$BO$5*Backhaul!S164)</f>
        <v>0</v>
      </c>
      <c r="BL158" s="257">
        <f>IF(AJ158=0,,10^-6*AJ158*$BO$5*Backhaul!T164)</f>
        <v>0</v>
      </c>
      <c r="BM158" s="257">
        <f>IF(AK158=0,,10^-6*AK158*$BO$5*Backhaul!U164)</f>
        <v>0</v>
      </c>
      <c r="BN158" s="257">
        <f>IF(AL158=0,,10^-6*AL158*$BO$5*Backhaul!V164)</f>
        <v>0</v>
      </c>
      <c r="BO158" s="257">
        <f>IF(AM158=0,,10^-6*AM158*$BO$5*Backhaul!W164)</f>
        <v>0</v>
      </c>
      <c r="BP158" s="257">
        <f>IF(AN158=0,,10^-6*AN158*$BO$5*Backhaul!X164)</f>
        <v>0</v>
      </c>
      <c r="BQ158" s="257">
        <f>IF(AO158=0,,10^-6*AO158*$BO$5*Backhaul!Y164)</f>
        <v>0</v>
      </c>
      <c r="BR158" s="257">
        <f>IF(AP158=0,,10^-6*AP158*$BO$5*Backhaul!Z164)</f>
        <v>0</v>
      </c>
      <c r="BS158" s="257">
        <f>IF(AQ158=0,,10^-6*AQ158*$BO$5*Backhaul!AA164)</f>
        <v>0</v>
      </c>
      <c r="BT158" s="257">
        <f>IF(AR158=0,,10^-6*AR158*$BO$5*Backhaul!AB164)</f>
        <v>0</v>
      </c>
      <c r="BV158" s="124" t="str">
        <f t="shared" si="138"/>
        <v>1 Gbps 80 km SFP</v>
      </c>
      <c r="BW158" s="270">
        <f>IF(AU158=0,,10^-6*AU158*$CC$5*Backhaul!Q164)</f>
        <v>0</v>
      </c>
      <c r="BX158" s="258">
        <f>IF(AV158=0,,10^-6*AV158*$CC$5*Backhaul!R164)</f>
        <v>0</v>
      </c>
      <c r="BY158" s="258">
        <f>IF(AW158=0,,10^-6*AW158*$CC$5*Backhaul!S164)</f>
        <v>0</v>
      </c>
      <c r="BZ158" s="258">
        <f>IF(AX158=0,,10^-6*AX158*$CC$5*Backhaul!T164)</f>
        <v>0</v>
      </c>
      <c r="CA158" s="258">
        <f>IF(AY158=0,,10^-6*AY158*$CC$5*Backhaul!U164)</f>
        <v>0</v>
      </c>
      <c r="CB158" s="258">
        <f>IF(AZ158=0,,10^-6*AZ158*$CC$5*Backhaul!V164)</f>
        <v>0</v>
      </c>
      <c r="CC158" s="258">
        <f>IF(BA158=0,,10^-6*BA158*$CC$5*Backhaul!W164)</f>
        <v>0</v>
      </c>
      <c r="CD158" s="258">
        <f>IF(BB158=0,,10^-6*BB158*$CC$5*Backhaul!X164)</f>
        <v>0</v>
      </c>
      <c r="CE158" s="258">
        <f>IF(BC158=0,,10^-6*BC158*$CC$5*Backhaul!Y164)</f>
        <v>0</v>
      </c>
      <c r="CF158" s="258">
        <f>IF(BD158=0,,10^-6*BD158*$CC$5*Backhaul!Z164)</f>
        <v>0</v>
      </c>
      <c r="CG158" s="258">
        <f>IF(BE158=0,,10^-6*BE158*$CC$5*Backhaul!AA164)</f>
        <v>0</v>
      </c>
      <c r="CH158" s="258">
        <f>IF(BF158=0,,10^-6*BF158*$CC$5*Backhaul!AB164)</f>
        <v>0</v>
      </c>
    </row>
    <row r="159" spans="1:86">
      <c r="A159" s="238" t="s">
        <v>135</v>
      </c>
      <c r="B159" s="124" t="s">
        <v>98</v>
      </c>
      <c r="C159" s="227">
        <f>Backhaul!C62</f>
        <v>100313.28420000001</v>
      </c>
      <c r="D159" s="227">
        <f>Backhaul!D62</f>
        <v>100313.28420000001</v>
      </c>
      <c r="E159" s="227">
        <f>Backhaul!E62</f>
        <v>0</v>
      </c>
      <c r="F159" s="227">
        <f>Backhaul!F62</f>
        <v>0</v>
      </c>
      <c r="G159" s="227">
        <f>Backhaul!G62</f>
        <v>0</v>
      </c>
      <c r="H159" s="227">
        <f>Backhaul!H62</f>
        <v>0</v>
      </c>
      <c r="I159" s="227">
        <f>Backhaul!I62</f>
        <v>0</v>
      </c>
      <c r="J159" s="227">
        <f>Backhaul!J62</f>
        <v>0</v>
      </c>
      <c r="K159" s="227">
        <f>Backhaul!K62</f>
        <v>0</v>
      </c>
      <c r="L159" s="227">
        <f>Backhaul!L62</f>
        <v>0</v>
      </c>
      <c r="M159" s="227">
        <f>Backhaul!M62</f>
        <v>0</v>
      </c>
      <c r="N159" s="227">
        <f>Backhaul!N62</f>
        <v>0</v>
      </c>
      <c r="P159" s="124" t="str">
        <f t="shared" si="136"/>
        <v>10 Gbps 10 km SFP+</v>
      </c>
      <c r="Q159" s="227">
        <f>Backhaul!C87</f>
        <v>0</v>
      </c>
      <c r="R159" s="227">
        <f>Backhaul!D87</f>
        <v>0</v>
      </c>
      <c r="S159" s="227">
        <f>Backhaul!E87</f>
        <v>0</v>
      </c>
      <c r="T159" s="227">
        <f>Backhaul!F87</f>
        <v>0</v>
      </c>
      <c r="U159" s="227">
        <f>Backhaul!G87</f>
        <v>0</v>
      </c>
      <c r="V159" s="227">
        <f>Backhaul!H87</f>
        <v>0</v>
      </c>
      <c r="W159" s="227">
        <f>Backhaul!I87</f>
        <v>0</v>
      </c>
      <c r="X159" s="227">
        <f>Backhaul!J87</f>
        <v>0</v>
      </c>
      <c r="Y159" s="227">
        <f>Backhaul!K87</f>
        <v>0</v>
      </c>
      <c r="Z159" s="227">
        <f>Backhaul!L87</f>
        <v>0</v>
      </c>
      <c r="AA159" s="227">
        <f>Backhaul!M87</f>
        <v>0</v>
      </c>
      <c r="AB159" s="227">
        <f>Backhaul!N87</f>
        <v>0</v>
      </c>
      <c r="AD159" s="228" t="s">
        <v>123</v>
      </c>
      <c r="AF159" s="124" t="str">
        <f t="shared" si="139"/>
        <v>10 Gbps 10 km SFP+</v>
      </c>
      <c r="AG159" s="227">
        <f t="shared" si="112"/>
        <v>100313.28420000001</v>
      </c>
      <c r="AH159" s="227">
        <f t="shared" si="113"/>
        <v>100313.28420000001</v>
      </c>
      <c r="AI159" s="227">
        <f t="shared" si="114"/>
        <v>0</v>
      </c>
      <c r="AJ159" s="227">
        <f t="shared" si="115"/>
        <v>0</v>
      </c>
      <c r="AK159" s="227">
        <f t="shared" si="116"/>
        <v>0</v>
      </c>
      <c r="AL159" s="227">
        <f t="shared" si="117"/>
        <v>0</v>
      </c>
      <c r="AM159" s="227">
        <f t="shared" si="118"/>
        <v>0</v>
      </c>
      <c r="AN159" s="227">
        <f t="shared" si="119"/>
        <v>0</v>
      </c>
      <c r="AO159" s="227">
        <f t="shared" si="120"/>
        <v>0</v>
      </c>
      <c r="AP159" s="227">
        <f t="shared" si="121"/>
        <v>0</v>
      </c>
      <c r="AQ159" s="227">
        <f t="shared" si="122"/>
        <v>0</v>
      </c>
      <c r="AR159" s="227">
        <f t="shared" si="123"/>
        <v>0</v>
      </c>
      <c r="AT159" s="124" t="str">
        <f t="shared" si="140"/>
        <v>10 Gbps 10 km SFP+</v>
      </c>
      <c r="AU159" s="227">
        <f t="shared" si="124"/>
        <v>0</v>
      </c>
      <c r="AV159" s="227">
        <f t="shared" si="125"/>
        <v>0</v>
      </c>
      <c r="AW159" s="227">
        <f t="shared" si="126"/>
        <v>0</v>
      </c>
      <c r="AX159" s="227">
        <f t="shared" si="127"/>
        <v>0</v>
      </c>
      <c r="AY159" s="227">
        <f t="shared" si="128"/>
        <v>0</v>
      </c>
      <c r="AZ159" s="227">
        <f t="shared" si="129"/>
        <v>0</v>
      </c>
      <c r="BA159" s="227">
        <f t="shared" si="130"/>
        <v>0</v>
      </c>
      <c r="BB159" s="227">
        <f t="shared" si="131"/>
        <v>0</v>
      </c>
      <c r="BC159" s="227">
        <f t="shared" si="132"/>
        <v>0</v>
      </c>
      <c r="BD159" s="227">
        <f t="shared" si="133"/>
        <v>0</v>
      </c>
      <c r="BE159" s="227">
        <f t="shared" si="134"/>
        <v>0</v>
      </c>
      <c r="BF159" s="227">
        <f t="shared" si="135"/>
        <v>0</v>
      </c>
      <c r="BH159" s="124" t="str">
        <f t="shared" si="137"/>
        <v>10 Gbps 10 km SFP+</v>
      </c>
      <c r="BI159" s="257">
        <f>IF(AG159=0,,10^-6*AG159*$BO$5*Backhaul!Q165)</f>
        <v>0.77172932162391261</v>
      </c>
      <c r="BJ159" s="257">
        <f>IF(AH159=0,,10^-6*AH159*$BO$5*Backhaul!R165)</f>
        <v>0.6119110336200001</v>
      </c>
      <c r="BK159" s="257">
        <f>IF(AI159=0,,10^-6*AI159*$BO$5*Backhaul!S165)</f>
        <v>0</v>
      </c>
      <c r="BL159" s="257">
        <f>IF(AJ159=0,,10^-6*AJ159*$BO$5*Backhaul!T165)</f>
        <v>0</v>
      </c>
      <c r="BM159" s="257">
        <f>IF(AK159=0,,10^-6*AK159*$BO$5*Backhaul!U165)</f>
        <v>0</v>
      </c>
      <c r="BN159" s="257">
        <f>IF(AL159=0,,10^-6*AL159*$BO$5*Backhaul!V165)</f>
        <v>0</v>
      </c>
      <c r="BO159" s="257">
        <f>IF(AM159=0,,10^-6*AM159*$BO$5*Backhaul!W165)</f>
        <v>0</v>
      </c>
      <c r="BP159" s="257">
        <f>IF(AN159=0,,10^-6*AN159*$BO$5*Backhaul!X165)</f>
        <v>0</v>
      </c>
      <c r="BQ159" s="257">
        <f>IF(AO159=0,,10^-6*AO159*$BO$5*Backhaul!Y165)</f>
        <v>0</v>
      </c>
      <c r="BR159" s="257">
        <f>IF(AP159=0,,10^-6*AP159*$BO$5*Backhaul!Z165)</f>
        <v>0</v>
      </c>
      <c r="BS159" s="257">
        <f>IF(AQ159=0,,10^-6*AQ159*$BO$5*Backhaul!AA165)</f>
        <v>0</v>
      </c>
      <c r="BT159" s="257">
        <f>IF(AR159=0,,10^-6*AR159*$BO$5*Backhaul!AB165)</f>
        <v>0</v>
      </c>
      <c r="BV159" s="124" t="str">
        <f t="shared" si="138"/>
        <v>10 Gbps 10 km SFP+</v>
      </c>
      <c r="BW159" s="270">
        <f>IF(AU159=0,,10^-6*AU159*$CC$5*Backhaul!Q165)</f>
        <v>0</v>
      </c>
      <c r="BX159" s="258">
        <f>IF(AV159=0,,10^-6*AV159*$CC$5*Backhaul!R165)</f>
        <v>0</v>
      </c>
      <c r="BY159" s="258">
        <f>IF(AW159=0,,10^-6*AW159*$CC$5*Backhaul!S165)</f>
        <v>0</v>
      </c>
      <c r="BZ159" s="258">
        <f>IF(AX159=0,,10^-6*AX159*$CC$5*Backhaul!T165)</f>
        <v>0</v>
      </c>
      <c r="CA159" s="258">
        <f>IF(AY159=0,,10^-6*AY159*$CC$5*Backhaul!U165)</f>
        <v>0</v>
      </c>
      <c r="CB159" s="258">
        <f>IF(AZ159=0,,10^-6*AZ159*$CC$5*Backhaul!V165)</f>
        <v>0</v>
      </c>
      <c r="CC159" s="258">
        <f>IF(BA159=0,,10^-6*BA159*$CC$5*Backhaul!W165)</f>
        <v>0</v>
      </c>
      <c r="CD159" s="258">
        <f>IF(BB159=0,,10^-6*BB159*$CC$5*Backhaul!X165)</f>
        <v>0</v>
      </c>
      <c r="CE159" s="258">
        <f>IF(BC159=0,,10^-6*BC159*$CC$5*Backhaul!Y165)</f>
        <v>0</v>
      </c>
      <c r="CF159" s="258">
        <f>IF(BD159=0,,10^-6*BD159*$CC$5*Backhaul!Z165)</f>
        <v>0</v>
      </c>
      <c r="CG159" s="258">
        <f>IF(BE159=0,,10^-6*BE159*$CC$5*Backhaul!AA165)</f>
        <v>0</v>
      </c>
      <c r="CH159" s="258">
        <f>IF(BF159=0,,10^-6*BF159*$CC$5*Backhaul!AB165)</f>
        <v>0</v>
      </c>
    </row>
    <row r="160" spans="1:86">
      <c r="A160" s="238" t="s">
        <v>135</v>
      </c>
      <c r="B160" s="124" t="s">
        <v>359</v>
      </c>
      <c r="C160" s="227">
        <f>Backhaul!C63</f>
        <v>0</v>
      </c>
      <c r="D160" s="227">
        <f>Backhaul!D63</f>
        <v>0</v>
      </c>
      <c r="E160" s="227">
        <f>Backhaul!E63</f>
        <v>0</v>
      </c>
      <c r="F160" s="227">
        <f>Backhaul!F63</f>
        <v>0</v>
      </c>
      <c r="G160" s="227">
        <f>Backhaul!G63</f>
        <v>0</v>
      </c>
      <c r="H160" s="227">
        <f>Backhaul!H63</f>
        <v>0</v>
      </c>
      <c r="I160" s="227">
        <f>Backhaul!I63</f>
        <v>0</v>
      </c>
      <c r="J160" s="227">
        <f>Backhaul!J63</f>
        <v>0</v>
      </c>
      <c r="K160" s="227">
        <f>Backhaul!K63</f>
        <v>0</v>
      </c>
      <c r="L160" s="227">
        <f>Backhaul!L63</f>
        <v>0</v>
      </c>
      <c r="M160" s="227">
        <f>Backhaul!M63</f>
        <v>0</v>
      </c>
      <c r="N160" s="227">
        <f>Backhaul!N63</f>
        <v>0</v>
      </c>
      <c r="P160" s="124" t="str">
        <f t="shared" si="136"/>
        <v>10 Gbps 40 km SFP+</v>
      </c>
      <c r="Q160" s="227">
        <f>Backhaul!C88</f>
        <v>454753.55504000001</v>
      </c>
      <c r="R160" s="227">
        <f>Backhaul!D88</f>
        <v>471932.36</v>
      </c>
      <c r="S160" s="227">
        <f>Backhaul!E88</f>
        <v>0</v>
      </c>
      <c r="T160" s="227">
        <f>Backhaul!F88</f>
        <v>0</v>
      </c>
      <c r="U160" s="227">
        <f>Backhaul!G88</f>
        <v>0</v>
      </c>
      <c r="V160" s="227">
        <f>Backhaul!H88</f>
        <v>0</v>
      </c>
      <c r="W160" s="227">
        <f>Backhaul!I88</f>
        <v>0</v>
      </c>
      <c r="X160" s="227">
        <f>Backhaul!J88</f>
        <v>0</v>
      </c>
      <c r="Y160" s="227">
        <f>Backhaul!K88</f>
        <v>0</v>
      </c>
      <c r="Z160" s="227">
        <f>Backhaul!L88</f>
        <v>0</v>
      </c>
      <c r="AA160" s="227">
        <f>Backhaul!M88</f>
        <v>0</v>
      </c>
      <c r="AB160" s="227">
        <f>Backhaul!N88</f>
        <v>0</v>
      </c>
      <c r="AD160" s="228" t="s">
        <v>122</v>
      </c>
      <c r="AF160" s="124" t="str">
        <f t="shared" si="139"/>
        <v>10 Gbps 40 km SFP+</v>
      </c>
      <c r="AG160" s="227">
        <f t="shared" si="112"/>
        <v>0</v>
      </c>
      <c r="AH160" s="227">
        <f t="shared" si="113"/>
        <v>0</v>
      </c>
      <c r="AI160" s="227">
        <f t="shared" si="114"/>
        <v>0</v>
      </c>
      <c r="AJ160" s="227">
        <f t="shared" si="115"/>
        <v>0</v>
      </c>
      <c r="AK160" s="227">
        <f t="shared" si="116"/>
        <v>0</v>
      </c>
      <c r="AL160" s="227">
        <f t="shared" si="117"/>
        <v>0</v>
      </c>
      <c r="AM160" s="227">
        <f t="shared" si="118"/>
        <v>0</v>
      </c>
      <c r="AN160" s="227">
        <f t="shared" si="119"/>
        <v>0</v>
      </c>
      <c r="AO160" s="227">
        <f t="shared" si="120"/>
        <v>0</v>
      </c>
      <c r="AP160" s="227">
        <f t="shared" si="121"/>
        <v>0</v>
      </c>
      <c r="AQ160" s="227">
        <f t="shared" si="122"/>
        <v>0</v>
      </c>
      <c r="AR160" s="227">
        <f t="shared" si="123"/>
        <v>0</v>
      </c>
      <c r="AT160" s="124" t="str">
        <f t="shared" si="140"/>
        <v>10 Gbps 40 km SFP+</v>
      </c>
      <c r="AU160" s="227">
        <f t="shared" si="124"/>
        <v>454753.55504000001</v>
      </c>
      <c r="AV160" s="227">
        <f t="shared" si="125"/>
        <v>471932.36</v>
      </c>
      <c r="AW160" s="227">
        <f t="shared" si="126"/>
        <v>0</v>
      </c>
      <c r="AX160" s="227">
        <f t="shared" si="127"/>
        <v>0</v>
      </c>
      <c r="AY160" s="227">
        <f t="shared" si="128"/>
        <v>0</v>
      </c>
      <c r="AZ160" s="227">
        <f t="shared" si="129"/>
        <v>0</v>
      </c>
      <c r="BA160" s="227">
        <f t="shared" si="130"/>
        <v>0</v>
      </c>
      <c r="BB160" s="227">
        <f t="shared" si="131"/>
        <v>0</v>
      </c>
      <c r="BC160" s="227">
        <f t="shared" si="132"/>
        <v>0</v>
      </c>
      <c r="BD160" s="227">
        <f t="shared" si="133"/>
        <v>0</v>
      </c>
      <c r="BE160" s="227">
        <f t="shared" si="134"/>
        <v>0</v>
      </c>
      <c r="BF160" s="227">
        <f t="shared" si="135"/>
        <v>0</v>
      </c>
      <c r="BH160" s="124" t="str">
        <f t="shared" si="137"/>
        <v>10 Gbps 40 km SFP+</v>
      </c>
      <c r="BI160" s="257">
        <f>IF(AG160=0,,10^-6*AG160*$BO$5*Backhaul!Q166)</f>
        <v>0</v>
      </c>
      <c r="BJ160" s="257">
        <f>IF(AH160=0,,10^-6*AH160*$BO$5*Backhaul!R166)</f>
        <v>0</v>
      </c>
      <c r="BK160" s="257">
        <f>IF(AI160=0,,10^-6*AI160*$BO$5*Backhaul!S166)</f>
        <v>0</v>
      </c>
      <c r="BL160" s="257">
        <f>IF(AJ160=0,,10^-6*AJ160*$BO$5*Backhaul!T166)</f>
        <v>0</v>
      </c>
      <c r="BM160" s="257">
        <f>IF(AK160=0,,10^-6*AK160*$BO$5*Backhaul!U166)</f>
        <v>0</v>
      </c>
      <c r="BN160" s="257">
        <f>IF(AL160=0,,10^-6*AL160*$BO$5*Backhaul!V166)</f>
        <v>0</v>
      </c>
      <c r="BO160" s="257">
        <f>IF(AM160=0,,10^-6*AM160*$BO$5*Backhaul!W166)</f>
        <v>0</v>
      </c>
      <c r="BP160" s="257">
        <f>IF(AN160=0,,10^-6*AN160*$BO$5*Backhaul!X166)</f>
        <v>0</v>
      </c>
      <c r="BQ160" s="257">
        <f>IF(AO160=0,,10^-6*AO160*$BO$5*Backhaul!Y166)</f>
        <v>0</v>
      </c>
      <c r="BR160" s="257">
        <f>IF(AP160=0,,10^-6*AP160*$BO$5*Backhaul!Z166)</f>
        <v>0</v>
      </c>
      <c r="BS160" s="257">
        <f>IF(AQ160=0,,10^-6*AQ160*$BO$5*Backhaul!AA166)</f>
        <v>0</v>
      </c>
      <c r="BT160" s="257">
        <f>IF(AR160=0,,10^-6*AR160*$BO$5*Backhaul!AB166)</f>
        <v>0</v>
      </c>
      <c r="BV160" s="124" t="str">
        <f t="shared" si="138"/>
        <v>10 Gbps 40 km SFP+</v>
      </c>
      <c r="BW160" s="270">
        <f>IF(AU160=0,,10^-6*AU160*$CC$5*Backhaul!Q166)</f>
        <v>17.39048369492842</v>
      </c>
      <c r="BX160" s="258">
        <f>IF(AV160=0,,10^-6*AV160*$CC$5*Backhaul!R166)</f>
        <v>14.703752721813466</v>
      </c>
      <c r="BY160" s="258">
        <f>IF(AW160=0,,10^-6*AW160*$CC$5*Backhaul!S166)</f>
        <v>0</v>
      </c>
      <c r="BZ160" s="258">
        <f>IF(AX160=0,,10^-6*AX160*$CC$5*Backhaul!T166)</f>
        <v>0</v>
      </c>
      <c r="CA160" s="258">
        <f>IF(AY160=0,,10^-6*AY160*$CC$5*Backhaul!U166)</f>
        <v>0</v>
      </c>
      <c r="CB160" s="258">
        <f>IF(AZ160=0,,10^-6*AZ160*$CC$5*Backhaul!V166)</f>
        <v>0</v>
      </c>
      <c r="CC160" s="258">
        <f>IF(BA160=0,,10^-6*BA160*$CC$5*Backhaul!W166)</f>
        <v>0</v>
      </c>
      <c r="CD160" s="258">
        <f>IF(BB160=0,,10^-6*BB160*$CC$5*Backhaul!X166)</f>
        <v>0</v>
      </c>
      <c r="CE160" s="258">
        <f>IF(BC160=0,,10^-6*BC160*$CC$5*Backhaul!Y166)</f>
        <v>0</v>
      </c>
      <c r="CF160" s="258">
        <f>IF(BD160=0,,10^-6*BD160*$CC$5*Backhaul!Z166)</f>
        <v>0</v>
      </c>
      <c r="CG160" s="258">
        <f>IF(BE160=0,,10^-6*BE160*$CC$5*Backhaul!AA166)</f>
        <v>0</v>
      </c>
      <c r="CH160" s="258">
        <f>IF(BF160=0,,10^-6*BF160*$CC$5*Backhaul!AB166)</f>
        <v>0</v>
      </c>
    </row>
    <row r="161" spans="1:86">
      <c r="A161" s="238" t="s">
        <v>135</v>
      </c>
      <c r="B161" s="124" t="s">
        <v>360</v>
      </c>
      <c r="C161" s="227">
        <f>Backhaul!C64</f>
        <v>0</v>
      </c>
      <c r="D161" s="227">
        <f>Backhaul!D64</f>
        <v>0</v>
      </c>
      <c r="E161" s="227">
        <f>Backhaul!E64</f>
        <v>0</v>
      </c>
      <c r="F161" s="227">
        <f>Backhaul!F64</f>
        <v>0</v>
      </c>
      <c r="G161" s="227">
        <f>Backhaul!G64</f>
        <v>0</v>
      </c>
      <c r="H161" s="227">
        <f>Backhaul!H64</f>
        <v>0</v>
      </c>
      <c r="I161" s="227">
        <f>Backhaul!I64</f>
        <v>0</v>
      </c>
      <c r="J161" s="227">
        <f>Backhaul!J64</f>
        <v>0</v>
      </c>
      <c r="K161" s="227">
        <f>Backhaul!K64</f>
        <v>0</v>
      </c>
      <c r="L161" s="227">
        <f>Backhaul!L64</f>
        <v>0</v>
      </c>
      <c r="M161" s="227">
        <f>Backhaul!M64</f>
        <v>0</v>
      </c>
      <c r="N161" s="227">
        <f>Backhaul!N64</f>
        <v>0</v>
      </c>
      <c r="P161" s="124" t="str">
        <f t="shared" si="136"/>
        <v>10 Gbps 80 km SFP+</v>
      </c>
      <c r="Q161" s="227">
        <f>Backhaul!C89</f>
        <v>56844.194380000001</v>
      </c>
      <c r="R161" s="227">
        <f>Backhaul!D89</f>
        <v>58991.544999999998</v>
      </c>
      <c r="S161" s="227">
        <f>Backhaul!E89</f>
        <v>0</v>
      </c>
      <c r="T161" s="227">
        <f>Backhaul!F89</f>
        <v>0</v>
      </c>
      <c r="U161" s="227">
        <f>Backhaul!G89</f>
        <v>0</v>
      </c>
      <c r="V161" s="227">
        <f>Backhaul!H89</f>
        <v>0</v>
      </c>
      <c r="W161" s="227">
        <f>Backhaul!I89</f>
        <v>0</v>
      </c>
      <c r="X161" s="227">
        <f>Backhaul!J89</f>
        <v>0</v>
      </c>
      <c r="Y161" s="227">
        <f>Backhaul!K89</f>
        <v>0</v>
      </c>
      <c r="Z161" s="227">
        <f>Backhaul!L89</f>
        <v>0</v>
      </c>
      <c r="AA161" s="227">
        <f>Backhaul!M89</f>
        <v>0</v>
      </c>
      <c r="AB161" s="227">
        <f>Backhaul!N89</f>
        <v>0</v>
      </c>
      <c r="AD161" s="228" t="s">
        <v>122</v>
      </c>
      <c r="AF161" s="124" t="str">
        <f t="shared" si="139"/>
        <v>10 Gbps 80 km SFP+</v>
      </c>
      <c r="AG161" s="227">
        <f t="shared" ref="AG161:AG192" si="141">C161+IF($AD161="DML",Q161)</f>
        <v>0</v>
      </c>
      <c r="AH161" s="227">
        <f t="shared" ref="AH161:AH192" si="142">D161+IF($AD161="DML",R161)</f>
        <v>0</v>
      </c>
      <c r="AI161" s="227">
        <f t="shared" ref="AI161:AI192" si="143">E161+IF($AD161="DML",S161)</f>
        <v>0</v>
      </c>
      <c r="AJ161" s="227">
        <f t="shared" ref="AJ161:AJ192" si="144">F161+IF($AD161="DML",T161)</f>
        <v>0</v>
      </c>
      <c r="AK161" s="227">
        <f t="shared" ref="AK161:AK192" si="145">G161+IF($AD161="DML",U161)</f>
        <v>0</v>
      </c>
      <c r="AL161" s="227">
        <f t="shared" ref="AL161:AL192" si="146">H161+IF($AD161="DML",V161)</f>
        <v>0</v>
      </c>
      <c r="AM161" s="227">
        <f t="shared" ref="AM161:AM192" si="147">I161+IF($AD161="DML",W161)</f>
        <v>0</v>
      </c>
      <c r="AN161" s="227">
        <f t="shared" ref="AN161:AN192" si="148">J161+IF($AD161="DML",X161)</f>
        <v>0</v>
      </c>
      <c r="AO161" s="227">
        <f t="shared" ref="AO161:AO192" si="149">K161+IF($AD161="DML",Y161)</f>
        <v>0</v>
      </c>
      <c r="AP161" s="227">
        <f t="shared" ref="AP161:AP192" si="150">L161+IF($AD161="DML",Z161)</f>
        <v>0</v>
      </c>
      <c r="AQ161" s="227">
        <f t="shared" ref="AQ161:AQ192" si="151">M161+IF($AD161="DML",AA161)</f>
        <v>0</v>
      </c>
      <c r="AR161" s="227">
        <f t="shared" ref="AR161:AR192" si="152">N161+IF($AD161="DML",AB161)</f>
        <v>0</v>
      </c>
      <c r="AT161" s="124" t="str">
        <f t="shared" si="140"/>
        <v>10 Gbps 80 km SFP+</v>
      </c>
      <c r="AU161" s="227">
        <f t="shared" ref="AU161:AU192" si="153">IF($AD161="EML",Q161,)</f>
        <v>56844.194380000001</v>
      </c>
      <c r="AV161" s="227">
        <f t="shared" ref="AV161:AV192" si="154">IF($AD161="EML",R161,)</f>
        <v>58991.544999999998</v>
      </c>
      <c r="AW161" s="227">
        <f t="shared" ref="AW161:AW192" si="155">IF($AD161="EML",S161,)</f>
        <v>0</v>
      </c>
      <c r="AX161" s="227">
        <f t="shared" ref="AX161:AX192" si="156">IF($AD161="EML",T161,)</f>
        <v>0</v>
      </c>
      <c r="AY161" s="227">
        <f t="shared" ref="AY161:AY192" si="157">IF($AD161="EML",U161,)</f>
        <v>0</v>
      </c>
      <c r="AZ161" s="227">
        <f t="shared" ref="AZ161:AZ192" si="158">IF($AD161="EML",V161,)</f>
        <v>0</v>
      </c>
      <c r="BA161" s="227">
        <f t="shared" ref="BA161:BA192" si="159">IF($AD161="EML",W161,)</f>
        <v>0</v>
      </c>
      <c r="BB161" s="227">
        <f t="shared" ref="BB161:BB192" si="160">IF($AD161="EML",X161,)</f>
        <v>0</v>
      </c>
      <c r="BC161" s="227">
        <f t="shared" ref="BC161:BC192" si="161">IF($AD161="EML",Y161,)</f>
        <v>0</v>
      </c>
      <c r="BD161" s="227">
        <f t="shared" ref="BD161:BD192" si="162">IF($AD161="EML",Z161,)</f>
        <v>0</v>
      </c>
      <c r="BE161" s="227">
        <f t="shared" ref="BE161:BE192" si="163">IF($AD161="EML",AA161,)</f>
        <v>0</v>
      </c>
      <c r="BF161" s="227">
        <f t="shared" ref="BF161:BF192" si="164">IF($AD161="EML",AB161,)</f>
        <v>0</v>
      </c>
      <c r="BH161" s="124" t="str">
        <f t="shared" si="137"/>
        <v>10 Gbps 80 km SFP+</v>
      </c>
      <c r="BI161" s="257">
        <f>IF(AG161=0,,10^-6*AG161*$BO$5*Backhaul!Q167)</f>
        <v>0</v>
      </c>
      <c r="BJ161" s="257">
        <f>IF(AH161=0,,10^-6*AH161*$BO$5*Backhaul!R167)</f>
        <v>0</v>
      </c>
      <c r="BK161" s="257">
        <f>IF(AI161=0,,10^-6*AI161*$BO$5*Backhaul!S167)</f>
        <v>0</v>
      </c>
      <c r="BL161" s="257">
        <f>IF(AJ161=0,,10^-6*AJ161*$BO$5*Backhaul!T167)</f>
        <v>0</v>
      </c>
      <c r="BM161" s="257">
        <f>IF(AK161=0,,10^-6*AK161*$BO$5*Backhaul!U167)</f>
        <v>0</v>
      </c>
      <c r="BN161" s="257">
        <f>IF(AL161=0,,10^-6*AL161*$BO$5*Backhaul!V167)</f>
        <v>0</v>
      </c>
      <c r="BO161" s="257">
        <f>IF(AM161=0,,10^-6*AM161*$BO$5*Backhaul!W167)</f>
        <v>0</v>
      </c>
      <c r="BP161" s="257">
        <f>IF(AN161=0,,10^-6*AN161*$BO$5*Backhaul!X167)</f>
        <v>0</v>
      </c>
      <c r="BQ161" s="257">
        <f>IF(AO161=0,,10^-6*AO161*$BO$5*Backhaul!Y167)</f>
        <v>0</v>
      </c>
      <c r="BR161" s="257">
        <f>IF(AP161=0,,10^-6*AP161*$BO$5*Backhaul!Z167)</f>
        <v>0</v>
      </c>
      <c r="BS161" s="257">
        <f>IF(AQ161=0,,10^-6*AQ161*$BO$5*Backhaul!AA167)</f>
        <v>0</v>
      </c>
      <c r="BT161" s="257">
        <f>IF(AR161=0,,10^-6*AR161*$BO$5*Backhaul!AB167)</f>
        <v>0</v>
      </c>
      <c r="BV161" s="124" t="str">
        <f t="shared" si="138"/>
        <v>10 Gbps 80 km SFP+</v>
      </c>
      <c r="BW161" s="270">
        <f>IF(AU161=0,,10^-6*AU161*$CC$5*Backhaul!Q167)</f>
        <v>4.1191274304666692</v>
      </c>
      <c r="BX161" s="258">
        <f>IF(AV161=0,,10^-6*AV161*$CC$5*Backhaul!R167)</f>
        <v>3.4939665922796523</v>
      </c>
      <c r="BY161" s="258">
        <f>IF(AW161=0,,10^-6*AW161*$CC$5*Backhaul!S167)</f>
        <v>0</v>
      </c>
      <c r="BZ161" s="258">
        <f>IF(AX161=0,,10^-6*AX161*$CC$5*Backhaul!T167)</f>
        <v>0</v>
      </c>
      <c r="CA161" s="258">
        <f>IF(AY161=0,,10^-6*AY161*$CC$5*Backhaul!U167)</f>
        <v>0</v>
      </c>
      <c r="CB161" s="258">
        <f>IF(AZ161=0,,10^-6*AZ161*$CC$5*Backhaul!V167)</f>
        <v>0</v>
      </c>
      <c r="CC161" s="258">
        <f>IF(BA161=0,,10^-6*BA161*$CC$5*Backhaul!W167)</f>
        <v>0</v>
      </c>
      <c r="CD161" s="258">
        <f>IF(BB161=0,,10^-6*BB161*$CC$5*Backhaul!X167)</f>
        <v>0</v>
      </c>
      <c r="CE161" s="258">
        <f>IF(BC161=0,,10^-6*BC161*$CC$5*Backhaul!Y167)</f>
        <v>0</v>
      </c>
      <c r="CF161" s="258">
        <f>IF(BD161=0,,10^-6*BD161*$CC$5*Backhaul!Z167)</f>
        <v>0</v>
      </c>
      <c r="CG161" s="258">
        <f>IF(BE161=0,,10^-6*BE161*$CC$5*Backhaul!AA167)</f>
        <v>0</v>
      </c>
      <c r="CH161" s="258">
        <f>IF(BF161=0,,10^-6*BF161*$CC$5*Backhaul!AB167)</f>
        <v>0</v>
      </c>
    </row>
    <row r="162" spans="1:86">
      <c r="A162" s="238" t="s">
        <v>135</v>
      </c>
      <c r="B162" s="124" t="s">
        <v>361</v>
      </c>
      <c r="C162" s="227">
        <f>Backhaul!C65</f>
        <v>0</v>
      </c>
      <c r="D162" s="227">
        <f>Backhaul!D65</f>
        <v>0</v>
      </c>
      <c r="E162" s="227">
        <f>Backhaul!E65</f>
        <v>0</v>
      </c>
      <c r="F162" s="227">
        <f>Backhaul!F65</f>
        <v>0</v>
      </c>
      <c r="G162" s="227">
        <f>Backhaul!G65</f>
        <v>0</v>
      </c>
      <c r="H162" s="227">
        <f>Backhaul!H65</f>
        <v>0</v>
      </c>
      <c r="I162" s="227">
        <f>Backhaul!I65</f>
        <v>0</v>
      </c>
      <c r="J162" s="227">
        <f>Backhaul!J65</f>
        <v>0</v>
      </c>
      <c r="K162" s="227">
        <f>Backhaul!K65</f>
        <v>0</v>
      </c>
      <c r="L162" s="227">
        <f>Backhaul!L65</f>
        <v>0</v>
      </c>
      <c r="M162" s="227">
        <f>Backhaul!M65</f>
        <v>0</v>
      </c>
      <c r="N162" s="227">
        <f>Backhaul!N65</f>
        <v>0</v>
      </c>
      <c r="P162" s="124" t="str">
        <f t="shared" si="136"/>
        <v>25 Gbps 10 km SFP28</v>
      </c>
      <c r="Q162" s="227">
        <f>Backhaul!C90</f>
        <v>0</v>
      </c>
      <c r="R162" s="227">
        <f>Backhaul!D90</f>
        <v>2000</v>
      </c>
      <c r="S162" s="227">
        <f>Backhaul!E90</f>
        <v>0</v>
      </c>
      <c r="T162" s="227">
        <f>Backhaul!F90</f>
        <v>0</v>
      </c>
      <c r="U162" s="227">
        <f>Backhaul!G90</f>
        <v>0</v>
      </c>
      <c r="V162" s="227">
        <f>Backhaul!H90</f>
        <v>0</v>
      </c>
      <c r="W162" s="227">
        <f>Backhaul!I90</f>
        <v>0</v>
      </c>
      <c r="X162" s="227">
        <f>Backhaul!J90</f>
        <v>0</v>
      </c>
      <c r="Y162" s="227">
        <f>Backhaul!K90</f>
        <v>0</v>
      </c>
      <c r="Z162" s="227">
        <f>Backhaul!L90</f>
        <v>0</v>
      </c>
      <c r="AA162" s="227">
        <f>Backhaul!M90</f>
        <v>0</v>
      </c>
      <c r="AB162" s="227">
        <f>Backhaul!N90</f>
        <v>0</v>
      </c>
      <c r="AD162" s="228" t="s">
        <v>122</v>
      </c>
      <c r="AF162" s="124" t="str">
        <f t="shared" si="139"/>
        <v>25 Gbps 10 km SFP28</v>
      </c>
      <c r="AG162" s="227">
        <f t="shared" si="141"/>
        <v>0</v>
      </c>
      <c r="AH162" s="227">
        <f t="shared" si="142"/>
        <v>0</v>
      </c>
      <c r="AI162" s="227">
        <f t="shared" si="143"/>
        <v>0</v>
      </c>
      <c r="AJ162" s="227">
        <f t="shared" si="144"/>
        <v>0</v>
      </c>
      <c r="AK162" s="227">
        <f t="shared" si="145"/>
        <v>0</v>
      </c>
      <c r="AL162" s="227">
        <f t="shared" si="146"/>
        <v>0</v>
      </c>
      <c r="AM162" s="227">
        <f t="shared" si="147"/>
        <v>0</v>
      </c>
      <c r="AN162" s="227">
        <f t="shared" si="148"/>
        <v>0</v>
      </c>
      <c r="AO162" s="227">
        <f t="shared" si="149"/>
        <v>0</v>
      </c>
      <c r="AP162" s="227">
        <f t="shared" si="150"/>
        <v>0</v>
      </c>
      <c r="AQ162" s="227">
        <f t="shared" si="151"/>
        <v>0</v>
      </c>
      <c r="AR162" s="227">
        <f t="shared" si="152"/>
        <v>0</v>
      </c>
      <c r="AT162" s="124" t="str">
        <f t="shared" si="140"/>
        <v>25 Gbps 10 km SFP28</v>
      </c>
      <c r="AU162" s="227">
        <f t="shared" si="153"/>
        <v>0</v>
      </c>
      <c r="AV162" s="227">
        <f t="shared" si="154"/>
        <v>2000</v>
      </c>
      <c r="AW162" s="227">
        <f t="shared" si="155"/>
        <v>0</v>
      </c>
      <c r="AX162" s="227">
        <f t="shared" si="156"/>
        <v>0</v>
      </c>
      <c r="AY162" s="227">
        <f t="shared" si="157"/>
        <v>0</v>
      </c>
      <c r="AZ162" s="227">
        <f t="shared" si="158"/>
        <v>0</v>
      </c>
      <c r="BA162" s="227">
        <f t="shared" si="159"/>
        <v>0</v>
      </c>
      <c r="BB162" s="227">
        <f t="shared" si="160"/>
        <v>0</v>
      </c>
      <c r="BC162" s="227">
        <f t="shared" si="161"/>
        <v>0</v>
      </c>
      <c r="BD162" s="227">
        <f t="shared" si="162"/>
        <v>0</v>
      </c>
      <c r="BE162" s="227">
        <f t="shared" si="163"/>
        <v>0</v>
      </c>
      <c r="BF162" s="227">
        <f t="shared" si="164"/>
        <v>0</v>
      </c>
      <c r="BH162" s="124" t="str">
        <f t="shared" si="137"/>
        <v>25 Gbps 10 km SFP28</v>
      </c>
      <c r="BI162" s="257">
        <f>IF(AG162=0,,10^-6*AG162*$BO$5*Backhaul!Q168)</f>
        <v>0</v>
      </c>
      <c r="BJ162" s="257">
        <f>IF(AH162=0,,10^-6*AH162*$BO$5*Backhaul!R168)</f>
        <v>0</v>
      </c>
      <c r="BK162" s="257">
        <f>IF(AI162=0,,10^-6*AI162*$BO$5*Backhaul!S168)</f>
        <v>0</v>
      </c>
      <c r="BL162" s="257">
        <f>IF(AJ162=0,,10^-6*AJ162*$BO$5*Backhaul!T168)</f>
        <v>0</v>
      </c>
      <c r="BM162" s="257">
        <f>IF(AK162=0,,10^-6*AK162*$BO$5*Backhaul!U168)</f>
        <v>0</v>
      </c>
      <c r="BN162" s="257">
        <f>IF(AL162=0,,10^-6*AL162*$BO$5*Backhaul!V168)</f>
        <v>0</v>
      </c>
      <c r="BO162" s="257">
        <f>IF(AM162=0,,10^-6*AM162*$BO$5*Backhaul!W168)</f>
        <v>0</v>
      </c>
      <c r="BP162" s="257">
        <f>IF(AN162=0,,10^-6*AN162*$BO$5*Backhaul!X168)</f>
        <v>0</v>
      </c>
      <c r="BQ162" s="257">
        <f>IF(AO162=0,,10^-6*AO162*$BO$5*Backhaul!Y168)</f>
        <v>0</v>
      </c>
      <c r="BR162" s="257">
        <f>IF(AP162=0,,10^-6*AP162*$BO$5*Backhaul!Z168)</f>
        <v>0</v>
      </c>
      <c r="BS162" s="257">
        <f>IF(AQ162=0,,10^-6*AQ162*$BO$5*Backhaul!AA168)</f>
        <v>0</v>
      </c>
      <c r="BT162" s="257">
        <f>IF(AR162=0,,10^-6*AR162*$BO$5*Backhaul!AB168)</f>
        <v>0</v>
      </c>
      <c r="BV162" s="124" t="str">
        <f t="shared" si="138"/>
        <v>25 Gbps 10 km SFP28</v>
      </c>
      <c r="BW162" s="270">
        <f>IF(AU162=0,,10^-6*AU162*$CC$5*Backhaul!Q168)</f>
        <v>0</v>
      </c>
      <c r="BX162" s="258">
        <f>IF(AV162=0,,10^-6*AV162*$CC$5*Backhaul!R168)</f>
        <v>0.12964142267585002</v>
      </c>
      <c r="BY162" s="258">
        <f>IF(AW162=0,,10^-6*AW162*$CC$5*Backhaul!S168)</f>
        <v>0</v>
      </c>
      <c r="BZ162" s="258">
        <f>IF(AX162=0,,10^-6*AX162*$CC$5*Backhaul!T168)</f>
        <v>0</v>
      </c>
      <c r="CA162" s="258">
        <f>IF(AY162=0,,10^-6*AY162*$CC$5*Backhaul!U168)</f>
        <v>0</v>
      </c>
      <c r="CB162" s="258">
        <f>IF(AZ162=0,,10^-6*AZ162*$CC$5*Backhaul!V168)</f>
        <v>0</v>
      </c>
      <c r="CC162" s="258">
        <f>IF(BA162=0,,10^-6*BA162*$CC$5*Backhaul!W168)</f>
        <v>0</v>
      </c>
      <c r="CD162" s="258">
        <f>IF(BB162=0,,10^-6*BB162*$CC$5*Backhaul!X168)</f>
        <v>0</v>
      </c>
      <c r="CE162" s="258">
        <f>IF(BC162=0,,10^-6*BC162*$CC$5*Backhaul!Y168)</f>
        <v>0</v>
      </c>
      <c r="CF162" s="258">
        <f>IF(BD162=0,,10^-6*BD162*$CC$5*Backhaul!Z168)</f>
        <v>0</v>
      </c>
      <c r="CG162" s="258">
        <f>IF(BE162=0,,10^-6*BE162*$CC$5*Backhaul!AA168)</f>
        <v>0</v>
      </c>
      <c r="CH162" s="258">
        <f>IF(BF162=0,,10^-6*BF162*$CC$5*Backhaul!AB168)</f>
        <v>0</v>
      </c>
    </row>
    <row r="163" spans="1:86">
      <c r="A163" s="238" t="s">
        <v>135</v>
      </c>
      <c r="B163" s="124" t="s">
        <v>362</v>
      </c>
      <c r="C163" s="227">
        <f>Backhaul!C66</f>
        <v>0</v>
      </c>
      <c r="D163" s="227">
        <f>Backhaul!D66</f>
        <v>0</v>
      </c>
      <c r="E163" s="227">
        <f>Backhaul!E66</f>
        <v>0</v>
      </c>
      <c r="F163" s="227">
        <f>Backhaul!F66</f>
        <v>0</v>
      </c>
      <c r="G163" s="227">
        <f>Backhaul!G66</f>
        <v>0</v>
      </c>
      <c r="H163" s="227">
        <f>Backhaul!H66</f>
        <v>0</v>
      </c>
      <c r="I163" s="227">
        <f>Backhaul!I66</f>
        <v>0</v>
      </c>
      <c r="J163" s="227">
        <f>Backhaul!J66</f>
        <v>0</v>
      </c>
      <c r="K163" s="227">
        <f>Backhaul!K66</f>
        <v>0</v>
      </c>
      <c r="L163" s="227">
        <f>Backhaul!L66</f>
        <v>0</v>
      </c>
      <c r="M163" s="227">
        <f>Backhaul!M66</f>
        <v>0</v>
      </c>
      <c r="N163" s="227">
        <f>Backhaul!N66</f>
        <v>0</v>
      </c>
      <c r="P163" s="124" t="str">
        <f t="shared" si="136"/>
        <v>25 Gbps 40 km SFP28</v>
      </c>
      <c r="Q163" s="227">
        <f>Backhaul!C91</f>
        <v>0</v>
      </c>
      <c r="R163" s="227">
        <f>Backhaul!D91</f>
        <v>0</v>
      </c>
      <c r="S163" s="227">
        <f>Backhaul!E91</f>
        <v>0</v>
      </c>
      <c r="T163" s="227">
        <f>Backhaul!F91</f>
        <v>0</v>
      </c>
      <c r="U163" s="227">
        <f>Backhaul!G91</f>
        <v>0</v>
      </c>
      <c r="V163" s="227">
        <f>Backhaul!H91</f>
        <v>0</v>
      </c>
      <c r="W163" s="227">
        <f>Backhaul!I91</f>
        <v>0</v>
      </c>
      <c r="X163" s="227">
        <f>Backhaul!J91</f>
        <v>0</v>
      </c>
      <c r="Y163" s="227">
        <f>Backhaul!K91</f>
        <v>0</v>
      </c>
      <c r="Z163" s="227">
        <f>Backhaul!L91</f>
        <v>0</v>
      </c>
      <c r="AA163" s="227">
        <f>Backhaul!M91</f>
        <v>0</v>
      </c>
      <c r="AB163" s="227">
        <f>Backhaul!N91</f>
        <v>0</v>
      </c>
      <c r="AD163" s="228" t="s">
        <v>122</v>
      </c>
      <c r="AF163" s="124" t="str">
        <f t="shared" si="139"/>
        <v>25 Gbps 40 km SFP28</v>
      </c>
      <c r="AG163" s="227">
        <f t="shared" si="141"/>
        <v>0</v>
      </c>
      <c r="AH163" s="227">
        <f t="shared" si="142"/>
        <v>0</v>
      </c>
      <c r="AI163" s="227">
        <f t="shared" si="143"/>
        <v>0</v>
      </c>
      <c r="AJ163" s="227">
        <f t="shared" si="144"/>
        <v>0</v>
      </c>
      <c r="AK163" s="227">
        <f t="shared" si="145"/>
        <v>0</v>
      </c>
      <c r="AL163" s="227">
        <f t="shared" si="146"/>
        <v>0</v>
      </c>
      <c r="AM163" s="227">
        <f t="shared" si="147"/>
        <v>0</v>
      </c>
      <c r="AN163" s="227">
        <f t="shared" si="148"/>
        <v>0</v>
      </c>
      <c r="AO163" s="227">
        <f t="shared" si="149"/>
        <v>0</v>
      </c>
      <c r="AP163" s="227">
        <f t="shared" si="150"/>
        <v>0</v>
      </c>
      <c r="AQ163" s="227">
        <f t="shared" si="151"/>
        <v>0</v>
      </c>
      <c r="AR163" s="227">
        <f t="shared" si="152"/>
        <v>0</v>
      </c>
      <c r="AT163" s="124" t="str">
        <f t="shared" si="140"/>
        <v>25 Gbps 40 km SFP28</v>
      </c>
      <c r="AU163" s="227">
        <f t="shared" si="153"/>
        <v>0</v>
      </c>
      <c r="AV163" s="227">
        <f t="shared" si="154"/>
        <v>0</v>
      </c>
      <c r="AW163" s="227">
        <f t="shared" si="155"/>
        <v>0</v>
      </c>
      <c r="AX163" s="227">
        <f t="shared" si="156"/>
        <v>0</v>
      </c>
      <c r="AY163" s="227">
        <f t="shared" si="157"/>
        <v>0</v>
      </c>
      <c r="AZ163" s="227">
        <f t="shared" si="158"/>
        <v>0</v>
      </c>
      <c r="BA163" s="227">
        <f t="shared" si="159"/>
        <v>0</v>
      </c>
      <c r="BB163" s="227">
        <f t="shared" si="160"/>
        <v>0</v>
      </c>
      <c r="BC163" s="227">
        <f t="shared" si="161"/>
        <v>0</v>
      </c>
      <c r="BD163" s="227">
        <f t="shared" si="162"/>
        <v>0</v>
      </c>
      <c r="BE163" s="227">
        <f t="shared" si="163"/>
        <v>0</v>
      </c>
      <c r="BF163" s="227">
        <f t="shared" si="164"/>
        <v>0</v>
      </c>
      <c r="BH163" s="124" t="str">
        <f t="shared" si="137"/>
        <v>25 Gbps 40 km SFP28</v>
      </c>
      <c r="BI163" s="257">
        <f>IF(AG163=0,,10^-6*AG163*$BO$5*Backhaul!Q169)</f>
        <v>0</v>
      </c>
      <c r="BJ163" s="257">
        <f>IF(AH163=0,,10^-6*AH163*$BO$5*Backhaul!R169)</f>
        <v>0</v>
      </c>
      <c r="BK163" s="257">
        <f>IF(AI163=0,,10^-6*AI163*$BO$5*Backhaul!S169)</f>
        <v>0</v>
      </c>
      <c r="BL163" s="257">
        <f>IF(AJ163=0,,10^-6*AJ163*$BO$5*Backhaul!T169)</f>
        <v>0</v>
      </c>
      <c r="BM163" s="257">
        <f>IF(AK163=0,,10^-6*AK163*$BO$5*Backhaul!U169)</f>
        <v>0</v>
      </c>
      <c r="BN163" s="257">
        <f>IF(AL163=0,,10^-6*AL163*$BO$5*Backhaul!V169)</f>
        <v>0</v>
      </c>
      <c r="BO163" s="257">
        <f>IF(AM163=0,,10^-6*AM163*$BO$5*Backhaul!W169)</f>
        <v>0</v>
      </c>
      <c r="BP163" s="257">
        <f>IF(AN163=0,,10^-6*AN163*$BO$5*Backhaul!X169)</f>
        <v>0</v>
      </c>
      <c r="BQ163" s="257">
        <f>IF(AO163=0,,10^-6*AO163*$BO$5*Backhaul!Y169)</f>
        <v>0</v>
      </c>
      <c r="BR163" s="257">
        <f>IF(AP163=0,,10^-6*AP163*$BO$5*Backhaul!Z169)</f>
        <v>0</v>
      </c>
      <c r="BS163" s="257">
        <f>IF(AQ163=0,,10^-6*AQ163*$BO$5*Backhaul!AA169)</f>
        <v>0</v>
      </c>
      <c r="BT163" s="257">
        <f>IF(AR163=0,,10^-6*AR163*$BO$5*Backhaul!AB169)</f>
        <v>0</v>
      </c>
      <c r="BV163" s="124" t="str">
        <f t="shared" si="138"/>
        <v>25 Gbps 40 km SFP28</v>
      </c>
      <c r="BW163" s="270">
        <f>IF(AU163=0,,10^-6*AU163*$CC$5*Backhaul!Q169)</f>
        <v>0</v>
      </c>
      <c r="BX163" s="258">
        <f>IF(AV163=0,,10^-6*AV163*$CC$5*Backhaul!R169)</f>
        <v>0</v>
      </c>
      <c r="BY163" s="258">
        <f>IF(AW163=0,,10^-6*AW163*$CC$5*Backhaul!S169)</f>
        <v>0</v>
      </c>
      <c r="BZ163" s="258">
        <f>IF(AX163=0,,10^-6*AX163*$CC$5*Backhaul!T169)</f>
        <v>0</v>
      </c>
      <c r="CA163" s="258">
        <f>IF(AY163=0,,10^-6*AY163*$CC$5*Backhaul!U169)</f>
        <v>0</v>
      </c>
      <c r="CB163" s="258">
        <f>IF(AZ163=0,,10^-6*AZ163*$CC$5*Backhaul!V169)</f>
        <v>0</v>
      </c>
      <c r="CC163" s="258">
        <f>IF(BA163=0,,10^-6*BA163*$CC$5*Backhaul!W169)</f>
        <v>0</v>
      </c>
      <c r="CD163" s="258">
        <f>IF(BB163=0,,10^-6*BB163*$CC$5*Backhaul!X169)</f>
        <v>0</v>
      </c>
      <c r="CE163" s="258">
        <f>IF(BC163=0,,10^-6*BC163*$CC$5*Backhaul!Y169)</f>
        <v>0</v>
      </c>
      <c r="CF163" s="258">
        <f>IF(BD163=0,,10^-6*BD163*$CC$5*Backhaul!Z169)</f>
        <v>0</v>
      </c>
      <c r="CG163" s="258">
        <f>IF(BE163=0,,10^-6*BE163*$CC$5*Backhaul!AA169)</f>
        <v>0</v>
      </c>
      <c r="CH163" s="258">
        <f>IF(BF163=0,,10^-6*BF163*$CC$5*Backhaul!AB169)</f>
        <v>0</v>
      </c>
    </row>
    <row r="164" spans="1:86">
      <c r="A164" s="238" t="s">
        <v>135</v>
      </c>
      <c r="B164" s="124" t="s">
        <v>363</v>
      </c>
      <c r="C164" s="227">
        <f>Backhaul!C67</f>
        <v>0</v>
      </c>
      <c r="D164" s="227">
        <f>Backhaul!D67</f>
        <v>0</v>
      </c>
      <c r="E164" s="227">
        <f>Backhaul!E67</f>
        <v>0</v>
      </c>
      <c r="F164" s="227">
        <f>Backhaul!F67</f>
        <v>0</v>
      </c>
      <c r="G164" s="227">
        <f>Backhaul!G67</f>
        <v>0</v>
      </c>
      <c r="H164" s="227">
        <f>Backhaul!H67</f>
        <v>0</v>
      </c>
      <c r="I164" s="227">
        <f>Backhaul!I67</f>
        <v>0</v>
      </c>
      <c r="J164" s="227">
        <f>Backhaul!J67</f>
        <v>0</v>
      </c>
      <c r="K164" s="227">
        <f>Backhaul!K67</f>
        <v>0</v>
      </c>
      <c r="L164" s="227">
        <f>Backhaul!L67</f>
        <v>0</v>
      </c>
      <c r="M164" s="227">
        <f>Backhaul!M67</f>
        <v>0</v>
      </c>
      <c r="N164" s="227">
        <f>Backhaul!N67</f>
        <v>0</v>
      </c>
      <c r="P164" s="124" t="str">
        <f t="shared" si="136"/>
        <v>50 Gbps 10 km QSFP28</v>
      </c>
      <c r="Q164" s="227">
        <f>Backhaul!C92</f>
        <v>0</v>
      </c>
      <c r="R164" s="227">
        <f>Backhaul!D92</f>
        <v>0</v>
      </c>
      <c r="S164" s="227">
        <f>Backhaul!E92</f>
        <v>0</v>
      </c>
      <c r="T164" s="227">
        <f>Backhaul!F92</f>
        <v>0</v>
      </c>
      <c r="U164" s="227">
        <f>Backhaul!G92</f>
        <v>0</v>
      </c>
      <c r="V164" s="227">
        <f>Backhaul!H92</f>
        <v>0</v>
      </c>
      <c r="W164" s="227">
        <f>Backhaul!I92</f>
        <v>0</v>
      </c>
      <c r="X164" s="227">
        <f>Backhaul!J92</f>
        <v>0</v>
      </c>
      <c r="Y164" s="227">
        <f>Backhaul!K92</f>
        <v>0</v>
      </c>
      <c r="Z164" s="227">
        <f>Backhaul!L92</f>
        <v>0</v>
      </c>
      <c r="AA164" s="227">
        <f>Backhaul!M92</f>
        <v>0</v>
      </c>
      <c r="AB164" s="227">
        <f>Backhaul!N92</f>
        <v>0</v>
      </c>
      <c r="AD164" s="228" t="s">
        <v>122</v>
      </c>
      <c r="AF164" s="124" t="str">
        <f t="shared" si="139"/>
        <v>50 Gbps 10 km QSFP28</v>
      </c>
      <c r="AG164" s="227">
        <f t="shared" si="141"/>
        <v>0</v>
      </c>
      <c r="AH164" s="227">
        <f t="shared" si="142"/>
        <v>0</v>
      </c>
      <c r="AI164" s="227">
        <f t="shared" si="143"/>
        <v>0</v>
      </c>
      <c r="AJ164" s="227">
        <f t="shared" si="144"/>
        <v>0</v>
      </c>
      <c r="AK164" s="227">
        <f t="shared" si="145"/>
        <v>0</v>
      </c>
      <c r="AL164" s="227">
        <f t="shared" si="146"/>
        <v>0</v>
      </c>
      <c r="AM164" s="227">
        <f t="shared" si="147"/>
        <v>0</v>
      </c>
      <c r="AN164" s="227">
        <f t="shared" si="148"/>
        <v>0</v>
      </c>
      <c r="AO164" s="227">
        <f t="shared" si="149"/>
        <v>0</v>
      </c>
      <c r="AP164" s="227">
        <f t="shared" si="150"/>
        <v>0</v>
      </c>
      <c r="AQ164" s="227">
        <f t="shared" si="151"/>
        <v>0</v>
      </c>
      <c r="AR164" s="227">
        <f t="shared" si="152"/>
        <v>0</v>
      </c>
      <c r="AT164" s="124" t="str">
        <f t="shared" si="140"/>
        <v>50 Gbps 10 km QSFP28</v>
      </c>
      <c r="AU164" s="227">
        <f t="shared" si="153"/>
        <v>0</v>
      </c>
      <c r="AV164" s="227">
        <f t="shared" si="154"/>
        <v>0</v>
      </c>
      <c r="AW164" s="227">
        <f t="shared" si="155"/>
        <v>0</v>
      </c>
      <c r="AX164" s="227">
        <f t="shared" si="156"/>
        <v>0</v>
      </c>
      <c r="AY164" s="227">
        <f t="shared" si="157"/>
        <v>0</v>
      </c>
      <c r="AZ164" s="227">
        <f t="shared" si="158"/>
        <v>0</v>
      </c>
      <c r="BA164" s="227">
        <f t="shared" si="159"/>
        <v>0</v>
      </c>
      <c r="BB164" s="227">
        <f t="shared" si="160"/>
        <v>0</v>
      </c>
      <c r="BC164" s="227">
        <f t="shared" si="161"/>
        <v>0</v>
      </c>
      <c r="BD164" s="227">
        <f t="shared" si="162"/>
        <v>0</v>
      </c>
      <c r="BE164" s="227">
        <f t="shared" si="163"/>
        <v>0</v>
      </c>
      <c r="BF164" s="227">
        <f t="shared" si="164"/>
        <v>0</v>
      </c>
      <c r="BH164" s="124" t="str">
        <f t="shared" si="137"/>
        <v>50 Gbps 10 km QSFP28</v>
      </c>
      <c r="BI164" s="257">
        <f>IF(AG164=0,,10^-6*AG164*$BO$5*Backhaul!Q170)</f>
        <v>0</v>
      </c>
      <c r="BJ164" s="257">
        <f>IF(AH164=0,,10^-6*AH164*$BO$5*Backhaul!R170)</f>
        <v>0</v>
      </c>
      <c r="BK164" s="257">
        <f>IF(AI164=0,,10^-6*AI164*$BO$5*Backhaul!S170)</f>
        <v>0</v>
      </c>
      <c r="BL164" s="257">
        <f>IF(AJ164=0,,10^-6*AJ164*$BO$5*Backhaul!T170)</f>
        <v>0</v>
      </c>
      <c r="BM164" s="257">
        <f>IF(AK164=0,,10^-6*AK164*$BO$5*Backhaul!U170)</f>
        <v>0</v>
      </c>
      <c r="BN164" s="257">
        <f>IF(AL164=0,,10^-6*AL164*$BO$5*Backhaul!V170)</f>
        <v>0</v>
      </c>
      <c r="BO164" s="257">
        <f>IF(AM164=0,,10^-6*AM164*$BO$5*Backhaul!W170)</f>
        <v>0</v>
      </c>
      <c r="BP164" s="257">
        <f>IF(AN164=0,,10^-6*AN164*$BO$5*Backhaul!X170)</f>
        <v>0</v>
      </c>
      <c r="BQ164" s="257">
        <f>IF(AO164=0,,10^-6*AO164*$BO$5*Backhaul!Y170)</f>
        <v>0</v>
      </c>
      <c r="BR164" s="257">
        <f>IF(AP164=0,,10^-6*AP164*$BO$5*Backhaul!Z170)</f>
        <v>0</v>
      </c>
      <c r="BS164" s="257">
        <f>IF(AQ164=0,,10^-6*AQ164*$BO$5*Backhaul!AA170)</f>
        <v>0</v>
      </c>
      <c r="BT164" s="257">
        <f>IF(AR164=0,,10^-6*AR164*$BO$5*Backhaul!AB170)</f>
        <v>0</v>
      </c>
      <c r="BV164" s="124" t="str">
        <f t="shared" si="138"/>
        <v>50 Gbps 10 km QSFP28</v>
      </c>
      <c r="BW164" s="270">
        <f>IF(AU164=0,,10^-6*AU164*$CC$5*Backhaul!Q170)</f>
        <v>0</v>
      </c>
      <c r="BX164" s="258">
        <f>IF(AV164=0,,10^-6*AV164*$CC$5*Backhaul!R170)</f>
        <v>0</v>
      </c>
      <c r="BY164" s="258">
        <f>IF(AW164=0,,10^-6*AW164*$CC$5*Backhaul!S170)</f>
        <v>0</v>
      </c>
      <c r="BZ164" s="258">
        <f>IF(AX164=0,,10^-6*AX164*$CC$5*Backhaul!T170)</f>
        <v>0</v>
      </c>
      <c r="CA164" s="258">
        <f>IF(AY164=0,,10^-6*AY164*$CC$5*Backhaul!U170)</f>
        <v>0</v>
      </c>
      <c r="CB164" s="258">
        <f>IF(AZ164=0,,10^-6*AZ164*$CC$5*Backhaul!V170)</f>
        <v>0</v>
      </c>
      <c r="CC164" s="258">
        <f>IF(BA164=0,,10^-6*BA164*$CC$5*Backhaul!W170)</f>
        <v>0</v>
      </c>
      <c r="CD164" s="258">
        <f>IF(BB164=0,,10^-6*BB164*$CC$5*Backhaul!X170)</f>
        <v>0</v>
      </c>
      <c r="CE164" s="258">
        <f>IF(BC164=0,,10^-6*BC164*$CC$5*Backhaul!Y170)</f>
        <v>0</v>
      </c>
      <c r="CF164" s="258">
        <f>IF(BD164=0,,10^-6*BD164*$CC$5*Backhaul!Z170)</f>
        <v>0</v>
      </c>
      <c r="CG164" s="258">
        <f>IF(BE164=0,,10^-6*BE164*$CC$5*Backhaul!AA170)</f>
        <v>0</v>
      </c>
      <c r="CH164" s="258">
        <f>IF(BF164=0,,10^-6*BF164*$CC$5*Backhaul!AB170)</f>
        <v>0</v>
      </c>
    </row>
    <row r="165" spans="1:86">
      <c r="A165" s="238" t="s">
        <v>135</v>
      </c>
      <c r="B165" s="124" t="s">
        <v>364</v>
      </c>
      <c r="C165" s="227">
        <f>Backhaul!C68</f>
        <v>0</v>
      </c>
      <c r="D165" s="227">
        <f>Backhaul!D68</f>
        <v>0</v>
      </c>
      <c r="E165" s="227">
        <f>Backhaul!E68</f>
        <v>0</v>
      </c>
      <c r="F165" s="227">
        <f>Backhaul!F68</f>
        <v>0</v>
      </c>
      <c r="G165" s="227">
        <f>Backhaul!G68</f>
        <v>0</v>
      </c>
      <c r="H165" s="227">
        <f>Backhaul!H68</f>
        <v>0</v>
      </c>
      <c r="I165" s="227">
        <f>Backhaul!I68</f>
        <v>0</v>
      </c>
      <c r="J165" s="227">
        <f>Backhaul!J68</f>
        <v>0</v>
      </c>
      <c r="K165" s="227">
        <f>Backhaul!K68</f>
        <v>0</v>
      </c>
      <c r="L165" s="227">
        <f>Backhaul!L68</f>
        <v>0</v>
      </c>
      <c r="M165" s="227">
        <f>Backhaul!M68</f>
        <v>0</v>
      </c>
      <c r="N165" s="227">
        <f>Backhaul!N68</f>
        <v>0</v>
      </c>
      <c r="P165" s="124" t="str">
        <f t="shared" si="136"/>
        <v>50 Gbps 40 km QSFP28</v>
      </c>
      <c r="Q165" s="227">
        <f>Backhaul!C93</f>
        <v>0</v>
      </c>
      <c r="R165" s="227">
        <f>Backhaul!D93</f>
        <v>0</v>
      </c>
      <c r="S165" s="227">
        <f>Backhaul!E93</f>
        <v>0</v>
      </c>
      <c r="T165" s="227">
        <f>Backhaul!F93</f>
        <v>0</v>
      </c>
      <c r="U165" s="227">
        <f>Backhaul!G93</f>
        <v>0</v>
      </c>
      <c r="V165" s="227">
        <f>Backhaul!H93</f>
        <v>0</v>
      </c>
      <c r="W165" s="227">
        <f>Backhaul!I93</f>
        <v>0</v>
      </c>
      <c r="X165" s="227">
        <f>Backhaul!J93</f>
        <v>0</v>
      </c>
      <c r="Y165" s="227">
        <f>Backhaul!K93</f>
        <v>0</v>
      </c>
      <c r="Z165" s="227">
        <f>Backhaul!L93</f>
        <v>0</v>
      </c>
      <c r="AA165" s="227">
        <f>Backhaul!M93</f>
        <v>0</v>
      </c>
      <c r="AB165" s="227">
        <f>Backhaul!N93</f>
        <v>0</v>
      </c>
      <c r="AD165" s="228" t="s">
        <v>122</v>
      </c>
      <c r="AF165" s="124" t="str">
        <f t="shared" si="139"/>
        <v>50 Gbps 40 km QSFP28</v>
      </c>
      <c r="AG165" s="227">
        <f t="shared" si="141"/>
        <v>0</v>
      </c>
      <c r="AH165" s="227">
        <f t="shared" si="142"/>
        <v>0</v>
      </c>
      <c r="AI165" s="227">
        <f t="shared" si="143"/>
        <v>0</v>
      </c>
      <c r="AJ165" s="227">
        <f t="shared" si="144"/>
        <v>0</v>
      </c>
      <c r="AK165" s="227">
        <f t="shared" si="145"/>
        <v>0</v>
      </c>
      <c r="AL165" s="227">
        <f t="shared" si="146"/>
        <v>0</v>
      </c>
      <c r="AM165" s="227">
        <f t="shared" si="147"/>
        <v>0</v>
      </c>
      <c r="AN165" s="227">
        <f t="shared" si="148"/>
        <v>0</v>
      </c>
      <c r="AO165" s="227">
        <f t="shared" si="149"/>
        <v>0</v>
      </c>
      <c r="AP165" s="227">
        <f t="shared" si="150"/>
        <v>0</v>
      </c>
      <c r="AQ165" s="227">
        <f t="shared" si="151"/>
        <v>0</v>
      </c>
      <c r="AR165" s="227">
        <f t="shared" si="152"/>
        <v>0</v>
      </c>
      <c r="AT165" s="124" t="str">
        <f t="shared" si="140"/>
        <v>50 Gbps 40 km QSFP28</v>
      </c>
      <c r="AU165" s="227">
        <f t="shared" si="153"/>
        <v>0</v>
      </c>
      <c r="AV165" s="227">
        <f t="shared" si="154"/>
        <v>0</v>
      </c>
      <c r="AW165" s="227">
        <f t="shared" si="155"/>
        <v>0</v>
      </c>
      <c r="AX165" s="227">
        <f t="shared" si="156"/>
        <v>0</v>
      </c>
      <c r="AY165" s="227">
        <f t="shared" si="157"/>
        <v>0</v>
      </c>
      <c r="AZ165" s="227">
        <f t="shared" si="158"/>
        <v>0</v>
      </c>
      <c r="BA165" s="227">
        <f t="shared" si="159"/>
        <v>0</v>
      </c>
      <c r="BB165" s="227">
        <f t="shared" si="160"/>
        <v>0</v>
      </c>
      <c r="BC165" s="227">
        <f t="shared" si="161"/>
        <v>0</v>
      </c>
      <c r="BD165" s="227">
        <f t="shared" si="162"/>
        <v>0</v>
      </c>
      <c r="BE165" s="227">
        <f t="shared" si="163"/>
        <v>0</v>
      </c>
      <c r="BF165" s="227">
        <f t="shared" si="164"/>
        <v>0</v>
      </c>
      <c r="BH165" s="124" t="str">
        <f t="shared" si="137"/>
        <v>50 Gbps 40 km QSFP28</v>
      </c>
      <c r="BI165" s="257">
        <f>IF(AG165=0,,10^-6*AG165*$BO$5*Backhaul!Q171)</f>
        <v>0</v>
      </c>
      <c r="BJ165" s="257">
        <f>IF(AH165=0,,10^-6*AH165*$BO$5*Backhaul!R171)</f>
        <v>0</v>
      </c>
      <c r="BK165" s="257">
        <f>IF(AI165=0,,10^-6*AI165*$BO$5*Backhaul!S171)</f>
        <v>0</v>
      </c>
      <c r="BL165" s="257">
        <f>IF(AJ165=0,,10^-6*AJ165*$BO$5*Backhaul!T171)</f>
        <v>0</v>
      </c>
      <c r="BM165" s="257">
        <f>IF(AK165=0,,10^-6*AK165*$BO$5*Backhaul!U171)</f>
        <v>0</v>
      </c>
      <c r="BN165" s="257">
        <f>IF(AL165=0,,10^-6*AL165*$BO$5*Backhaul!V171)</f>
        <v>0</v>
      </c>
      <c r="BO165" s="257">
        <f>IF(AM165=0,,10^-6*AM165*$BO$5*Backhaul!W171)</f>
        <v>0</v>
      </c>
      <c r="BP165" s="257">
        <f>IF(AN165=0,,10^-6*AN165*$BO$5*Backhaul!X171)</f>
        <v>0</v>
      </c>
      <c r="BQ165" s="257">
        <f>IF(AO165=0,,10^-6*AO165*$BO$5*Backhaul!Y171)</f>
        <v>0</v>
      </c>
      <c r="BR165" s="257">
        <f>IF(AP165=0,,10^-6*AP165*$BO$5*Backhaul!Z171)</f>
        <v>0</v>
      </c>
      <c r="BS165" s="257">
        <f>IF(AQ165=0,,10^-6*AQ165*$BO$5*Backhaul!AA171)</f>
        <v>0</v>
      </c>
      <c r="BT165" s="257">
        <f>IF(AR165=0,,10^-6*AR165*$BO$5*Backhaul!AB171)</f>
        <v>0</v>
      </c>
      <c r="BV165" s="124" t="str">
        <f t="shared" si="138"/>
        <v>50 Gbps 40 km QSFP28</v>
      </c>
      <c r="BW165" s="270">
        <f>IF(AU165=0,,10^-6*AU165*$CC$5*Backhaul!Q171)</f>
        <v>0</v>
      </c>
      <c r="BX165" s="258">
        <f>IF(AV165=0,,10^-6*AV165*$CC$5*Backhaul!R171)</f>
        <v>0</v>
      </c>
      <c r="BY165" s="258">
        <f>IF(AW165=0,,10^-6*AW165*$CC$5*Backhaul!S171)</f>
        <v>0</v>
      </c>
      <c r="BZ165" s="258">
        <f>IF(AX165=0,,10^-6*AX165*$CC$5*Backhaul!T171)</f>
        <v>0</v>
      </c>
      <c r="CA165" s="258">
        <f>IF(AY165=0,,10^-6*AY165*$CC$5*Backhaul!U171)</f>
        <v>0</v>
      </c>
      <c r="CB165" s="258">
        <f>IF(AZ165=0,,10^-6*AZ165*$CC$5*Backhaul!V171)</f>
        <v>0</v>
      </c>
      <c r="CC165" s="258">
        <f>IF(BA165=0,,10^-6*BA165*$CC$5*Backhaul!W171)</f>
        <v>0</v>
      </c>
      <c r="CD165" s="258">
        <f>IF(BB165=0,,10^-6*BB165*$CC$5*Backhaul!X171)</f>
        <v>0</v>
      </c>
      <c r="CE165" s="258">
        <f>IF(BC165=0,,10^-6*BC165*$CC$5*Backhaul!Y171)</f>
        <v>0</v>
      </c>
      <c r="CF165" s="258">
        <f>IF(BD165=0,,10^-6*BD165*$CC$5*Backhaul!Z171)</f>
        <v>0</v>
      </c>
      <c r="CG165" s="258">
        <f>IF(BE165=0,,10^-6*BE165*$CC$5*Backhaul!AA171)</f>
        <v>0</v>
      </c>
      <c r="CH165" s="258">
        <f>IF(BF165=0,,10^-6*BF165*$CC$5*Backhaul!AB171)</f>
        <v>0</v>
      </c>
    </row>
    <row r="166" spans="1:86">
      <c r="A166" s="238" t="s">
        <v>135</v>
      </c>
      <c r="B166" s="124" t="s">
        <v>365</v>
      </c>
      <c r="C166" s="227">
        <f>Backhaul!C69</f>
        <v>0</v>
      </c>
      <c r="D166" s="227">
        <f>Backhaul!D69</f>
        <v>0</v>
      </c>
      <c r="E166" s="227">
        <f>Backhaul!E69</f>
        <v>0</v>
      </c>
      <c r="F166" s="227">
        <f>Backhaul!F69</f>
        <v>0</v>
      </c>
      <c r="G166" s="227">
        <f>Backhaul!G69</f>
        <v>0</v>
      </c>
      <c r="H166" s="227">
        <f>Backhaul!H69</f>
        <v>0</v>
      </c>
      <c r="I166" s="227">
        <f>Backhaul!I69</f>
        <v>0</v>
      </c>
      <c r="J166" s="227">
        <f>Backhaul!J69</f>
        <v>0</v>
      </c>
      <c r="K166" s="227">
        <f>Backhaul!K69</f>
        <v>0</v>
      </c>
      <c r="L166" s="227">
        <f>Backhaul!L69</f>
        <v>0</v>
      </c>
      <c r="M166" s="227">
        <f>Backhaul!M69</f>
        <v>0</v>
      </c>
      <c r="N166" s="227">
        <f>Backhaul!N69</f>
        <v>0</v>
      </c>
      <c r="P166" s="124" t="str">
        <f t="shared" si="136"/>
        <v>50 Gbps 80 km QSFP28</v>
      </c>
      <c r="Q166" s="227">
        <f>Backhaul!C94</f>
        <v>0</v>
      </c>
      <c r="R166" s="227">
        <f>Backhaul!D94</f>
        <v>0</v>
      </c>
      <c r="S166" s="227">
        <f>Backhaul!E94</f>
        <v>0</v>
      </c>
      <c r="T166" s="227">
        <f>Backhaul!F94</f>
        <v>0</v>
      </c>
      <c r="U166" s="227">
        <f>Backhaul!G94</f>
        <v>0</v>
      </c>
      <c r="V166" s="227">
        <f>Backhaul!H94</f>
        <v>0</v>
      </c>
      <c r="W166" s="227">
        <f>Backhaul!I94</f>
        <v>0</v>
      </c>
      <c r="X166" s="227">
        <f>Backhaul!J94</f>
        <v>0</v>
      </c>
      <c r="Y166" s="227">
        <f>Backhaul!K94</f>
        <v>0</v>
      </c>
      <c r="Z166" s="227">
        <f>Backhaul!L94</f>
        <v>0</v>
      </c>
      <c r="AA166" s="227">
        <f>Backhaul!M94</f>
        <v>0</v>
      </c>
      <c r="AB166" s="227">
        <f>Backhaul!N94</f>
        <v>0</v>
      </c>
      <c r="AD166" s="228" t="s">
        <v>122</v>
      </c>
      <c r="AF166" s="124" t="str">
        <f t="shared" si="139"/>
        <v>50 Gbps 80 km QSFP28</v>
      </c>
      <c r="AG166" s="227">
        <f t="shared" si="141"/>
        <v>0</v>
      </c>
      <c r="AH166" s="227">
        <f t="shared" si="142"/>
        <v>0</v>
      </c>
      <c r="AI166" s="227">
        <f t="shared" si="143"/>
        <v>0</v>
      </c>
      <c r="AJ166" s="227">
        <f t="shared" si="144"/>
        <v>0</v>
      </c>
      <c r="AK166" s="227">
        <f t="shared" si="145"/>
        <v>0</v>
      </c>
      <c r="AL166" s="227">
        <f t="shared" si="146"/>
        <v>0</v>
      </c>
      <c r="AM166" s="227">
        <f t="shared" si="147"/>
        <v>0</v>
      </c>
      <c r="AN166" s="227">
        <f t="shared" si="148"/>
        <v>0</v>
      </c>
      <c r="AO166" s="227">
        <f t="shared" si="149"/>
        <v>0</v>
      </c>
      <c r="AP166" s="227">
        <f t="shared" si="150"/>
        <v>0</v>
      </c>
      <c r="AQ166" s="227">
        <f t="shared" si="151"/>
        <v>0</v>
      </c>
      <c r="AR166" s="227">
        <f t="shared" si="152"/>
        <v>0</v>
      </c>
      <c r="AT166" s="124" t="str">
        <f t="shared" si="140"/>
        <v>50 Gbps 80 km QSFP28</v>
      </c>
      <c r="AU166" s="227">
        <f t="shared" si="153"/>
        <v>0</v>
      </c>
      <c r="AV166" s="227">
        <f t="shared" si="154"/>
        <v>0</v>
      </c>
      <c r="AW166" s="227">
        <f t="shared" si="155"/>
        <v>0</v>
      </c>
      <c r="AX166" s="227">
        <f t="shared" si="156"/>
        <v>0</v>
      </c>
      <c r="AY166" s="227">
        <f t="shared" si="157"/>
        <v>0</v>
      </c>
      <c r="AZ166" s="227">
        <f t="shared" si="158"/>
        <v>0</v>
      </c>
      <c r="BA166" s="227">
        <f t="shared" si="159"/>
        <v>0</v>
      </c>
      <c r="BB166" s="227">
        <f t="shared" si="160"/>
        <v>0</v>
      </c>
      <c r="BC166" s="227">
        <f t="shared" si="161"/>
        <v>0</v>
      </c>
      <c r="BD166" s="227">
        <f t="shared" si="162"/>
        <v>0</v>
      </c>
      <c r="BE166" s="227">
        <f t="shared" si="163"/>
        <v>0</v>
      </c>
      <c r="BF166" s="227">
        <f t="shared" si="164"/>
        <v>0</v>
      </c>
      <c r="BH166" s="124" t="str">
        <f t="shared" si="137"/>
        <v>50 Gbps 80 km QSFP28</v>
      </c>
      <c r="BI166" s="257">
        <f>IF(AG166=0,,10^-6*AG166*$BO$5*Backhaul!Q172)</f>
        <v>0</v>
      </c>
      <c r="BJ166" s="257">
        <f>IF(AH166=0,,10^-6*AH166*$BO$5*Backhaul!R172)</f>
        <v>0</v>
      </c>
      <c r="BK166" s="257">
        <f>IF(AI166=0,,10^-6*AI166*$BO$5*Backhaul!S172)</f>
        <v>0</v>
      </c>
      <c r="BL166" s="257">
        <f>IF(AJ166=0,,10^-6*AJ166*$BO$5*Backhaul!T172)</f>
        <v>0</v>
      </c>
      <c r="BM166" s="257">
        <f>IF(AK166=0,,10^-6*AK166*$BO$5*Backhaul!U172)</f>
        <v>0</v>
      </c>
      <c r="BN166" s="257">
        <f>IF(AL166=0,,10^-6*AL166*$BO$5*Backhaul!V172)</f>
        <v>0</v>
      </c>
      <c r="BO166" s="257">
        <f>IF(AM166=0,,10^-6*AM166*$BO$5*Backhaul!W172)</f>
        <v>0</v>
      </c>
      <c r="BP166" s="257">
        <f>IF(AN166=0,,10^-6*AN166*$BO$5*Backhaul!X172)</f>
        <v>0</v>
      </c>
      <c r="BQ166" s="257">
        <f>IF(AO166=0,,10^-6*AO166*$BO$5*Backhaul!Y172)</f>
        <v>0</v>
      </c>
      <c r="BR166" s="257">
        <f>IF(AP166=0,,10^-6*AP166*$BO$5*Backhaul!Z172)</f>
        <v>0</v>
      </c>
      <c r="BS166" s="257">
        <f>IF(AQ166=0,,10^-6*AQ166*$BO$5*Backhaul!AA172)</f>
        <v>0</v>
      </c>
      <c r="BT166" s="257">
        <f>IF(AR166=0,,10^-6*AR166*$BO$5*Backhaul!AB172)</f>
        <v>0</v>
      </c>
      <c r="BV166" s="124" t="str">
        <f t="shared" si="138"/>
        <v>50 Gbps 80 km QSFP28</v>
      </c>
      <c r="BW166" s="270">
        <f>IF(AU166=0,,10^-6*AU166*$CC$5*Backhaul!Q172)</f>
        <v>0</v>
      </c>
      <c r="BX166" s="258">
        <f>IF(AV166=0,,10^-6*AV166*$CC$5*Backhaul!R172)</f>
        <v>0</v>
      </c>
      <c r="BY166" s="258">
        <f>IF(AW166=0,,10^-6*AW166*$CC$5*Backhaul!S172)</f>
        <v>0</v>
      </c>
      <c r="BZ166" s="258">
        <f>IF(AX166=0,,10^-6*AX166*$CC$5*Backhaul!T172)</f>
        <v>0</v>
      </c>
      <c r="CA166" s="258">
        <f>IF(AY166=0,,10^-6*AY166*$CC$5*Backhaul!U172)</f>
        <v>0</v>
      </c>
      <c r="CB166" s="258">
        <f>IF(AZ166=0,,10^-6*AZ166*$CC$5*Backhaul!V172)</f>
        <v>0</v>
      </c>
      <c r="CC166" s="258">
        <f>IF(BA166=0,,10^-6*BA166*$CC$5*Backhaul!W172)</f>
        <v>0</v>
      </c>
      <c r="CD166" s="258">
        <f>IF(BB166=0,,10^-6*BB166*$CC$5*Backhaul!X172)</f>
        <v>0</v>
      </c>
      <c r="CE166" s="258">
        <f>IF(BC166=0,,10^-6*BC166*$CC$5*Backhaul!Y172)</f>
        <v>0</v>
      </c>
      <c r="CF166" s="258">
        <f>IF(BD166=0,,10^-6*BD166*$CC$5*Backhaul!Z172)</f>
        <v>0</v>
      </c>
      <c r="CG166" s="258">
        <f>IF(BE166=0,,10^-6*BE166*$CC$5*Backhaul!AA172)</f>
        <v>0</v>
      </c>
      <c r="CH166" s="258">
        <f>IF(BF166=0,,10^-6*BF166*$CC$5*Backhaul!AB172)</f>
        <v>0</v>
      </c>
    </row>
    <row r="167" spans="1:86">
      <c r="A167" s="238" t="s">
        <v>135</v>
      </c>
      <c r="B167" s="124" t="s">
        <v>366</v>
      </c>
      <c r="C167" s="227">
        <f>Backhaul!C70</f>
        <v>0</v>
      </c>
      <c r="D167" s="227">
        <f>Backhaul!D70</f>
        <v>0</v>
      </c>
      <c r="E167" s="227">
        <f>Backhaul!E70</f>
        <v>0</v>
      </c>
      <c r="F167" s="227">
        <f>Backhaul!F70</f>
        <v>0</v>
      </c>
      <c r="G167" s="227">
        <f>Backhaul!G70</f>
        <v>0</v>
      </c>
      <c r="H167" s="227">
        <f>Backhaul!H70</f>
        <v>0</v>
      </c>
      <c r="I167" s="227">
        <f>Backhaul!I70</f>
        <v>0</v>
      </c>
      <c r="J167" s="227">
        <f>Backhaul!J70</f>
        <v>0</v>
      </c>
      <c r="K167" s="227">
        <f>Backhaul!K70</f>
        <v>0</v>
      </c>
      <c r="L167" s="227">
        <f>Backhaul!L70</f>
        <v>0</v>
      </c>
      <c r="M167" s="227">
        <f>Backhaul!M70</f>
        <v>0</v>
      </c>
      <c r="N167" s="227">
        <f>Backhaul!N70</f>
        <v>0</v>
      </c>
      <c r="P167" s="124" t="str">
        <f t="shared" si="136"/>
        <v>100 Gbps LR4 10 km QSFP28</v>
      </c>
      <c r="Q167" s="227">
        <f>Backhaul!C95</f>
        <v>0</v>
      </c>
      <c r="R167" s="227">
        <f>Backhaul!D95</f>
        <v>0</v>
      </c>
      <c r="S167" s="227">
        <f>Backhaul!E95</f>
        <v>0</v>
      </c>
      <c r="T167" s="227">
        <f>Backhaul!F95</f>
        <v>0</v>
      </c>
      <c r="U167" s="227">
        <f>Backhaul!G95</f>
        <v>0</v>
      </c>
      <c r="V167" s="227">
        <f>Backhaul!H95</f>
        <v>0</v>
      </c>
      <c r="W167" s="227">
        <f>Backhaul!I95</f>
        <v>0</v>
      </c>
      <c r="X167" s="227">
        <f>Backhaul!J95</f>
        <v>0</v>
      </c>
      <c r="Y167" s="227">
        <f>Backhaul!K95</f>
        <v>0</v>
      </c>
      <c r="Z167" s="227">
        <f>Backhaul!L95</f>
        <v>0</v>
      </c>
      <c r="AA167" s="227">
        <f>Backhaul!M95</f>
        <v>0</v>
      </c>
      <c r="AB167" s="227">
        <f>Backhaul!N95</f>
        <v>0</v>
      </c>
      <c r="AD167" s="228" t="s">
        <v>122</v>
      </c>
      <c r="AF167" s="124" t="str">
        <f t="shared" si="139"/>
        <v>100 Gbps LR4 10 km QSFP28</v>
      </c>
      <c r="AG167" s="227">
        <f t="shared" si="141"/>
        <v>0</v>
      </c>
      <c r="AH167" s="227">
        <f t="shared" si="142"/>
        <v>0</v>
      </c>
      <c r="AI167" s="227">
        <f t="shared" si="143"/>
        <v>0</v>
      </c>
      <c r="AJ167" s="227">
        <f t="shared" si="144"/>
        <v>0</v>
      </c>
      <c r="AK167" s="227">
        <f t="shared" si="145"/>
        <v>0</v>
      </c>
      <c r="AL167" s="227">
        <f t="shared" si="146"/>
        <v>0</v>
      </c>
      <c r="AM167" s="227">
        <f t="shared" si="147"/>
        <v>0</v>
      </c>
      <c r="AN167" s="227">
        <f t="shared" si="148"/>
        <v>0</v>
      </c>
      <c r="AO167" s="227">
        <f t="shared" si="149"/>
        <v>0</v>
      </c>
      <c r="AP167" s="227">
        <f t="shared" si="150"/>
        <v>0</v>
      </c>
      <c r="AQ167" s="227">
        <f t="shared" si="151"/>
        <v>0</v>
      </c>
      <c r="AR167" s="227">
        <f t="shared" si="152"/>
        <v>0</v>
      </c>
      <c r="AT167" s="124" t="str">
        <f t="shared" si="140"/>
        <v>100 Gbps LR4 10 km QSFP28</v>
      </c>
      <c r="AU167" s="227">
        <f t="shared" si="153"/>
        <v>0</v>
      </c>
      <c r="AV167" s="227">
        <f t="shared" si="154"/>
        <v>0</v>
      </c>
      <c r="AW167" s="227">
        <f t="shared" si="155"/>
        <v>0</v>
      </c>
      <c r="AX167" s="227">
        <f t="shared" si="156"/>
        <v>0</v>
      </c>
      <c r="AY167" s="227">
        <f t="shared" si="157"/>
        <v>0</v>
      </c>
      <c r="AZ167" s="227">
        <f t="shared" si="158"/>
        <v>0</v>
      </c>
      <c r="BA167" s="227">
        <f t="shared" si="159"/>
        <v>0</v>
      </c>
      <c r="BB167" s="227">
        <f t="shared" si="160"/>
        <v>0</v>
      </c>
      <c r="BC167" s="227">
        <f t="shared" si="161"/>
        <v>0</v>
      </c>
      <c r="BD167" s="227">
        <f t="shared" si="162"/>
        <v>0</v>
      </c>
      <c r="BE167" s="227">
        <f t="shared" si="163"/>
        <v>0</v>
      </c>
      <c r="BF167" s="227">
        <f t="shared" si="164"/>
        <v>0</v>
      </c>
      <c r="BH167" s="124" t="str">
        <f t="shared" si="137"/>
        <v>100 Gbps LR4 10 km QSFP28</v>
      </c>
      <c r="BI167" s="257">
        <f>IF(AG167=0,,10^-6*AG167*$BO$5*Backhaul!Q173)</f>
        <v>0</v>
      </c>
      <c r="BJ167" s="257">
        <f>IF(AH167=0,,10^-6*AH167*$BO$5*Backhaul!R173)</f>
        <v>0</v>
      </c>
      <c r="BK167" s="257">
        <f>IF(AI167=0,,10^-6*AI167*$BO$5*Backhaul!S173)</f>
        <v>0</v>
      </c>
      <c r="BL167" s="257">
        <f>IF(AJ167=0,,10^-6*AJ167*$BO$5*Backhaul!T173)</f>
        <v>0</v>
      </c>
      <c r="BM167" s="257">
        <f>IF(AK167=0,,10^-6*AK167*$BO$5*Backhaul!U173)</f>
        <v>0</v>
      </c>
      <c r="BN167" s="257">
        <f>IF(AL167=0,,10^-6*AL167*$BO$5*Backhaul!V173)</f>
        <v>0</v>
      </c>
      <c r="BO167" s="257">
        <f>IF(AM167=0,,10^-6*AM167*$BO$5*Backhaul!W173)</f>
        <v>0</v>
      </c>
      <c r="BP167" s="257">
        <f>IF(AN167=0,,10^-6*AN167*$BO$5*Backhaul!X173)</f>
        <v>0</v>
      </c>
      <c r="BQ167" s="257">
        <f>IF(AO167=0,,10^-6*AO167*$BO$5*Backhaul!Y173)</f>
        <v>0</v>
      </c>
      <c r="BR167" s="257">
        <f>IF(AP167=0,,10^-6*AP167*$BO$5*Backhaul!Z173)</f>
        <v>0</v>
      </c>
      <c r="BS167" s="257">
        <f>IF(AQ167=0,,10^-6*AQ167*$BO$5*Backhaul!AA173)</f>
        <v>0</v>
      </c>
      <c r="BT167" s="257">
        <f>IF(AR167=0,,10^-6*AR167*$BO$5*Backhaul!AB173)</f>
        <v>0</v>
      </c>
      <c r="BV167" s="124" t="str">
        <f t="shared" si="138"/>
        <v>100 Gbps LR4 10 km QSFP28</v>
      </c>
      <c r="BW167" s="270">
        <f>IF(AU167=0,,10^-6*AU167*$CC$5*Backhaul!Q173)</f>
        <v>0</v>
      </c>
      <c r="BX167" s="258">
        <f>IF(AV167=0,,10^-6*AV167*$CC$5*Backhaul!R173)</f>
        <v>0</v>
      </c>
      <c r="BY167" s="258">
        <f>IF(AW167=0,,10^-6*AW167*$CC$5*Backhaul!S173)</f>
        <v>0</v>
      </c>
      <c r="BZ167" s="258">
        <f>IF(AX167=0,,10^-6*AX167*$CC$5*Backhaul!T173)</f>
        <v>0</v>
      </c>
      <c r="CA167" s="258">
        <f>IF(AY167=0,,10^-6*AY167*$CC$5*Backhaul!U173)</f>
        <v>0</v>
      </c>
      <c r="CB167" s="258">
        <f>IF(AZ167=0,,10^-6*AZ167*$CC$5*Backhaul!V173)</f>
        <v>0</v>
      </c>
      <c r="CC167" s="258">
        <f>IF(BA167=0,,10^-6*BA167*$CC$5*Backhaul!W173)</f>
        <v>0</v>
      </c>
      <c r="CD167" s="258">
        <f>IF(BB167=0,,10^-6*BB167*$CC$5*Backhaul!X173)</f>
        <v>0</v>
      </c>
      <c r="CE167" s="258">
        <f>IF(BC167=0,,10^-6*BC167*$CC$5*Backhaul!Y173)</f>
        <v>0</v>
      </c>
      <c r="CF167" s="258">
        <f>IF(BD167=0,,10^-6*BD167*$CC$5*Backhaul!Z173)</f>
        <v>0</v>
      </c>
      <c r="CG167" s="258">
        <f>IF(BE167=0,,10^-6*BE167*$CC$5*Backhaul!AA173)</f>
        <v>0</v>
      </c>
      <c r="CH167" s="258">
        <f>IF(BF167=0,,10^-6*BF167*$CC$5*Backhaul!AB173)</f>
        <v>0</v>
      </c>
    </row>
    <row r="168" spans="1:86">
      <c r="A168" s="238" t="s">
        <v>135</v>
      </c>
      <c r="B168" s="124" t="s">
        <v>367</v>
      </c>
      <c r="C168" s="227">
        <f>Backhaul!C71</f>
        <v>0</v>
      </c>
      <c r="D168" s="227">
        <f>Backhaul!D71</f>
        <v>0</v>
      </c>
      <c r="E168" s="227">
        <f>Backhaul!E71</f>
        <v>0</v>
      </c>
      <c r="F168" s="227">
        <f>Backhaul!F71</f>
        <v>0</v>
      </c>
      <c r="G168" s="227">
        <f>Backhaul!G71</f>
        <v>0</v>
      </c>
      <c r="H168" s="227">
        <f>Backhaul!H71</f>
        <v>0</v>
      </c>
      <c r="I168" s="227">
        <f>Backhaul!I71</f>
        <v>0</v>
      </c>
      <c r="J168" s="227">
        <f>Backhaul!J71</f>
        <v>0</v>
      </c>
      <c r="K168" s="227">
        <f>Backhaul!K71</f>
        <v>0</v>
      </c>
      <c r="L168" s="227">
        <f>Backhaul!L71</f>
        <v>0</v>
      </c>
      <c r="M168" s="227">
        <f>Backhaul!M71</f>
        <v>0</v>
      </c>
      <c r="N168" s="227">
        <f>Backhaul!N71</f>
        <v>0</v>
      </c>
      <c r="P168" s="124" t="str">
        <f t="shared" si="136"/>
        <v>100 Gbps 40 km QSFP28</v>
      </c>
      <c r="Q168" s="227">
        <f>Backhaul!C96</f>
        <v>0</v>
      </c>
      <c r="R168" s="227">
        <f>Backhaul!D96</f>
        <v>0</v>
      </c>
      <c r="S168" s="227">
        <f>Backhaul!E96</f>
        <v>0</v>
      </c>
      <c r="T168" s="227">
        <f>Backhaul!F96</f>
        <v>0</v>
      </c>
      <c r="U168" s="227">
        <f>Backhaul!G96</f>
        <v>0</v>
      </c>
      <c r="V168" s="227">
        <f>Backhaul!H96</f>
        <v>0</v>
      </c>
      <c r="W168" s="227">
        <f>Backhaul!I96</f>
        <v>0</v>
      </c>
      <c r="X168" s="227">
        <f>Backhaul!J96</f>
        <v>0</v>
      </c>
      <c r="Y168" s="227">
        <f>Backhaul!K96</f>
        <v>0</v>
      </c>
      <c r="Z168" s="227">
        <f>Backhaul!L96</f>
        <v>0</v>
      </c>
      <c r="AA168" s="227">
        <f>Backhaul!M96</f>
        <v>0</v>
      </c>
      <c r="AB168" s="227">
        <f>Backhaul!N96</f>
        <v>0</v>
      </c>
      <c r="AD168" s="228" t="s">
        <v>122</v>
      </c>
      <c r="AF168" s="124" t="str">
        <f t="shared" si="139"/>
        <v>100 Gbps 40 km QSFP28</v>
      </c>
      <c r="AG168" s="227">
        <f t="shared" si="141"/>
        <v>0</v>
      </c>
      <c r="AH168" s="227">
        <f t="shared" si="142"/>
        <v>0</v>
      </c>
      <c r="AI168" s="227">
        <f t="shared" si="143"/>
        <v>0</v>
      </c>
      <c r="AJ168" s="227">
        <f t="shared" si="144"/>
        <v>0</v>
      </c>
      <c r="AK168" s="227">
        <f t="shared" si="145"/>
        <v>0</v>
      </c>
      <c r="AL168" s="227">
        <f t="shared" si="146"/>
        <v>0</v>
      </c>
      <c r="AM168" s="227">
        <f t="shared" si="147"/>
        <v>0</v>
      </c>
      <c r="AN168" s="227">
        <f t="shared" si="148"/>
        <v>0</v>
      </c>
      <c r="AO168" s="227">
        <f t="shared" si="149"/>
        <v>0</v>
      </c>
      <c r="AP168" s="227">
        <f t="shared" si="150"/>
        <v>0</v>
      </c>
      <c r="AQ168" s="227">
        <f t="shared" si="151"/>
        <v>0</v>
      </c>
      <c r="AR168" s="227">
        <f t="shared" si="152"/>
        <v>0</v>
      </c>
      <c r="AT168" s="124" t="str">
        <f t="shared" si="140"/>
        <v>100 Gbps 40 km QSFP28</v>
      </c>
      <c r="AU168" s="227">
        <f t="shared" si="153"/>
        <v>0</v>
      </c>
      <c r="AV168" s="227">
        <f t="shared" si="154"/>
        <v>0</v>
      </c>
      <c r="AW168" s="227">
        <f t="shared" si="155"/>
        <v>0</v>
      </c>
      <c r="AX168" s="227">
        <f t="shared" si="156"/>
        <v>0</v>
      </c>
      <c r="AY168" s="227">
        <f t="shared" si="157"/>
        <v>0</v>
      </c>
      <c r="AZ168" s="227">
        <f t="shared" si="158"/>
        <v>0</v>
      </c>
      <c r="BA168" s="227">
        <f t="shared" si="159"/>
        <v>0</v>
      </c>
      <c r="BB168" s="227">
        <f t="shared" si="160"/>
        <v>0</v>
      </c>
      <c r="BC168" s="227">
        <f t="shared" si="161"/>
        <v>0</v>
      </c>
      <c r="BD168" s="227">
        <f t="shared" si="162"/>
        <v>0</v>
      </c>
      <c r="BE168" s="227">
        <f t="shared" si="163"/>
        <v>0</v>
      </c>
      <c r="BF168" s="227">
        <f t="shared" si="164"/>
        <v>0</v>
      </c>
      <c r="BH168" s="124" t="str">
        <f t="shared" si="137"/>
        <v>100 Gbps 40 km QSFP28</v>
      </c>
      <c r="BI168" s="257">
        <f>IF(AG168=0,,10^-6*AG168*$BO$5*Backhaul!Q174)</f>
        <v>0</v>
      </c>
      <c r="BJ168" s="257">
        <f>IF(AH168=0,,10^-6*AH168*$BO$5*Backhaul!R174)</f>
        <v>0</v>
      </c>
      <c r="BK168" s="257">
        <f>IF(AI168=0,,10^-6*AI168*$BO$5*Backhaul!S174)</f>
        <v>0</v>
      </c>
      <c r="BL168" s="257">
        <f>IF(AJ168=0,,10^-6*AJ168*$BO$5*Backhaul!T174)</f>
        <v>0</v>
      </c>
      <c r="BM168" s="257">
        <f>IF(AK168=0,,10^-6*AK168*$BO$5*Backhaul!U174)</f>
        <v>0</v>
      </c>
      <c r="BN168" s="257">
        <f>IF(AL168=0,,10^-6*AL168*$BO$5*Backhaul!V174)</f>
        <v>0</v>
      </c>
      <c r="BO168" s="257">
        <f>IF(AM168=0,,10^-6*AM168*$BO$5*Backhaul!W174)</f>
        <v>0</v>
      </c>
      <c r="BP168" s="257">
        <f>IF(AN168=0,,10^-6*AN168*$BO$5*Backhaul!X174)</f>
        <v>0</v>
      </c>
      <c r="BQ168" s="257">
        <f>IF(AO168=0,,10^-6*AO168*$BO$5*Backhaul!Y174)</f>
        <v>0</v>
      </c>
      <c r="BR168" s="257">
        <f>IF(AP168=0,,10^-6*AP168*$BO$5*Backhaul!Z174)</f>
        <v>0</v>
      </c>
      <c r="BS168" s="257">
        <f>IF(AQ168=0,,10^-6*AQ168*$BO$5*Backhaul!AA174)</f>
        <v>0</v>
      </c>
      <c r="BT168" s="257">
        <f>IF(AR168=0,,10^-6*AR168*$BO$5*Backhaul!AB174)</f>
        <v>0</v>
      </c>
      <c r="BV168" s="124" t="str">
        <f t="shared" si="138"/>
        <v>100 Gbps 40 km QSFP28</v>
      </c>
      <c r="BW168" s="270">
        <f>IF(AU168=0,,10^-6*AU168*$CC$5*Backhaul!Q174)</f>
        <v>0</v>
      </c>
      <c r="BX168" s="258">
        <f>IF(AV168=0,,10^-6*AV168*$CC$5*Backhaul!R174)</f>
        <v>0</v>
      </c>
      <c r="BY168" s="258">
        <f>IF(AW168=0,,10^-6*AW168*$CC$5*Backhaul!S174)</f>
        <v>0</v>
      </c>
      <c r="BZ168" s="258">
        <f>IF(AX168=0,,10^-6*AX168*$CC$5*Backhaul!T174)</f>
        <v>0</v>
      </c>
      <c r="CA168" s="258">
        <f>IF(AY168=0,,10^-6*AY168*$CC$5*Backhaul!U174)</f>
        <v>0</v>
      </c>
      <c r="CB168" s="258">
        <f>IF(AZ168=0,,10^-6*AZ168*$CC$5*Backhaul!V174)</f>
        <v>0</v>
      </c>
      <c r="CC168" s="258">
        <f>IF(BA168=0,,10^-6*BA168*$CC$5*Backhaul!W174)</f>
        <v>0</v>
      </c>
      <c r="CD168" s="258">
        <f>IF(BB168=0,,10^-6*BB168*$CC$5*Backhaul!X174)</f>
        <v>0</v>
      </c>
      <c r="CE168" s="258">
        <f>IF(BC168=0,,10^-6*BC168*$CC$5*Backhaul!Y174)</f>
        <v>0</v>
      </c>
      <c r="CF168" s="258">
        <f>IF(BD168=0,,10^-6*BD168*$CC$5*Backhaul!Z174)</f>
        <v>0</v>
      </c>
      <c r="CG168" s="258">
        <f>IF(BE168=0,,10^-6*BE168*$CC$5*Backhaul!AA174)</f>
        <v>0</v>
      </c>
      <c r="CH168" s="258">
        <f>IF(BF168=0,,10^-6*BF168*$CC$5*Backhaul!AB174)</f>
        <v>0</v>
      </c>
    </row>
    <row r="169" spans="1:86">
      <c r="A169" s="238" t="s">
        <v>135</v>
      </c>
      <c r="B169" s="124" t="s">
        <v>368</v>
      </c>
      <c r="C169" s="227">
        <f>Backhaul!C72</f>
        <v>0</v>
      </c>
      <c r="D169" s="227">
        <f>Backhaul!D72</f>
        <v>0</v>
      </c>
      <c r="E169" s="227">
        <f>Backhaul!E72</f>
        <v>0</v>
      </c>
      <c r="F169" s="227">
        <f>Backhaul!F72</f>
        <v>0</v>
      </c>
      <c r="G169" s="227">
        <f>Backhaul!G72</f>
        <v>0</v>
      </c>
      <c r="H169" s="227">
        <f>Backhaul!H72</f>
        <v>0</v>
      </c>
      <c r="I169" s="227">
        <f>Backhaul!I72</f>
        <v>0</v>
      </c>
      <c r="J169" s="227">
        <f>Backhaul!J72</f>
        <v>0</v>
      </c>
      <c r="K169" s="227">
        <f>Backhaul!K72</f>
        <v>0</v>
      </c>
      <c r="L169" s="227">
        <f>Backhaul!L72</f>
        <v>0</v>
      </c>
      <c r="M169" s="227">
        <f>Backhaul!M72</f>
        <v>0</v>
      </c>
      <c r="N169" s="227">
        <f>Backhaul!N72</f>
        <v>0</v>
      </c>
      <c r="P169" s="124" t="str">
        <f t="shared" si="136"/>
        <v>200 Gbps 10 km QSFP28</v>
      </c>
      <c r="Q169" s="227">
        <f>Backhaul!C97</f>
        <v>0</v>
      </c>
      <c r="R169" s="227">
        <f>Backhaul!D97</f>
        <v>0</v>
      </c>
      <c r="S169" s="227">
        <f>Backhaul!E97</f>
        <v>0</v>
      </c>
      <c r="T169" s="227">
        <f>Backhaul!F97</f>
        <v>0</v>
      </c>
      <c r="U169" s="227">
        <f>Backhaul!G97</f>
        <v>0</v>
      </c>
      <c r="V169" s="227">
        <f>Backhaul!H97</f>
        <v>0</v>
      </c>
      <c r="W169" s="227">
        <f>Backhaul!I97</f>
        <v>0</v>
      </c>
      <c r="X169" s="227">
        <f>Backhaul!J97</f>
        <v>0</v>
      </c>
      <c r="Y169" s="227">
        <f>Backhaul!K97</f>
        <v>0</v>
      </c>
      <c r="Z169" s="227">
        <f>Backhaul!L97</f>
        <v>0</v>
      </c>
      <c r="AA169" s="227">
        <f>Backhaul!M97</f>
        <v>0</v>
      </c>
      <c r="AB169" s="227">
        <f>Backhaul!N97</f>
        <v>0</v>
      </c>
      <c r="AD169" s="228" t="s">
        <v>122</v>
      </c>
      <c r="AF169" s="124" t="str">
        <f t="shared" si="139"/>
        <v>200 Gbps 10 km QSFP28</v>
      </c>
      <c r="AG169" s="227">
        <f t="shared" si="141"/>
        <v>0</v>
      </c>
      <c r="AH169" s="227">
        <f t="shared" si="142"/>
        <v>0</v>
      </c>
      <c r="AI169" s="227">
        <f t="shared" si="143"/>
        <v>0</v>
      </c>
      <c r="AJ169" s="227">
        <f t="shared" si="144"/>
        <v>0</v>
      </c>
      <c r="AK169" s="227">
        <f t="shared" si="145"/>
        <v>0</v>
      </c>
      <c r="AL169" s="227">
        <f t="shared" si="146"/>
        <v>0</v>
      </c>
      <c r="AM169" s="227">
        <f t="shared" si="147"/>
        <v>0</v>
      </c>
      <c r="AN169" s="227">
        <f t="shared" si="148"/>
        <v>0</v>
      </c>
      <c r="AO169" s="227">
        <f t="shared" si="149"/>
        <v>0</v>
      </c>
      <c r="AP169" s="227">
        <f t="shared" si="150"/>
        <v>0</v>
      </c>
      <c r="AQ169" s="227">
        <f t="shared" si="151"/>
        <v>0</v>
      </c>
      <c r="AR169" s="227">
        <f t="shared" si="152"/>
        <v>0</v>
      </c>
      <c r="AT169" s="124" t="str">
        <f t="shared" si="140"/>
        <v>200 Gbps 10 km QSFP28</v>
      </c>
      <c r="AU169" s="227">
        <f t="shared" si="153"/>
        <v>0</v>
      </c>
      <c r="AV169" s="227">
        <f t="shared" si="154"/>
        <v>0</v>
      </c>
      <c r="AW169" s="227">
        <f t="shared" si="155"/>
        <v>0</v>
      </c>
      <c r="AX169" s="227">
        <f t="shared" si="156"/>
        <v>0</v>
      </c>
      <c r="AY169" s="227">
        <f t="shared" si="157"/>
        <v>0</v>
      </c>
      <c r="AZ169" s="227">
        <f t="shared" si="158"/>
        <v>0</v>
      </c>
      <c r="BA169" s="227">
        <f t="shared" si="159"/>
        <v>0</v>
      </c>
      <c r="BB169" s="227">
        <f t="shared" si="160"/>
        <v>0</v>
      </c>
      <c r="BC169" s="227">
        <f t="shared" si="161"/>
        <v>0</v>
      </c>
      <c r="BD169" s="227">
        <f t="shared" si="162"/>
        <v>0</v>
      </c>
      <c r="BE169" s="227">
        <f t="shared" si="163"/>
        <v>0</v>
      </c>
      <c r="BF169" s="227">
        <f t="shared" si="164"/>
        <v>0</v>
      </c>
      <c r="BH169" s="124" t="str">
        <f t="shared" si="137"/>
        <v>200 Gbps 10 km QSFP28</v>
      </c>
      <c r="BI169" s="257">
        <f>IF(AG169=0,,10^-6*AG169*$BO$5*Backhaul!Q175)</f>
        <v>0</v>
      </c>
      <c r="BJ169" s="257">
        <f>IF(AH169=0,,10^-6*AH169*$BO$5*Backhaul!R175)</f>
        <v>0</v>
      </c>
      <c r="BK169" s="257">
        <f>IF(AI169=0,,10^-6*AI169*$BO$5*Backhaul!S175)</f>
        <v>0</v>
      </c>
      <c r="BL169" s="257">
        <f>IF(AJ169=0,,10^-6*AJ169*$BO$5*Backhaul!T175)</f>
        <v>0</v>
      </c>
      <c r="BM169" s="257">
        <f>IF(AK169=0,,10^-6*AK169*$BO$5*Backhaul!U175)</f>
        <v>0</v>
      </c>
      <c r="BN169" s="257">
        <f>IF(AL169=0,,10^-6*AL169*$BO$5*Backhaul!V175)</f>
        <v>0</v>
      </c>
      <c r="BO169" s="257">
        <f>IF(AM169=0,,10^-6*AM169*$BO$5*Backhaul!W175)</f>
        <v>0</v>
      </c>
      <c r="BP169" s="257">
        <f>IF(AN169=0,,10^-6*AN169*$BO$5*Backhaul!X175)</f>
        <v>0</v>
      </c>
      <c r="BQ169" s="257">
        <f>IF(AO169=0,,10^-6*AO169*$BO$5*Backhaul!Y175)</f>
        <v>0</v>
      </c>
      <c r="BR169" s="257">
        <f>IF(AP169=0,,10^-6*AP169*$BO$5*Backhaul!Z175)</f>
        <v>0</v>
      </c>
      <c r="BS169" s="257">
        <f>IF(AQ169=0,,10^-6*AQ169*$BO$5*Backhaul!AA175)</f>
        <v>0</v>
      </c>
      <c r="BT169" s="257">
        <f>IF(AR169=0,,10^-6*AR169*$BO$5*Backhaul!AB175)</f>
        <v>0</v>
      </c>
      <c r="BV169" s="124" t="str">
        <f t="shared" si="138"/>
        <v>200 Gbps 10 km QSFP28</v>
      </c>
      <c r="BW169" s="270">
        <f>IF(AU169=0,,10^-6*AU169*$CC$5*Backhaul!Q175)</f>
        <v>0</v>
      </c>
      <c r="BX169" s="258">
        <f>IF(AV169=0,,10^-6*AV169*$CC$5*Backhaul!R175)</f>
        <v>0</v>
      </c>
      <c r="BY169" s="258">
        <f>IF(AW169=0,,10^-6*AW169*$CC$5*Backhaul!S175)</f>
        <v>0</v>
      </c>
      <c r="BZ169" s="258">
        <f>IF(AX169=0,,10^-6*AX169*$CC$5*Backhaul!T175)</f>
        <v>0</v>
      </c>
      <c r="CA169" s="258">
        <f>IF(AY169=0,,10^-6*AY169*$CC$5*Backhaul!U175)</f>
        <v>0</v>
      </c>
      <c r="CB169" s="258">
        <f>IF(AZ169=0,,10^-6*AZ169*$CC$5*Backhaul!V175)</f>
        <v>0</v>
      </c>
      <c r="CC169" s="258">
        <f>IF(BA169=0,,10^-6*BA169*$CC$5*Backhaul!W175)</f>
        <v>0</v>
      </c>
      <c r="CD169" s="258">
        <f>IF(BB169=0,,10^-6*BB169*$CC$5*Backhaul!X175)</f>
        <v>0</v>
      </c>
      <c r="CE169" s="258">
        <f>IF(BC169=0,,10^-6*BC169*$CC$5*Backhaul!Y175)</f>
        <v>0</v>
      </c>
      <c r="CF169" s="258">
        <f>IF(BD169=0,,10^-6*BD169*$CC$5*Backhaul!Z175)</f>
        <v>0</v>
      </c>
      <c r="CG169" s="258">
        <f>IF(BE169=0,,10^-6*BE169*$CC$5*Backhaul!AA175)</f>
        <v>0</v>
      </c>
      <c r="CH169" s="258">
        <f>IF(BF169=0,,10^-6*BF169*$CC$5*Backhaul!AB175)</f>
        <v>0</v>
      </c>
    </row>
    <row r="170" spans="1:86">
      <c r="A170" s="239" t="s">
        <v>135</v>
      </c>
      <c r="B170" s="194" t="s">
        <v>369</v>
      </c>
      <c r="C170" s="236">
        <f>Backhaul!C73</f>
        <v>0</v>
      </c>
      <c r="D170" s="234">
        <f>Backhaul!D73</f>
        <v>0</v>
      </c>
      <c r="E170" s="234">
        <f>Backhaul!E73</f>
        <v>0</v>
      </c>
      <c r="F170" s="234">
        <f>Backhaul!F73</f>
        <v>0</v>
      </c>
      <c r="G170" s="234">
        <f>Backhaul!G73</f>
        <v>0</v>
      </c>
      <c r="H170" s="234">
        <f>Backhaul!H73</f>
        <v>0</v>
      </c>
      <c r="I170" s="234">
        <f>Backhaul!I73</f>
        <v>0</v>
      </c>
      <c r="J170" s="234">
        <f>Backhaul!J73</f>
        <v>0</v>
      </c>
      <c r="K170" s="234">
        <f>Backhaul!K73</f>
        <v>0</v>
      </c>
      <c r="L170" s="234">
        <f>Backhaul!L73</f>
        <v>0</v>
      </c>
      <c r="M170" s="234">
        <f>Backhaul!M73</f>
        <v>0</v>
      </c>
      <c r="N170" s="234">
        <f>Backhaul!N73</f>
        <v>0</v>
      </c>
      <c r="P170" s="194" t="str">
        <f t="shared" si="136"/>
        <v>200 Gbps 40 km QSFP28</v>
      </c>
      <c r="Q170" s="236">
        <f>Backhaul!C98</f>
        <v>0</v>
      </c>
      <c r="R170" s="234">
        <f>Backhaul!D98</f>
        <v>0</v>
      </c>
      <c r="S170" s="234">
        <f>Backhaul!E98</f>
        <v>0</v>
      </c>
      <c r="T170" s="234">
        <f>Backhaul!F98</f>
        <v>0</v>
      </c>
      <c r="U170" s="234">
        <f>Backhaul!G98</f>
        <v>0</v>
      </c>
      <c r="V170" s="234">
        <f>Backhaul!H98</f>
        <v>0</v>
      </c>
      <c r="W170" s="234">
        <f>Backhaul!I98</f>
        <v>0</v>
      </c>
      <c r="X170" s="234">
        <f>Backhaul!J98</f>
        <v>0</v>
      </c>
      <c r="Y170" s="234">
        <f>Backhaul!K98</f>
        <v>0</v>
      </c>
      <c r="Z170" s="234">
        <f>Backhaul!L98</f>
        <v>0</v>
      </c>
      <c r="AA170" s="234">
        <f>Backhaul!M98</f>
        <v>0</v>
      </c>
      <c r="AB170" s="234">
        <f>Backhaul!N98</f>
        <v>0</v>
      </c>
      <c r="AD170" s="251" t="s">
        <v>122</v>
      </c>
      <c r="AF170" s="194" t="str">
        <f t="shared" si="139"/>
        <v>200 Gbps 40 km QSFP28</v>
      </c>
      <c r="AG170" s="236">
        <f t="shared" si="141"/>
        <v>0</v>
      </c>
      <c r="AH170" s="234">
        <f t="shared" si="142"/>
        <v>0</v>
      </c>
      <c r="AI170" s="234">
        <f t="shared" si="143"/>
        <v>0</v>
      </c>
      <c r="AJ170" s="234">
        <f t="shared" si="144"/>
        <v>0</v>
      </c>
      <c r="AK170" s="234">
        <f t="shared" si="145"/>
        <v>0</v>
      </c>
      <c r="AL170" s="234">
        <f t="shared" si="146"/>
        <v>0</v>
      </c>
      <c r="AM170" s="234">
        <f t="shared" si="147"/>
        <v>0</v>
      </c>
      <c r="AN170" s="234">
        <f t="shared" si="148"/>
        <v>0</v>
      </c>
      <c r="AO170" s="234">
        <f t="shared" si="149"/>
        <v>0</v>
      </c>
      <c r="AP170" s="234">
        <f t="shared" si="150"/>
        <v>0</v>
      </c>
      <c r="AQ170" s="234">
        <f t="shared" si="151"/>
        <v>0</v>
      </c>
      <c r="AR170" s="234">
        <f t="shared" si="152"/>
        <v>0</v>
      </c>
      <c r="AT170" s="194" t="str">
        <f t="shared" si="140"/>
        <v>200 Gbps 40 km QSFP28</v>
      </c>
      <c r="AU170" s="236">
        <f t="shared" si="153"/>
        <v>0</v>
      </c>
      <c r="AV170" s="234">
        <f t="shared" si="154"/>
        <v>0</v>
      </c>
      <c r="AW170" s="234">
        <f t="shared" si="155"/>
        <v>0</v>
      </c>
      <c r="AX170" s="234">
        <f t="shared" si="156"/>
        <v>0</v>
      </c>
      <c r="AY170" s="234">
        <f t="shared" si="157"/>
        <v>0</v>
      </c>
      <c r="AZ170" s="234">
        <f t="shared" si="158"/>
        <v>0</v>
      </c>
      <c r="BA170" s="234">
        <f t="shared" si="159"/>
        <v>0</v>
      </c>
      <c r="BB170" s="234">
        <f t="shared" si="160"/>
        <v>0</v>
      </c>
      <c r="BC170" s="234">
        <f t="shared" si="161"/>
        <v>0</v>
      </c>
      <c r="BD170" s="234">
        <f t="shared" si="162"/>
        <v>0</v>
      </c>
      <c r="BE170" s="234">
        <f t="shared" si="163"/>
        <v>0</v>
      </c>
      <c r="BF170" s="234">
        <f t="shared" si="164"/>
        <v>0</v>
      </c>
      <c r="BH170" s="194" t="str">
        <f t="shared" si="137"/>
        <v>200 Gbps 40 km QSFP28</v>
      </c>
      <c r="BI170" s="262">
        <f>IF(AG170=0,,10^-6*AG170*$BO$5*Backhaul!Q176)</f>
        <v>0</v>
      </c>
      <c r="BJ170" s="260">
        <f>IF(AH170=0,,10^-6*AH170*$BO$5*Backhaul!R176)</f>
        <v>0</v>
      </c>
      <c r="BK170" s="260">
        <f>IF(AI170=0,,10^-6*AI170*$BO$5*Backhaul!S176)</f>
        <v>0</v>
      </c>
      <c r="BL170" s="260">
        <f>IF(AJ170=0,,10^-6*AJ170*$BO$5*Backhaul!T176)</f>
        <v>0</v>
      </c>
      <c r="BM170" s="260">
        <f>IF(AK170=0,,10^-6*AK170*$BO$5*Backhaul!U176)</f>
        <v>0</v>
      </c>
      <c r="BN170" s="260">
        <f>IF(AL170=0,,10^-6*AL170*$BO$5*Backhaul!V176)</f>
        <v>0</v>
      </c>
      <c r="BO170" s="260">
        <f>IF(AM170=0,,10^-6*AM170*$BO$5*Backhaul!W176)</f>
        <v>0</v>
      </c>
      <c r="BP170" s="260">
        <f>IF(AN170=0,,10^-6*AN170*$BO$5*Backhaul!X176)</f>
        <v>0</v>
      </c>
      <c r="BQ170" s="260">
        <f>IF(AO170=0,,10^-6*AO170*$BO$5*Backhaul!Y176)</f>
        <v>0</v>
      </c>
      <c r="BR170" s="260">
        <f>IF(AP170=0,,10^-6*AP170*$BO$5*Backhaul!Z176)</f>
        <v>0</v>
      </c>
      <c r="BS170" s="260">
        <f>IF(AQ170=0,,10^-6*AQ170*$BO$5*Backhaul!AA176)</f>
        <v>0</v>
      </c>
      <c r="BT170" s="260">
        <f>IF(AR170=0,,10^-6*AR170*$BO$5*Backhaul!AB176)</f>
        <v>0</v>
      </c>
      <c r="BV170" s="194" t="str">
        <f t="shared" si="138"/>
        <v>200 Gbps 40 km QSFP28</v>
      </c>
      <c r="BW170" s="269">
        <f>IF(AU170=0,,10^-6*AU170*$CC$5*Backhaul!Q176)</f>
        <v>0</v>
      </c>
      <c r="BX170" s="261">
        <f>IF(AV170=0,,10^-6*AV170*$CC$5*Backhaul!R176)</f>
        <v>0</v>
      </c>
      <c r="BY170" s="261">
        <f>IF(AW170=0,,10^-6*AW170*$CC$5*Backhaul!S176)</f>
        <v>0</v>
      </c>
      <c r="BZ170" s="261">
        <f>IF(AX170=0,,10^-6*AX170*$CC$5*Backhaul!T176)</f>
        <v>0</v>
      </c>
      <c r="CA170" s="261">
        <f>IF(AY170=0,,10^-6*AY170*$CC$5*Backhaul!U176)</f>
        <v>0</v>
      </c>
      <c r="CB170" s="261">
        <f>IF(AZ170=0,,10^-6*AZ170*$CC$5*Backhaul!V176)</f>
        <v>0</v>
      </c>
      <c r="CC170" s="261">
        <f>IF(BA170=0,,10^-6*BA170*$CC$5*Backhaul!W176)</f>
        <v>0</v>
      </c>
      <c r="CD170" s="261">
        <f>IF(BB170=0,,10^-6*BB170*$CC$5*Backhaul!X176)</f>
        <v>0</v>
      </c>
      <c r="CE170" s="261">
        <f>IF(BC170=0,,10^-6*BC170*$CC$5*Backhaul!Y176)</f>
        <v>0</v>
      </c>
      <c r="CF170" s="261">
        <f>IF(BD170=0,,10^-6*BD170*$CC$5*Backhaul!Z176)</f>
        <v>0</v>
      </c>
      <c r="CG170" s="261">
        <f>IF(BE170=0,,10^-6*BE170*$CC$5*Backhaul!AA176)</f>
        <v>0</v>
      </c>
      <c r="CH170" s="261">
        <f>IF(BF170=0,,10^-6*BF170*$CC$5*Backhaul!AB176)</f>
        <v>0</v>
      </c>
    </row>
    <row r="171" spans="1:86">
      <c r="A171" s="238" t="s">
        <v>136</v>
      </c>
      <c r="B171" s="124" t="s">
        <v>130</v>
      </c>
      <c r="C171" s="227">
        <f>FTTX!C55</f>
        <v>4057780.4</v>
      </c>
      <c r="D171" s="227">
        <f>FTTX!D55</f>
        <v>4195038</v>
      </c>
      <c r="E171" s="227">
        <f>FTTX!E55</f>
        <v>0</v>
      </c>
      <c r="F171" s="227">
        <f>FTTX!F55</f>
        <v>0</v>
      </c>
      <c r="G171" s="227">
        <f>FTTX!G55</f>
        <v>0</v>
      </c>
      <c r="H171" s="227">
        <f>FTTX!H55</f>
        <v>0</v>
      </c>
      <c r="I171" s="227">
        <f>FTTX!I55</f>
        <v>0</v>
      </c>
      <c r="J171" s="227">
        <f>FTTX!J55</f>
        <v>0</v>
      </c>
      <c r="K171" s="227">
        <f>FTTX!K55</f>
        <v>0</v>
      </c>
      <c r="L171" s="227">
        <f>FTTX!L55</f>
        <v>0</v>
      </c>
      <c r="M171" s="227">
        <f>FTTX!M55</f>
        <v>0</v>
      </c>
      <c r="N171" s="227">
        <f>FTTX!N55</f>
        <v>0</v>
      </c>
      <c r="P171" s="124" t="str">
        <f t="shared" si="136"/>
        <v>GPON ONU transceiver</v>
      </c>
      <c r="Q171" s="227">
        <f>FTTX!C78</f>
        <v>0</v>
      </c>
      <c r="R171" s="227">
        <f>FTTX!D78</f>
        <v>0</v>
      </c>
      <c r="S171" s="227">
        <f>FTTX!E78</f>
        <v>0</v>
      </c>
      <c r="T171" s="227">
        <f>FTTX!F78</f>
        <v>0</v>
      </c>
      <c r="U171" s="227">
        <f>FTTX!G78</f>
        <v>0</v>
      </c>
      <c r="V171" s="227">
        <f>FTTX!H78</f>
        <v>0</v>
      </c>
      <c r="W171" s="227">
        <f>FTTX!I78</f>
        <v>0</v>
      </c>
      <c r="X171" s="227">
        <f>FTTX!J78</f>
        <v>0</v>
      </c>
      <c r="Y171" s="227">
        <f>FTTX!K78</f>
        <v>0</v>
      </c>
      <c r="Z171" s="227">
        <f>FTTX!L78</f>
        <v>0</v>
      </c>
      <c r="AA171" s="227">
        <f>FTTX!M78</f>
        <v>0</v>
      </c>
      <c r="AB171" s="227">
        <f>FTTX!N78</f>
        <v>0</v>
      </c>
      <c r="AD171" s="252" t="s">
        <v>123</v>
      </c>
      <c r="AF171" s="124" t="str">
        <f t="shared" si="139"/>
        <v>GPON ONU transceiver</v>
      </c>
      <c r="AG171" s="227">
        <f t="shared" si="141"/>
        <v>4057780.4</v>
      </c>
      <c r="AH171" s="227">
        <f t="shared" si="142"/>
        <v>4195038</v>
      </c>
      <c r="AI171" s="227">
        <f t="shared" si="143"/>
        <v>0</v>
      </c>
      <c r="AJ171" s="227">
        <f t="shared" si="144"/>
        <v>0</v>
      </c>
      <c r="AK171" s="227">
        <f t="shared" si="145"/>
        <v>0</v>
      </c>
      <c r="AL171" s="227">
        <f t="shared" si="146"/>
        <v>0</v>
      </c>
      <c r="AM171" s="227">
        <f t="shared" si="147"/>
        <v>0</v>
      </c>
      <c r="AN171" s="227">
        <f t="shared" si="148"/>
        <v>0</v>
      </c>
      <c r="AO171" s="227">
        <f t="shared" si="149"/>
        <v>0</v>
      </c>
      <c r="AP171" s="227">
        <f t="shared" si="150"/>
        <v>0</v>
      </c>
      <c r="AQ171" s="227">
        <f t="shared" si="151"/>
        <v>0</v>
      </c>
      <c r="AR171" s="227">
        <f t="shared" si="152"/>
        <v>0</v>
      </c>
      <c r="AT171" s="124" t="str">
        <f t="shared" si="140"/>
        <v>GPON ONU transceiver</v>
      </c>
      <c r="AU171" s="227">
        <f t="shared" si="153"/>
        <v>0</v>
      </c>
      <c r="AV171" s="227">
        <f t="shared" si="154"/>
        <v>0</v>
      </c>
      <c r="AW171" s="227">
        <f t="shared" si="155"/>
        <v>0</v>
      </c>
      <c r="AX171" s="227">
        <f t="shared" si="156"/>
        <v>0</v>
      </c>
      <c r="AY171" s="227">
        <f t="shared" si="157"/>
        <v>0</v>
      </c>
      <c r="AZ171" s="227">
        <f t="shared" si="158"/>
        <v>0</v>
      </c>
      <c r="BA171" s="227">
        <f t="shared" si="159"/>
        <v>0</v>
      </c>
      <c r="BB171" s="227">
        <f t="shared" si="160"/>
        <v>0</v>
      </c>
      <c r="BC171" s="227">
        <f t="shared" si="161"/>
        <v>0</v>
      </c>
      <c r="BD171" s="227">
        <f t="shared" si="162"/>
        <v>0</v>
      </c>
      <c r="BE171" s="227">
        <f t="shared" si="163"/>
        <v>0</v>
      </c>
      <c r="BF171" s="227">
        <f t="shared" si="164"/>
        <v>0</v>
      </c>
      <c r="BH171" s="124" t="str">
        <f t="shared" si="137"/>
        <v>GPON ONU transceiver</v>
      </c>
      <c r="BI171" s="265">
        <f>IF(AG171=0,,10^-6*AG171*$BO$5*FTTX!Q149)</f>
        <v>11.442389358611985</v>
      </c>
      <c r="BJ171" s="257">
        <f>IF(AH171=0,,10^-6*AH171*$BO$5*FTTX!R149)</f>
        <v>11.1606870407788</v>
      </c>
      <c r="BK171" s="257">
        <f>IF(AI171=0,,10^-6*AI171*$BO$5*FTTX!S149)</f>
        <v>0</v>
      </c>
      <c r="BL171" s="257">
        <f>IF(AJ171=0,,10^-6*AJ171*$BO$5*FTTX!T149)</f>
        <v>0</v>
      </c>
      <c r="BM171" s="257">
        <f>IF(AK171=0,,10^-6*AK171*$BO$5*FTTX!U149)</f>
        <v>0</v>
      </c>
      <c r="BN171" s="257">
        <f>IF(AL171=0,,10^-6*AL171*$BO$5*FTTX!V149)</f>
        <v>0</v>
      </c>
      <c r="BO171" s="257">
        <f>IF(AM171=0,,10^-6*AM171*$BO$5*FTTX!W149)</f>
        <v>0</v>
      </c>
      <c r="BP171" s="257">
        <f>IF(AN171=0,,10^-6*AN171*$BO$5*FTTX!X149)</f>
        <v>0</v>
      </c>
      <c r="BQ171" s="257">
        <f>IF(AO171=0,,10^-6*AO171*$BO$5*FTTX!Y149)</f>
        <v>0</v>
      </c>
      <c r="BR171" s="257">
        <f>IF(AP171=0,,10^-6*AP171*$BO$5*FTTX!Z149)</f>
        <v>0</v>
      </c>
      <c r="BS171" s="257">
        <f>IF(AQ171=0,,10^-6*AQ171*$BO$5*FTTX!AA149)</f>
        <v>0</v>
      </c>
      <c r="BT171" s="257">
        <f>IF(AR171=0,,10^-6*AR171*$BO$5*FTTX!AB149)</f>
        <v>0</v>
      </c>
      <c r="BV171" s="124" t="str">
        <f t="shared" si="138"/>
        <v>GPON ONU transceiver</v>
      </c>
      <c r="BW171" s="270">
        <f>IF(AU171=0,,10^-6*AU171*$CC$5*FTTX!Q149)</f>
        <v>0</v>
      </c>
      <c r="BX171" s="258">
        <f>IF(AV171=0,,10^-6*AV171*$CC$5*FTTX!R149)</f>
        <v>0</v>
      </c>
      <c r="BY171" s="258">
        <f>IF(AW171=0,,10^-6*AW171*$CC$5*FTTX!S149)</f>
        <v>0</v>
      </c>
      <c r="BZ171" s="258">
        <f>IF(AX171=0,,10^-6*AX171*$CC$5*FTTX!T149)</f>
        <v>0</v>
      </c>
      <c r="CA171" s="258">
        <f>IF(AY171=0,,10^-6*AY171*$CC$5*FTTX!U149)</f>
        <v>0</v>
      </c>
      <c r="CB171" s="258">
        <f>IF(AZ171=0,,10^-6*AZ171*$CC$5*FTTX!V149)</f>
        <v>0</v>
      </c>
      <c r="CC171" s="258">
        <f>IF(BA171=0,,10^-6*BA171*$CC$5*FTTX!W149)</f>
        <v>0</v>
      </c>
      <c r="CD171" s="258">
        <f>IF(BB171=0,,10^-6*BB171*$CC$5*FTTX!X149)</f>
        <v>0</v>
      </c>
      <c r="CE171" s="258">
        <f>IF(BC171=0,,10^-6*BC171*$CC$5*FTTX!Y149)</f>
        <v>0</v>
      </c>
      <c r="CF171" s="258">
        <f>IF(BD171=0,,10^-6*BD171*$CC$5*FTTX!Z149)</f>
        <v>0</v>
      </c>
      <c r="CG171" s="258">
        <f>IF(BE171=0,,10^-6*BE171*$CC$5*FTTX!AA149)</f>
        <v>0</v>
      </c>
      <c r="CH171" s="258">
        <f>IF(BF171=0,,10^-6*BF171*$CC$5*FTTX!AB149)</f>
        <v>0</v>
      </c>
    </row>
    <row r="172" spans="1:86">
      <c r="A172" s="238" t="s">
        <v>136</v>
      </c>
      <c r="B172" s="124" t="s">
        <v>201</v>
      </c>
      <c r="C172" s="227">
        <f>FTTX!C56</f>
        <v>77500000</v>
      </c>
      <c r="D172" s="227">
        <f>FTTX!D56</f>
        <v>58000000</v>
      </c>
      <c r="E172" s="227">
        <f>FTTX!E56</f>
        <v>0</v>
      </c>
      <c r="F172" s="227">
        <f>FTTX!F56</f>
        <v>0</v>
      </c>
      <c r="G172" s="227">
        <f>FTTX!G56</f>
        <v>0</v>
      </c>
      <c r="H172" s="227">
        <f>FTTX!H56</f>
        <v>0</v>
      </c>
      <c r="I172" s="227">
        <f>FTTX!I56</f>
        <v>0</v>
      </c>
      <c r="J172" s="227">
        <f>FTTX!J56</f>
        <v>0</v>
      </c>
      <c r="K172" s="227">
        <f>FTTX!K56</f>
        <v>0</v>
      </c>
      <c r="L172" s="227">
        <f>FTTX!L56</f>
        <v>0</v>
      </c>
      <c r="M172" s="227">
        <f>FTTX!M56</f>
        <v>0</v>
      </c>
      <c r="N172" s="227">
        <f>FTTX!N56</f>
        <v>0</v>
      </c>
      <c r="P172" s="124" t="str">
        <f t="shared" si="136"/>
        <v>GPON ONU BOSA</v>
      </c>
      <c r="Q172" s="227">
        <f>FTTX!C79</f>
        <v>0</v>
      </c>
      <c r="R172" s="227">
        <f>FTTX!D79</f>
        <v>0</v>
      </c>
      <c r="S172" s="227">
        <f>FTTX!E79</f>
        <v>0</v>
      </c>
      <c r="T172" s="227">
        <f>FTTX!F79</f>
        <v>0</v>
      </c>
      <c r="U172" s="227">
        <f>FTTX!G79</f>
        <v>0</v>
      </c>
      <c r="V172" s="227">
        <f>FTTX!H79</f>
        <v>0</v>
      </c>
      <c r="W172" s="227">
        <f>FTTX!I79</f>
        <v>0</v>
      </c>
      <c r="X172" s="227">
        <f>FTTX!J79</f>
        <v>0</v>
      </c>
      <c r="Y172" s="227">
        <f>FTTX!K79</f>
        <v>0</v>
      </c>
      <c r="Z172" s="227">
        <f>FTTX!L79</f>
        <v>0</v>
      </c>
      <c r="AA172" s="227">
        <f>FTTX!M79</f>
        <v>0</v>
      </c>
      <c r="AB172" s="227">
        <f>FTTX!N79</f>
        <v>0</v>
      </c>
      <c r="AD172" s="252" t="s">
        <v>123</v>
      </c>
      <c r="AF172" s="124" t="str">
        <f t="shared" si="139"/>
        <v>GPON ONU BOSA</v>
      </c>
      <c r="AG172" s="227">
        <f t="shared" si="141"/>
        <v>77500000</v>
      </c>
      <c r="AH172" s="227">
        <f t="shared" si="142"/>
        <v>58000000</v>
      </c>
      <c r="AI172" s="227">
        <f t="shared" si="143"/>
        <v>0</v>
      </c>
      <c r="AJ172" s="227">
        <f t="shared" si="144"/>
        <v>0</v>
      </c>
      <c r="AK172" s="227">
        <f t="shared" si="145"/>
        <v>0</v>
      </c>
      <c r="AL172" s="227">
        <f t="shared" si="146"/>
        <v>0</v>
      </c>
      <c r="AM172" s="227">
        <f t="shared" si="147"/>
        <v>0</v>
      </c>
      <c r="AN172" s="227">
        <f t="shared" si="148"/>
        <v>0</v>
      </c>
      <c r="AO172" s="227">
        <f t="shared" si="149"/>
        <v>0</v>
      </c>
      <c r="AP172" s="227">
        <f t="shared" si="150"/>
        <v>0</v>
      </c>
      <c r="AQ172" s="227">
        <f t="shared" si="151"/>
        <v>0</v>
      </c>
      <c r="AR172" s="227">
        <f t="shared" si="152"/>
        <v>0</v>
      </c>
      <c r="AT172" s="124" t="str">
        <f t="shared" si="140"/>
        <v>GPON ONU BOSA</v>
      </c>
      <c r="AU172" s="227">
        <f t="shared" si="153"/>
        <v>0</v>
      </c>
      <c r="AV172" s="227">
        <f t="shared" si="154"/>
        <v>0</v>
      </c>
      <c r="AW172" s="227">
        <f t="shared" si="155"/>
        <v>0</v>
      </c>
      <c r="AX172" s="227">
        <f t="shared" si="156"/>
        <v>0</v>
      </c>
      <c r="AY172" s="227">
        <f t="shared" si="157"/>
        <v>0</v>
      </c>
      <c r="AZ172" s="227">
        <f t="shared" si="158"/>
        <v>0</v>
      </c>
      <c r="BA172" s="227">
        <f t="shared" si="159"/>
        <v>0</v>
      </c>
      <c r="BB172" s="227">
        <f t="shared" si="160"/>
        <v>0</v>
      </c>
      <c r="BC172" s="227">
        <f t="shared" si="161"/>
        <v>0</v>
      </c>
      <c r="BD172" s="227">
        <f t="shared" si="162"/>
        <v>0</v>
      </c>
      <c r="BE172" s="227">
        <f t="shared" si="163"/>
        <v>0</v>
      </c>
      <c r="BF172" s="227">
        <f t="shared" si="164"/>
        <v>0</v>
      </c>
      <c r="BH172" s="124" t="str">
        <f t="shared" si="137"/>
        <v>GPON ONU BOSA</v>
      </c>
      <c r="BI172" s="265">
        <f>IF(AG172=0,,10^-6*AG172*$BO$5*FTTX!Q150)</f>
        <v>151.27510394944994</v>
      </c>
      <c r="BJ172" s="257">
        <f>IF(AH172=0,,10^-6*AH172*$BO$5*FTTX!R150)</f>
        <v>113.21233585894319</v>
      </c>
      <c r="BK172" s="257">
        <f>IF(AI172=0,,10^-6*AI172*$BO$5*FTTX!S150)</f>
        <v>0</v>
      </c>
      <c r="BL172" s="257">
        <f>IF(AJ172=0,,10^-6*AJ172*$BO$5*FTTX!T150)</f>
        <v>0</v>
      </c>
      <c r="BM172" s="257">
        <f>IF(AK172=0,,10^-6*AK172*$BO$5*FTTX!U150)</f>
        <v>0</v>
      </c>
      <c r="BN172" s="257">
        <f>IF(AL172=0,,10^-6*AL172*$BO$5*FTTX!V150)</f>
        <v>0</v>
      </c>
      <c r="BO172" s="257">
        <f>IF(AM172=0,,10^-6*AM172*$BO$5*FTTX!W150)</f>
        <v>0</v>
      </c>
      <c r="BP172" s="257">
        <f>IF(AN172=0,,10^-6*AN172*$BO$5*FTTX!X150)</f>
        <v>0</v>
      </c>
      <c r="BQ172" s="257">
        <f>IF(AO172=0,,10^-6*AO172*$BO$5*FTTX!Y150)</f>
        <v>0</v>
      </c>
      <c r="BR172" s="257">
        <f>IF(AP172=0,,10^-6*AP172*$BO$5*FTTX!Z150)</f>
        <v>0</v>
      </c>
      <c r="BS172" s="257">
        <f>IF(AQ172=0,,10^-6*AQ172*$BO$5*FTTX!AA150)</f>
        <v>0</v>
      </c>
      <c r="BT172" s="257">
        <f>IF(AR172=0,,10^-6*AR172*$BO$5*FTTX!AB150)</f>
        <v>0</v>
      </c>
      <c r="BV172" s="124" t="str">
        <f t="shared" si="138"/>
        <v>GPON ONU BOSA</v>
      </c>
      <c r="BW172" s="270">
        <f>IF(AU172=0,,10^-6*AU172*$CC$5*FTTX!Q150)</f>
        <v>0</v>
      </c>
      <c r="BX172" s="258">
        <f>IF(AV172=0,,10^-6*AV172*$CC$5*FTTX!R150)</f>
        <v>0</v>
      </c>
      <c r="BY172" s="258">
        <f>IF(AW172=0,,10^-6*AW172*$CC$5*FTTX!S150)</f>
        <v>0</v>
      </c>
      <c r="BZ172" s="258">
        <f>IF(AX172=0,,10^-6*AX172*$CC$5*FTTX!T150)</f>
        <v>0</v>
      </c>
      <c r="CA172" s="258">
        <f>IF(AY172=0,,10^-6*AY172*$CC$5*FTTX!U150)</f>
        <v>0</v>
      </c>
      <c r="CB172" s="258">
        <f>IF(AZ172=0,,10^-6*AZ172*$CC$5*FTTX!V150)</f>
        <v>0</v>
      </c>
      <c r="CC172" s="258">
        <f>IF(BA172=0,,10^-6*BA172*$CC$5*FTTX!W150)</f>
        <v>0</v>
      </c>
      <c r="CD172" s="258">
        <f>IF(BB172=0,,10^-6*BB172*$CC$5*FTTX!X150)</f>
        <v>0</v>
      </c>
      <c r="CE172" s="258">
        <f>IF(BC172=0,,10^-6*BC172*$CC$5*FTTX!Y150)</f>
        <v>0</v>
      </c>
      <c r="CF172" s="258">
        <f>IF(BD172=0,,10^-6*BD172*$CC$5*FTTX!Z150)</f>
        <v>0</v>
      </c>
      <c r="CG172" s="258">
        <f>IF(BE172=0,,10^-6*BE172*$CC$5*FTTX!AA150)</f>
        <v>0</v>
      </c>
      <c r="CH172" s="258">
        <f>IF(BF172=0,,10^-6*BF172*$CC$5*FTTX!AB150)</f>
        <v>0</v>
      </c>
    </row>
    <row r="173" spans="1:86">
      <c r="A173" s="238" t="s">
        <v>136</v>
      </c>
      <c r="B173" s="124" t="s">
        <v>202</v>
      </c>
      <c r="C173" s="227">
        <f>FTTX!C57</f>
        <v>4280529.8</v>
      </c>
      <c r="D173" s="227">
        <f>FTTX!D57</f>
        <v>2863044.01</v>
      </c>
      <c r="E173" s="227">
        <f>FTTX!E57</f>
        <v>0</v>
      </c>
      <c r="F173" s="227">
        <f>FTTX!F57</f>
        <v>0</v>
      </c>
      <c r="G173" s="227">
        <f>FTTX!G57</f>
        <v>0</v>
      </c>
      <c r="H173" s="227">
        <f>FTTX!H57</f>
        <v>0</v>
      </c>
      <c r="I173" s="227">
        <f>FTTX!I57</f>
        <v>0</v>
      </c>
      <c r="J173" s="227">
        <f>FTTX!J57</f>
        <v>0</v>
      </c>
      <c r="K173" s="227">
        <f>FTTX!K57</f>
        <v>0</v>
      </c>
      <c r="L173" s="227">
        <f>FTTX!L57</f>
        <v>0</v>
      </c>
      <c r="M173" s="227">
        <f>FTTX!M57</f>
        <v>0</v>
      </c>
      <c r="N173" s="227">
        <f>FTTX!N57</f>
        <v>0</v>
      </c>
      <c r="P173" s="124" t="str">
        <f t="shared" si="136"/>
        <v>GPON OLT</v>
      </c>
      <c r="Q173" s="227">
        <f>FTTX!C80</f>
        <v>0</v>
      </c>
      <c r="R173" s="227">
        <f>FTTX!D80</f>
        <v>0</v>
      </c>
      <c r="S173" s="227">
        <f>FTTX!E80</f>
        <v>0</v>
      </c>
      <c r="T173" s="227">
        <f>FTTX!F80</f>
        <v>0</v>
      </c>
      <c r="U173" s="227">
        <f>FTTX!G80</f>
        <v>0</v>
      </c>
      <c r="V173" s="227">
        <f>FTTX!H80</f>
        <v>0</v>
      </c>
      <c r="W173" s="227">
        <f>FTTX!I80</f>
        <v>0</v>
      </c>
      <c r="X173" s="227">
        <f>FTTX!J80</f>
        <v>0</v>
      </c>
      <c r="Y173" s="227">
        <f>FTTX!K80</f>
        <v>0</v>
      </c>
      <c r="Z173" s="227">
        <f>FTTX!L80</f>
        <v>0</v>
      </c>
      <c r="AA173" s="227">
        <f>FTTX!M80</f>
        <v>0</v>
      </c>
      <c r="AB173" s="227">
        <f>FTTX!N80</f>
        <v>0</v>
      </c>
      <c r="AD173" s="252" t="s">
        <v>123</v>
      </c>
      <c r="AF173" s="124" t="str">
        <f t="shared" si="139"/>
        <v>GPON OLT</v>
      </c>
      <c r="AG173" s="227">
        <f t="shared" si="141"/>
        <v>4280529.8</v>
      </c>
      <c r="AH173" s="227">
        <f t="shared" si="142"/>
        <v>2863044.01</v>
      </c>
      <c r="AI173" s="227">
        <f t="shared" si="143"/>
        <v>0</v>
      </c>
      <c r="AJ173" s="227">
        <f t="shared" si="144"/>
        <v>0</v>
      </c>
      <c r="AK173" s="227">
        <f t="shared" si="145"/>
        <v>0</v>
      </c>
      <c r="AL173" s="227">
        <f t="shared" si="146"/>
        <v>0</v>
      </c>
      <c r="AM173" s="227">
        <f t="shared" si="147"/>
        <v>0</v>
      </c>
      <c r="AN173" s="227">
        <f t="shared" si="148"/>
        <v>0</v>
      </c>
      <c r="AO173" s="227">
        <f t="shared" si="149"/>
        <v>0</v>
      </c>
      <c r="AP173" s="227">
        <f t="shared" si="150"/>
        <v>0</v>
      </c>
      <c r="AQ173" s="227">
        <f t="shared" si="151"/>
        <v>0</v>
      </c>
      <c r="AR173" s="227">
        <f t="shared" si="152"/>
        <v>0</v>
      </c>
      <c r="AT173" s="124" t="str">
        <f t="shared" si="140"/>
        <v>GPON OLT</v>
      </c>
      <c r="AU173" s="227">
        <f t="shared" si="153"/>
        <v>0</v>
      </c>
      <c r="AV173" s="227">
        <f t="shared" si="154"/>
        <v>0</v>
      </c>
      <c r="AW173" s="227">
        <f t="shared" si="155"/>
        <v>0</v>
      </c>
      <c r="AX173" s="227">
        <f t="shared" si="156"/>
        <v>0</v>
      </c>
      <c r="AY173" s="227">
        <f t="shared" si="157"/>
        <v>0</v>
      </c>
      <c r="AZ173" s="227">
        <f t="shared" si="158"/>
        <v>0</v>
      </c>
      <c r="BA173" s="227">
        <f t="shared" si="159"/>
        <v>0</v>
      </c>
      <c r="BB173" s="227">
        <f t="shared" si="160"/>
        <v>0</v>
      </c>
      <c r="BC173" s="227">
        <f t="shared" si="161"/>
        <v>0</v>
      </c>
      <c r="BD173" s="227">
        <f t="shared" si="162"/>
        <v>0</v>
      </c>
      <c r="BE173" s="227">
        <f t="shared" si="163"/>
        <v>0</v>
      </c>
      <c r="BF173" s="227">
        <f t="shared" si="164"/>
        <v>0</v>
      </c>
      <c r="BH173" s="124" t="str">
        <f t="shared" si="137"/>
        <v>GPON OLT</v>
      </c>
      <c r="BI173" s="265">
        <f>IF(AG173=0,,10^-6*AG173*$BO$5*FTTX!Q151)</f>
        <v>27.696990151797312</v>
      </c>
      <c r="BJ173" s="257">
        <f>IF(AH173=0,,10^-6*AH173*$BO$5*FTTX!R151)</f>
        <v>14.558399865067864</v>
      </c>
      <c r="BK173" s="257">
        <f>IF(AI173=0,,10^-6*AI173*$BO$5*FTTX!S151)</f>
        <v>0</v>
      </c>
      <c r="BL173" s="257">
        <f>IF(AJ173=0,,10^-6*AJ173*$BO$5*FTTX!T151)</f>
        <v>0</v>
      </c>
      <c r="BM173" s="257">
        <f>IF(AK173=0,,10^-6*AK173*$BO$5*FTTX!U151)</f>
        <v>0</v>
      </c>
      <c r="BN173" s="257">
        <f>IF(AL173=0,,10^-6*AL173*$BO$5*FTTX!V151)</f>
        <v>0</v>
      </c>
      <c r="BO173" s="257">
        <f>IF(AM173=0,,10^-6*AM173*$BO$5*FTTX!W151)</f>
        <v>0</v>
      </c>
      <c r="BP173" s="257">
        <f>IF(AN173=0,,10^-6*AN173*$BO$5*FTTX!X151)</f>
        <v>0</v>
      </c>
      <c r="BQ173" s="257">
        <f>IF(AO173=0,,10^-6*AO173*$BO$5*FTTX!Y151)</f>
        <v>0</v>
      </c>
      <c r="BR173" s="257">
        <f>IF(AP173=0,,10^-6*AP173*$BO$5*FTTX!Z151)</f>
        <v>0</v>
      </c>
      <c r="BS173" s="257">
        <f>IF(AQ173=0,,10^-6*AQ173*$BO$5*FTTX!AA151)</f>
        <v>0</v>
      </c>
      <c r="BT173" s="257">
        <f>IF(AR173=0,,10^-6*AR173*$BO$5*FTTX!AB151)</f>
        <v>0</v>
      </c>
      <c r="BV173" s="124" t="str">
        <f t="shared" si="138"/>
        <v>GPON OLT</v>
      </c>
      <c r="BW173" s="270">
        <f>IF(AU173=0,,10^-6*AU173*$CC$5*FTTX!Q151)</f>
        <v>0</v>
      </c>
      <c r="BX173" s="258">
        <f>IF(AV173=0,,10^-6*AV173*$CC$5*FTTX!R151)</f>
        <v>0</v>
      </c>
      <c r="BY173" s="258">
        <f>IF(AW173=0,,10^-6*AW173*$CC$5*FTTX!S151)</f>
        <v>0</v>
      </c>
      <c r="BZ173" s="258">
        <f>IF(AX173=0,,10^-6*AX173*$CC$5*FTTX!T151)</f>
        <v>0</v>
      </c>
      <c r="CA173" s="258">
        <f>IF(AY173=0,,10^-6*AY173*$CC$5*FTTX!U151)</f>
        <v>0</v>
      </c>
      <c r="CB173" s="258">
        <f>IF(AZ173=0,,10^-6*AZ173*$CC$5*FTTX!V151)</f>
        <v>0</v>
      </c>
      <c r="CC173" s="258">
        <f>IF(BA173=0,,10^-6*BA173*$CC$5*FTTX!W151)</f>
        <v>0</v>
      </c>
      <c r="CD173" s="258">
        <f>IF(BB173=0,,10^-6*BB173*$CC$5*FTTX!X151)</f>
        <v>0</v>
      </c>
      <c r="CE173" s="258">
        <f>IF(BC173=0,,10^-6*BC173*$CC$5*FTTX!Y151)</f>
        <v>0</v>
      </c>
      <c r="CF173" s="258">
        <f>IF(BD173=0,,10^-6*BD173*$CC$5*FTTX!Z151)</f>
        <v>0</v>
      </c>
      <c r="CG173" s="258">
        <f>IF(BE173=0,,10^-6*BE173*$CC$5*FTTX!AA151)</f>
        <v>0</v>
      </c>
      <c r="CH173" s="258">
        <f>IF(BF173=0,,10^-6*BF173*$CC$5*FTTX!AB151)</f>
        <v>0</v>
      </c>
    </row>
    <row r="174" spans="1:86">
      <c r="A174" s="238" t="s">
        <v>136</v>
      </c>
      <c r="B174" s="124" t="s">
        <v>203</v>
      </c>
      <c r="C174" s="227">
        <f>FTTX!C58</f>
        <v>455349.26470588241</v>
      </c>
      <c r="D174" s="227">
        <f>FTTX!D58</f>
        <v>113837.3161764706</v>
      </c>
      <c r="E174" s="227">
        <f>FTTX!E58</f>
        <v>0</v>
      </c>
      <c r="F174" s="227">
        <f>FTTX!F58</f>
        <v>0</v>
      </c>
      <c r="G174" s="227">
        <f>FTTX!G58</f>
        <v>0</v>
      </c>
      <c r="H174" s="227">
        <f>FTTX!H58</f>
        <v>0</v>
      </c>
      <c r="I174" s="227">
        <f>FTTX!I58</f>
        <v>0</v>
      </c>
      <c r="J174" s="227">
        <f>FTTX!J58</f>
        <v>0</v>
      </c>
      <c r="K174" s="227">
        <f>FTTX!K58</f>
        <v>0</v>
      </c>
      <c r="L174" s="227">
        <f>FTTX!L58</f>
        <v>0</v>
      </c>
      <c r="M174" s="227">
        <f>FTTX!M58</f>
        <v>0</v>
      </c>
      <c r="N174" s="227">
        <f>FTTX!N58</f>
        <v>0</v>
      </c>
      <c r="P174" s="124" t="str">
        <f t="shared" si="136"/>
        <v>GPON Triplexer</v>
      </c>
      <c r="Q174" s="227">
        <f>FTTX!C81</f>
        <v>0</v>
      </c>
      <c r="R174" s="227">
        <f>FTTX!D81</f>
        <v>0</v>
      </c>
      <c r="S174" s="227">
        <f>FTTX!E81</f>
        <v>0</v>
      </c>
      <c r="T174" s="227">
        <f>FTTX!F81</f>
        <v>0</v>
      </c>
      <c r="U174" s="227">
        <f>FTTX!G81</f>
        <v>0</v>
      </c>
      <c r="V174" s="227">
        <f>FTTX!H81</f>
        <v>0</v>
      </c>
      <c r="W174" s="227">
        <f>FTTX!I81</f>
        <v>0</v>
      </c>
      <c r="X174" s="227">
        <f>FTTX!J81</f>
        <v>0</v>
      </c>
      <c r="Y174" s="227">
        <f>FTTX!K81</f>
        <v>0</v>
      </c>
      <c r="Z174" s="227">
        <f>FTTX!L81</f>
        <v>0</v>
      </c>
      <c r="AA174" s="227">
        <f>FTTX!M81</f>
        <v>0</v>
      </c>
      <c r="AB174" s="227">
        <f>FTTX!N81</f>
        <v>0</v>
      </c>
      <c r="AD174" s="252" t="s">
        <v>123</v>
      </c>
      <c r="AF174" s="124" t="str">
        <f t="shared" si="139"/>
        <v>GPON Triplexer</v>
      </c>
      <c r="AG174" s="227">
        <f t="shared" si="141"/>
        <v>455349.26470588241</v>
      </c>
      <c r="AH174" s="227">
        <f t="shared" si="142"/>
        <v>113837.3161764706</v>
      </c>
      <c r="AI174" s="227">
        <f t="shared" si="143"/>
        <v>0</v>
      </c>
      <c r="AJ174" s="227">
        <f t="shared" si="144"/>
        <v>0</v>
      </c>
      <c r="AK174" s="227">
        <f t="shared" si="145"/>
        <v>0</v>
      </c>
      <c r="AL174" s="227">
        <f t="shared" si="146"/>
        <v>0</v>
      </c>
      <c r="AM174" s="227">
        <f t="shared" si="147"/>
        <v>0</v>
      </c>
      <c r="AN174" s="227">
        <f t="shared" si="148"/>
        <v>0</v>
      </c>
      <c r="AO174" s="227">
        <f t="shared" si="149"/>
        <v>0</v>
      </c>
      <c r="AP174" s="227">
        <f t="shared" si="150"/>
        <v>0</v>
      </c>
      <c r="AQ174" s="227">
        <f t="shared" si="151"/>
        <v>0</v>
      </c>
      <c r="AR174" s="227">
        <f t="shared" si="152"/>
        <v>0</v>
      </c>
      <c r="AT174" s="124" t="str">
        <f t="shared" si="140"/>
        <v>GPON Triplexer</v>
      </c>
      <c r="AU174" s="227">
        <f t="shared" si="153"/>
        <v>0</v>
      </c>
      <c r="AV174" s="227">
        <f t="shared" si="154"/>
        <v>0</v>
      </c>
      <c r="AW174" s="227">
        <f t="shared" si="155"/>
        <v>0</v>
      </c>
      <c r="AX174" s="227">
        <f t="shared" si="156"/>
        <v>0</v>
      </c>
      <c r="AY174" s="227">
        <f t="shared" si="157"/>
        <v>0</v>
      </c>
      <c r="AZ174" s="227">
        <f t="shared" si="158"/>
        <v>0</v>
      </c>
      <c r="BA174" s="227">
        <f t="shared" si="159"/>
        <v>0</v>
      </c>
      <c r="BB174" s="227">
        <f t="shared" si="160"/>
        <v>0</v>
      </c>
      <c r="BC174" s="227">
        <f t="shared" si="161"/>
        <v>0</v>
      </c>
      <c r="BD174" s="227">
        <f t="shared" si="162"/>
        <v>0</v>
      </c>
      <c r="BE174" s="227">
        <f t="shared" si="163"/>
        <v>0</v>
      </c>
      <c r="BF174" s="227">
        <f t="shared" si="164"/>
        <v>0</v>
      </c>
      <c r="BH174" s="124" t="str">
        <f t="shared" si="137"/>
        <v>GPON Triplexer</v>
      </c>
      <c r="BI174" s="265">
        <f>IF(AG174=0,,10^-6*AG174*$BO$5*FTTX!Q152)</f>
        <v>2.7076645153171612</v>
      </c>
      <c r="BJ174" s="257">
        <f>IF(AH174=0,,10^-6*AH174*$BO$5*FTTX!R152)</f>
        <v>0.63630116109953283</v>
      </c>
      <c r="BK174" s="257">
        <f>IF(AI174=0,,10^-6*AI174*$BO$5*FTTX!S152)</f>
        <v>0</v>
      </c>
      <c r="BL174" s="257">
        <f>IF(AJ174=0,,10^-6*AJ174*$BO$5*FTTX!T152)</f>
        <v>0</v>
      </c>
      <c r="BM174" s="257">
        <f>IF(AK174=0,,10^-6*AK174*$BO$5*FTTX!U152)</f>
        <v>0</v>
      </c>
      <c r="BN174" s="257">
        <f>IF(AL174=0,,10^-6*AL174*$BO$5*FTTX!V152)</f>
        <v>0</v>
      </c>
      <c r="BO174" s="257">
        <f>IF(AM174=0,,10^-6*AM174*$BO$5*FTTX!W152)</f>
        <v>0</v>
      </c>
      <c r="BP174" s="257">
        <f>IF(AN174=0,,10^-6*AN174*$BO$5*FTTX!X152)</f>
        <v>0</v>
      </c>
      <c r="BQ174" s="257">
        <f>IF(AO174=0,,10^-6*AO174*$BO$5*FTTX!Y152)</f>
        <v>0</v>
      </c>
      <c r="BR174" s="257">
        <f>IF(AP174=0,,10^-6*AP174*$BO$5*FTTX!Z152)</f>
        <v>0</v>
      </c>
      <c r="BS174" s="257">
        <f>IF(AQ174=0,,10^-6*AQ174*$BO$5*FTTX!AA152)</f>
        <v>0</v>
      </c>
      <c r="BT174" s="257">
        <f>IF(AR174=0,,10^-6*AR174*$BO$5*FTTX!AB152)</f>
        <v>0</v>
      </c>
      <c r="BV174" s="124" t="str">
        <f t="shared" si="138"/>
        <v>GPON Triplexer</v>
      </c>
      <c r="BW174" s="270">
        <f>IF(AU174=0,,10^-6*AU174*$CC$5*FTTX!Q152)</f>
        <v>0</v>
      </c>
      <c r="BX174" s="258">
        <f>IF(AV174=0,,10^-6*AV174*$CC$5*FTTX!R152)</f>
        <v>0</v>
      </c>
      <c r="BY174" s="258">
        <f>IF(AW174=0,,10^-6*AW174*$CC$5*FTTX!S152)</f>
        <v>0</v>
      </c>
      <c r="BZ174" s="258">
        <f>IF(AX174=0,,10^-6*AX174*$CC$5*FTTX!T152)</f>
        <v>0</v>
      </c>
      <c r="CA174" s="258">
        <f>IF(AY174=0,,10^-6*AY174*$CC$5*FTTX!U152)</f>
        <v>0</v>
      </c>
      <c r="CB174" s="258">
        <f>IF(AZ174=0,,10^-6*AZ174*$CC$5*FTTX!V152)</f>
        <v>0</v>
      </c>
      <c r="CC174" s="258">
        <f>IF(BA174=0,,10^-6*BA174*$CC$5*FTTX!W152)</f>
        <v>0</v>
      </c>
      <c r="CD174" s="258">
        <f>IF(BB174=0,,10^-6*BB174*$CC$5*FTTX!X152)</f>
        <v>0</v>
      </c>
      <c r="CE174" s="258">
        <f>IF(BC174=0,,10^-6*BC174*$CC$5*FTTX!Y152)</f>
        <v>0</v>
      </c>
      <c r="CF174" s="258">
        <f>IF(BD174=0,,10^-6*BD174*$CC$5*FTTX!Z152)</f>
        <v>0</v>
      </c>
      <c r="CG174" s="258">
        <f>IF(BE174=0,,10^-6*BE174*$CC$5*FTTX!AA152)</f>
        <v>0</v>
      </c>
      <c r="CH174" s="258">
        <f>IF(BF174=0,,10^-6*BF174*$CC$5*FTTX!AB152)</f>
        <v>0</v>
      </c>
    </row>
    <row r="175" spans="1:86">
      <c r="A175" s="238" t="s">
        <v>136</v>
      </c>
      <c r="B175" s="124" t="s">
        <v>204</v>
      </c>
      <c r="C175" s="227">
        <f>FTTX!C59</f>
        <v>2251552.7599999998</v>
      </c>
      <c r="D175" s="227">
        <f>FTTX!D59</f>
        <v>954431</v>
      </c>
      <c r="E175" s="227">
        <f>FTTX!E59</f>
        <v>0</v>
      </c>
      <c r="F175" s="227">
        <f>FTTX!F59</f>
        <v>0</v>
      </c>
      <c r="G175" s="227">
        <f>FTTX!G59</f>
        <v>0</v>
      </c>
      <c r="H175" s="227">
        <f>FTTX!H59</f>
        <v>0</v>
      </c>
      <c r="I175" s="227">
        <f>FTTX!I59</f>
        <v>0</v>
      </c>
      <c r="J175" s="227">
        <f>FTTX!J59</f>
        <v>0</v>
      </c>
      <c r="K175" s="227">
        <f>FTTX!K59</f>
        <v>0</v>
      </c>
      <c r="L175" s="227">
        <f>FTTX!L59</f>
        <v>0</v>
      </c>
      <c r="M175" s="227">
        <f>FTTX!M59</f>
        <v>0</v>
      </c>
      <c r="N175" s="227">
        <f>FTTX!N59</f>
        <v>0</v>
      </c>
      <c r="P175" s="124" t="str">
        <f t="shared" si="136"/>
        <v>EPON ONU transceiver</v>
      </c>
      <c r="Q175" s="227">
        <f>FTTX!C82</f>
        <v>0</v>
      </c>
      <c r="R175" s="227">
        <f>FTTX!D82</f>
        <v>0</v>
      </c>
      <c r="S175" s="227">
        <f>FTTX!E82</f>
        <v>0</v>
      </c>
      <c r="T175" s="227">
        <f>FTTX!F82</f>
        <v>0</v>
      </c>
      <c r="U175" s="227">
        <f>FTTX!G82</f>
        <v>0</v>
      </c>
      <c r="V175" s="227">
        <f>FTTX!H82</f>
        <v>0</v>
      </c>
      <c r="W175" s="227">
        <f>FTTX!I82</f>
        <v>0</v>
      </c>
      <c r="X175" s="227">
        <f>FTTX!J82</f>
        <v>0</v>
      </c>
      <c r="Y175" s="227">
        <f>FTTX!K82</f>
        <v>0</v>
      </c>
      <c r="Z175" s="227">
        <f>FTTX!L82</f>
        <v>0</v>
      </c>
      <c r="AA175" s="227">
        <f>FTTX!M82</f>
        <v>0</v>
      </c>
      <c r="AB175" s="227">
        <f>FTTX!N82</f>
        <v>0</v>
      </c>
      <c r="AD175" s="252" t="s">
        <v>123</v>
      </c>
      <c r="AF175" s="124" t="str">
        <f t="shared" si="139"/>
        <v>EPON ONU transceiver</v>
      </c>
      <c r="AG175" s="227">
        <f t="shared" si="141"/>
        <v>2251552.7599999998</v>
      </c>
      <c r="AH175" s="227">
        <f t="shared" si="142"/>
        <v>954431</v>
      </c>
      <c r="AI175" s="227">
        <f t="shared" si="143"/>
        <v>0</v>
      </c>
      <c r="AJ175" s="227">
        <f t="shared" si="144"/>
        <v>0</v>
      </c>
      <c r="AK175" s="227">
        <f t="shared" si="145"/>
        <v>0</v>
      </c>
      <c r="AL175" s="227">
        <f t="shared" si="146"/>
        <v>0</v>
      </c>
      <c r="AM175" s="227">
        <f t="shared" si="147"/>
        <v>0</v>
      </c>
      <c r="AN175" s="227">
        <f t="shared" si="148"/>
        <v>0</v>
      </c>
      <c r="AO175" s="227">
        <f t="shared" si="149"/>
        <v>0</v>
      </c>
      <c r="AP175" s="227">
        <f t="shared" si="150"/>
        <v>0</v>
      </c>
      <c r="AQ175" s="227">
        <f t="shared" si="151"/>
        <v>0</v>
      </c>
      <c r="AR175" s="227">
        <f t="shared" si="152"/>
        <v>0</v>
      </c>
      <c r="AT175" s="124" t="str">
        <f t="shared" si="140"/>
        <v>EPON ONU transceiver</v>
      </c>
      <c r="AU175" s="227">
        <f t="shared" si="153"/>
        <v>0</v>
      </c>
      <c r="AV175" s="227">
        <f t="shared" si="154"/>
        <v>0</v>
      </c>
      <c r="AW175" s="227">
        <f t="shared" si="155"/>
        <v>0</v>
      </c>
      <c r="AX175" s="227">
        <f t="shared" si="156"/>
        <v>0</v>
      </c>
      <c r="AY175" s="227">
        <f t="shared" si="157"/>
        <v>0</v>
      </c>
      <c r="AZ175" s="227">
        <f t="shared" si="158"/>
        <v>0</v>
      </c>
      <c r="BA175" s="227">
        <f t="shared" si="159"/>
        <v>0</v>
      </c>
      <c r="BB175" s="227">
        <f t="shared" si="160"/>
        <v>0</v>
      </c>
      <c r="BC175" s="227">
        <f t="shared" si="161"/>
        <v>0</v>
      </c>
      <c r="BD175" s="227">
        <f t="shared" si="162"/>
        <v>0</v>
      </c>
      <c r="BE175" s="227">
        <f t="shared" si="163"/>
        <v>0</v>
      </c>
      <c r="BF175" s="227">
        <f t="shared" si="164"/>
        <v>0</v>
      </c>
      <c r="BH175" s="124" t="str">
        <f t="shared" si="137"/>
        <v>EPON ONU transceiver</v>
      </c>
      <c r="BI175" s="265">
        <f>IF(AG175=0,,10^-6*AG175*$BO$5*FTTX!Q153)</f>
        <v>4.7702817301457729</v>
      </c>
      <c r="BJ175" s="257">
        <f>IF(AH175=0,,10^-6*AH175*$BO$5*FTTX!R153)</f>
        <v>1.2927511999999999</v>
      </c>
      <c r="BK175" s="257">
        <f>IF(AI175=0,,10^-6*AI175*$BO$5*FTTX!S153)</f>
        <v>0</v>
      </c>
      <c r="BL175" s="257">
        <f>IF(AJ175=0,,10^-6*AJ175*$BO$5*FTTX!T153)</f>
        <v>0</v>
      </c>
      <c r="BM175" s="257">
        <f>IF(AK175=0,,10^-6*AK175*$BO$5*FTTX!U153)</f>
        <v>0</v>
      </c>
      <c r="BN175" s="257">
        <f>IF(AL175=0,,10^-6*AL175*$BO$5*FTTX!V153)</f>
        <v>0</v>
      </c>
      <c r="BO175" s="257">
        <f>IF(AM175=0,,10^-6*AM175*$BO$5*FTTX!W153)</f>
        <v>0</v>
      </c>
      <c r="BP175" s="257">
        <f>IF(AN175=0,,10^-6*AN175*$BO$5*FTTX!X153)</f>
        <v>0</v>
      </c>
      <c r="BQ175" s="257">
        <f>IF(AO175=0,,10^-6*AO175*$BO$5*FTTX!Y153)</f>
        <v>0</v>
      </c>
      <c r="BR175" s="257">
        <f>IF(AP175=0,,10^-6*AP175*$BO$5*FTTX!Z153)</f>
        <v>0</v>
      </c>
      <c r="BS175" s="257">
        <f>IF(AQ175=0,,10^-6*AQ175*$BO$5*FTTX!AA153)</f>
        <v>0</v>
      </c>
      <c r="BT175" s="257">
        <f>IF(AR175=0,,10^-6*AR175*$BO$5*FTTX!AB153)</f>
        <v>0</v>
      </c>
      <c r="BV175" s="124" t="str">
        <f t="shared" si="138"/>
        <v>EPON ONU transceiver</v>
      </c>
      <c r="BW175" s="270">
        <f>IF(AU175=0,,10^-6*AU175*$CC$5*FTTX!Q153)</f>
        <v>0</v>
      </c>
      <c r="BX175" s="258">
        <f>IF(AV175=0,,10^-6*AV175*$CC$5*FTTX!R153)</f>
        <v>0</v>
      </c>
      <c r="BY175" s="258">
        <f>IF(AW175=0,,10^-6*AW175*$CC$5*FTTX!S153)</f>
        <v>0</v>
      </c>
      <c r="BZ175" s="258">
        <f>IF(AX175=0,,10^-6*AX175*$CC$5*FTTX!T153)</f>
        <v>0</v>
      </c>
      <c r="CA175" s="258">
        <f>IF(AY175=0,,10^-6*AY175*$CC$5*FTTX!U153)</f>
        <v>0</v>
      </c>
      <c r="CB175" s="258">
        <f>IF(AZ175=0,,10^-6*AZ175*$CC$5*FTTX!V153)</f>
        <v>0</v>
      </c>
      <c r="CC175" s="258">
        <f>IF(BA175=0,,10^-6*BA175*$CC$5*FTTX!W153)</f>
        <v>0</v>
      </c>
      <c r="CD175" s="258">
        <f>IF(BB175=0,,10^-6*BB175*$CC$5*FTTX!X153)</f>
        <v>0</v>
      </c>
      <c r="CE175" s="258">
        <f>IF(BC175=0,,10^-6*BC175*$CC$5*FTTX!Y153)</f>
        <v>0</v>
      </c>
      <c r="CF175" s="258">
        <f>IF(BD175=0,,10^-6*BD175*$CC$5*FTTX!Z153)</f>
        <v>0</v>
      </c>
      <c r="CG175" s="258">
        <f>IF(BE175=0,,10^-6*BE175*$CC$5*FTTX!AA153)</f>
        <v>0</v>
      </c>
      <c r="CH175" s="258">
        <f>IF(BF175=0,,10^-6*BF175*$CC$5*FTTX!AB153)</f>
        <v>0</v>
      </c>
    </row>
    <row r="176" spans="1:86">
      <c r="A176" s="238" t="s">
        <v>136</v>
      </c>
      <c r="B176" s="124" t="s">
        <v>205</v>
      </c>
      <c r="C176" s="227">
        <f>FTTX!C60</f>
        <v>12061532.039999999</v>
      </c>
      <c r="D176" s="227">
        <f>FTTX!D60</f>
        <v>9649225.6319999993</v>
      </c>
      <c r="E176" s="227">
        <f>FTTX!E60</f>
        <v>0</v>
      </c>
      <c r="F176" s="227">
        <f>FTTX!F60</f>
        <v>0</v>
      </c>
      <c r="G176" s="227">
        <f>FTTX!G60</f>
        <v>0</v>
      </c>
      <c r="H176" s="227">
        <f>FTTX!H60</f>
        <v>0</v>
      </c>
      <c r="I176" s="227">
        <f>FTTX!I60</f>
        <v>0</v>
      </c>
      <c r="J176" s="227">
        <f>FTTX!J60</f>
        <v>0</v>
      </c>
      <c r="K176" s="227">
        <f>FTTX!K60</f>
        <v>0</v>
      </c>
      <c r="L176" s="227">
        <f>FTTX!L60</f>
        <v>0</v>
      </c>
      <c r="M176" s="227">
        <f>FTTX!M60</f>
        <v>0</v>
      </c>
      <c r="N176" s="227">
        <f>FTTX!N60</f>
        <v>0</v>
      </c>
      <c r="P176" s="124" t="str">
        <f t="shared" si="136"/>
        <v>EPON ONU BOSA</v>
      </c>
      <c r="Q176" s="227">
        <f>FTTX!C83</f>
        <v>0</v>
      </c>
      <c r="R176" s="227">
        <f>FTTX!D83</f>
        <v>0</v>
      </c>
      <c r="S176" s="227">
        <f>FTTX!E83</f>
        <v>0</v>
      </c>
      <c r="T176" s="227">
        <f>FTTX!F83</f>
        <v>0</v>
      </c>
      <c r="U176" s="227">
        <f>FTTX!G83</f>
        <v>0</v>
      </c>
      <c r="V176" s="227">
        <f>FTTX!H83</f>
        <v>0</v>
      </c>
      <c r="W176" s="227">
        <f>FTTX!I83</f>
        <v>0</v>
      </c>
      <c r="X176" s="227">
        <f>FTTX!J83</f>
        <v>0</v>
      </c>
      <c r="Y176" s="227">
        <f>FTTX!K83</f>
        <v>0</v>
      </c>
      <c r="Z176" s="227">
        <f>FTTX!L83</f>
        <v>0</v>
      </c>
      <c r="AA176" s="227">
        <f>FTTX!M83</f>
        <v>0</v>
      </c>
      <c r="AB176" s="227">
        <f>FTTX!N83</f>
        <v>0</v>
      </c>
      <c r="AD176" s="252" t="s">
        <v>123</v>
      </c>
      <c r="AF176" s="124" t="str">
        <f t="shared" si="139"/>
        <v>EPON ONU BOSA</v>
      </c>
      <c r="AG176" s="227">
        <f t="shared" si="141"/>
        <v>12061532.039999999</v>
      </c>
      <c r="AH176" s="227">
        <f t="shared" si="142"/>
        <v>9649225.6319999993</v>
      </c>
      <c r="AI176" s="227">
        <f t="shared" si="143"/>
        <v>0</v>
      </c>
      <c r="AJ176" s="227">
        <f t="shared" si="144"/>
        <v>0</v>
      </c>
      <c r="AK176" s="227">
        <f t="shared" si="145"/>
        <v>0</v>
      </c>
      <c r="AL176" s="227">
        <f t="shared" si="146"/>
        <v>0</v>
      </c>
      <c r="AM176" s="227">
        <f t="shared" si="147"/>
        <v>0</v>
      </c>
      <c r="AN176" s="227">
        <f t="shared" si="148"/>
        <v>0</v>
      </c>
      <c r="AO176" s="227">
        <f t="shared" si="149"/>
        <v>0</v>
      </c>
      <c r="AP176" s="227">
        <f t="shared" si="150"/>
        <v>0</v>
      </c>
      <c r="AQ176" s="227">
        <f t="shared" si="151"/>
        <v>0</v>
      </c>
      <c r="AR176" s="227">
        <f t="shared" si="152"/>
        <v>0</v>
      </c>
      <c r="AT176" s="124" t="str">
        <f t="shared" si="140"/>
        <v>EPON ONU BOSA</v>
      </c>
      <c r="AU176" s="227">
        <f t="shared" si="153"/>
        <v>0</v>
      </c>
      <c r="AV176" s="227">
        <f t="shared" si="154"/>
        <v>0</v>
      </c>
      <c r="AW176" s="227">
        <f t="shared" si="155"/>
        <v>0</v>
      </c>
      <c r="AX176" s="227">
        <f t="shared" si="156"/>
        <v>0</v>
      </c>
      <c r="AY176" s="227">
        <f t="shared" si="157"/>
        <v>0</v>
      </c>
      <c r="AZ176" s="227">
        <f t="shared" si="158"/>
        <v>0</v>
      </c>
      <c r="BA176" s="227">
        <f t="shared" si="159"/>
        <v>0</v>
      </c>
      <c r="BB176" s="227">
        <f t="shared" si="160"/>
        <v>0</v>
      </c>
      <c r="BC176" s="227">
        <f t="shared" si="161"/>
        <v>0</v>
      </c>
      <c r="BD176" s="227">
        <f t="shared" si="162"/>
        <v>0</v>
      </c>
      <c r="BE176" s="227">
        <f t="shared" si="163"/>
        <v>0</v>
      </c>
      <c r="BF176" s="227">
        <f t="shared" si="164"/>
        <v>0</v>
      </c>
      <c r="BH176" s="124" t="str">
        <f t="shared" si="137"/>
        <v>EPON ONU BOSA</v>
      </c>
      <c r="BI176" s="265">
        <f>IF(AG176=0,,10^-6*AG176*$BO$5*FTTX!Q154)</f>
        <v>15.715130495275876</v>
      </c>
      <c r="BJ176" s="257">
        <f>IF(AH176=0,,10^-6*AH176*$BO$5*FTTX!R154)</f>
        <v>11.943499176409667</v>
      </c>
      <c r="BK176" s="257">
        <f>IF(AI176=0,,10^-6*AI176*$BO$5*FTTX!S154)</f>
        <v>0</v>
      </c>
      <c r="BL176" s="257">
        <f>IF(AJ176=0,,10^-6*AJ176*$BO$5*FTTX!T154)</f>
        <v>0</v>
      </c>
      <c r="BM176" s="257">
        <f>IF(AK176=0,,10^-6*AK176*$BO$5*FTTX!U154)</f>
        <v>0</v>
      </c>
      <c r="BN176" s="257">
        <f>IF(AL176=0,,10^-6*AL176*$BO$5*FTTX!V154)</f>
        <v>0</v>
      </c>
      <c r="BO176" s="257">
        <f>IF(AM176=0,,10^-6*AM176*$BO$5*FTTX!W154)</f>
        <v>0</v>
      </c>
      <c r="BP176" s="257">
        <f>IF(AN176=0,,10^-6*AN176*$BO$5*FTTX!X154)</f>
        <v>0</v>
      </c>
      <c r="BQ176" s="257">
        <f>IF(AO176=0,,10^-6*AO176*$BO$5*FTTX!Y154)</f>
        <v>0</v>
      </c>
      <c r="BR176" s="257">
        <f>IF(AP176=0,,10^-6*AP176*$BO$5*FTTX!Z154)</f>
        <v>0</v>
      </c>
      <c r="BS176" s="257">
        <f>IF(AQ176=0,,10^-6*AQ176*$BO$5*FTTX!AA154)</f>
        <v>0</v>
      </c>
      <c r="BT176" s="257">
        <f>IF(AR176=0,,10^-6*AR176*$BO$5*FTTX!AB154)</f>
        <v>0</v>
      </c>
      <c r="BV176" s="124" t="str">
        <f t="shared" si="138"/>
        <v>EPON ONU BOSA</v>
      </c>
      <c r="BW176" s="270">
        <f>IF(AU176=0,,10^-6*AU176*$CC$5*FTTX!Q154)</f>
        <v>0</v>
      </c>
      <c r="BX176" s="258">
        <f>IF(AV176=0,,10^-6*AV176*$CC$5*FTTX!R154)</f>
        <v>0</v>
      </c>
      <c r="BY176" s="258">
        <f>IF(AW176=0,,10^-6*AW176*$CC$5*FTTX!S154)</f>
        <v>0</v>
      </c>
      <c r="BZ176" s="258">
        <f>IF(AX176=0,,10^-6*AX176*$CC$5*FTTX!T154)</f>
        <v>0</v>
      </c>
      <c r="CA176" s="258">
        <f>IF(AY176=0,,10^-6*AY176*$CC$5*FTTX!U154)</f>
        <v>0</v>
      </c>
      <c r="CB176" s="258">
        <f>IF(AZ176=0,,10^-6*AZ176*$CC$5*FTTX!V154)</f>
        <v>0</v>
      </c>
      <c r="CC176" s="258">
        <f>IF(BA176=0,,10^-6*BA176*$CC$5*FTTX!W154)</f>
        <v>0</v>
      </c>
      <c r="CD176" s="258">
        <f>IF(BB176=0,,10^-6*BB176*$CC$5*FTTX!X154)</f>
        <v>0</v>
      </c>
      <c r="CE176" s="258">
        <f>IF(BC176=0,,10^-6*BC176*$CC$5*FTTX!Y154)</f>
        <v>0</v>
      </c>
      <c r="CF176" s="258">
        <f>IF(BD176=0,,10^-6*BD176*$CC$5*FTTX!Z154)</f>
        <v>0</v>
      </c>
      <c r="CG176" s="258">
        <f>IF(BE176=0,,10^-6*BE176*$CC$5*FTTX!AA154)</f>
        <v>0</v>
      </c>
      <c r="CH176" s="258">
        <f>IF(BF176=0,,10^-6*BF176*$CC$5*FTTX!AB154)</f>
        <v>0</v>
      </c>
    </row>
    <row r="177" spans="1:86">
      <c r="A177" s="238" t="s">
        <v>136</v>
      </c>
      <c r="B177" s="124" t="s">
        <v>206</v>
      </c>
      <c r="C177" s="227">
        <f>FTTX!C61</f>
        <v>1208071.2000000002</v>
      </c>
      <c r="D177" s="227">
        <f>FTTX!D61</f>
        <v>343000</v>
      </c>
      <c r="E177" s="227">
        <f>FTTX!E61</f>
        <v>0</v>
      </c>
      <c r="F177" s="227">
        <f>FTTX!F61</f>
        <v>0</v>
      </c>
      <c r="G177" s="227">
        <f>FTTX!G61</f>
        <v>0</v>
      </c>
      <c r="H177" s="227">
        <f>FTTX!H61</f>
        <v>0</v>
      </c>
      <c r="I177" s="227">
        <f>FTTX!I61</f>
        <v>0</v>
      </c>
      <c r="J177" s="227">
        <f>FTTX!J61</f>
        <v>0</v>
      </c>
      <c r="K177" s="227">
        <f>FTTX!K61</f>
        <v>0</v>
      </c>
      <c r="L177" s="227">
        <f>FTTX!L61</f>
        <v>0</v>
      </c>
      <c r="M177" s="227">
        <f>FTTX!M61</f>
        <v>0</v>
      </c>
      <c r="N177" s="227">
        <f>FTTX!N61</f>
        <v>0</v>
      </c>
      <c r="P177" s="124" t="str">
        <f t="shared" si="136"/>
        <v>EPON OLTs</v>
      </c>
      <c r="Q177" s="227">
        <f>FTTX!C84</f>
        <v>0</v>
      </c>
      <c r="R177" s="227">
        <f>FTTX!D84</f>
        <v>0</v>
      </c>
      <c r="S177" s="227">
        <f>FTTX!E84</f>
        <v>0</v>
      </c>
      <c r="T177" s="227">
        <f>FTTX!F84</f>
        <v>0</v>
      </c>
      <c r="U177" s="227">
        <f>FTTX!G84</f>
        <v>0</v>
      </c>
      <c r="V177" s="227">
        <f>FTTX!H84</f>
        <v>0</v>
      </c>
      <c r="W177" s="227">
        <f>FTTX!I84</f>
        <v>0</v>
      </c>
      <c r="X177" s="227">
        <f>FTTX!J84</f>
        <v>0</v>
      </c>
      <c r="Y177" s="227">
        <f>FTTX!K84</f>
        <v>0</v>
      </c>
      <c r="Z177" s="227">
        <f>FTTX!L84</f>
        <v>0</v>
      </c>
      <c r="AA177" s="227">
        <f>FTTX!M84</f>
        <v>0</v>
      </c>
      <c r="AB177" s="227">
        <f>FTTX!N84</f>
        <v>0</v>
      </c>
      <c r="AD177" s="252" t="s">
        <v>123</v>
      </c>
      <c r="AF177" s="124" t="str">
        <f t="shared" si="139"/>
        <v>EPON OLTs</v>
      </c>
      <c r="AG177" s="227">
        <f t="shared" si="141"/>
        <v>1208071.2000000002</v>
      </c>
      <c r="AH177" s="227">
        <f t="shared" si="142"/>
        <v>343000</v>
      </c>
      <c r="AI177" s="227">
        <f t="shared" si="143"/>
        <v>0</v>
      </c>
      <c r="AJ177" s="227">
        <f t="shared" si="144"/>
        <v>0</v>
      </c>
      <c r="AK177" s="227">
        <f t="shared" si="145"/>
        <v>0</v>
      </c>
      <c r="AL177" s="227">
        <f t="shared" si="146"/>
        <v>0</v>
      </c>
      <c r="AM177" s="227">
        <f t="shared" si="147"/>
        <v>0</v>
      </c>
      <c r="AN177" s="227">
        <f t="shared" si="148"/>
        <v>0</v>
      </c>
      <c r="AO177" s="227">
        <f t="shared" si="149"/>
        <v>0</v>
      </c>
      <c r="AP177" s="227">
        <f t="shared" si="150"/>
        <v>0</v>
      </c>
      <c r="AQ177" s="227">
        <f t="shared" si="151"/>
        <v>0</v>
      </c>
      <c r="AR177" s="227">
        <f t="shared" si="152"/>
        <v>0</v>
      </c>
      <c r="AT177" s="124" t="str">
        <f t="shared" si="140"/>
        <v>EPON OLTs</v>
      </c>
      <c r="AU177" s="227">
        <f t="shared" si="153"/>
        <v>0</v>
      </c>
      <c r="AV177" s="227">
        <f t="shared" si="154"/>
        <v>0</v>
      </c>
      <c r="AW177" s="227">
        <f t="shared" si="155"/>
        <v>0</v>
      </c>
      <c r="AX177" s="227">
        <f t="shared" si="156"/>
        <v>0</v>
      </c>
      <c r="AY177" s="227">
        <f t="shared" si="157"/>
        <v>0</v>
      </c>
      <c r="AZ177" s="227">
        <f t="shared" si="158"/>
        <v>0</v>
      </c>
      <c r="BA177" s="227">
        <f t="shared" si="159"/>
        <v>0</v>
      </c>
      <c r="BB177" s="227">
        <f t="shared" si="160"/>
        <v>0</v>
      </c>
      <c r="BC177" s="227">
        <f t="shared" si="161"/>
        <v>0</v>
      </c>
      <c r="BD177" s="227">
        <f t="shared" si="162"/>
        <v>0</v>
      </c>
      <c r="BE177" s="227">
        <f t="shared" si="163"/>
        <v>0</v>
      </c>
      <c r="BF177" s="227">
        <f t="shared" si="164"/>
        <v>0</v>
      </c>
      <c r="BH177" s="124" t="str">
        <f t="shared" si="137"/>
        <v>EPON OLTs</v>
      </c>
      <c r="BI177" s="265">
        <f>IF(AG177=0,,10^-6*AG177*$BO$5*FTTX!Q155)</f>
        <v>5.9776223157616446</v>
      </c>
      <c r="BJ177" s="257">
        <f>IF(AH177=0,,10^-6*AH177*$BO$5*FTTX!R155)</f>
        <v>1.3069167664670656</v>
      </c>
      <c r="BK177" s="257">
        <f>IF(AI177=0,,10^-6*AI177*$BO$5*FTTX!S155)</f>
        <v>0</v>
      </c>
      <c r="BL177" s="257">
        <f>IF(AJ177=0,,10^-6*AJ177*$BO$5*FTTX!T155)</f>
        <v>0</v>
      </c>
      <c r="BM177" s="257">
        <f>IF(AK177=0,,10^-6*AK177*$BO$5*FTTX!U155)</f>
        <v>0</v>
      </c>
      <c r="BN177" s="257">
        <f>IF(AL177=0,,10^-6*AL177*$BO$5*FTTX!V155)</f>
        <v>0</v>
      </c>
      <c r="BO177" s="257">
        <f>IF(AM177=0,,10^-6*AM177*$BO$5*FTTX!W155)</f>
        <v>0</v>
      </c>
      <c r="BP177" s="257">
        <f>IF(AN177=0,,10^-6*AN177*$BO$5*FTTX!X155)</f>
        <v>0</v>
      </c>
      <c r="BQ177" s="257">
        <f>IF(AO177=0,,10^-6*AO177*$BO$5*FTTX!Y155)</f>
        <v>0</v>
      </c>
      <c r="BR177" s="257">
        <f>IF(AP177=0,,10^-6*AP177*$BO$5*FTTX!Z155)</f>
        <v>0</v>
      </c>
      <c r="BS177" s="257">
        <f>IF(AQ177=0,,10^-6*AQ177*$BO$5*FTTX!AA155)</f>
        <v>0</v>
      </c>
      <c r="BT177" s="257">
        <f>IF(AR177=0,,10^-6*AR177*$BO$5*FTTX!AB155)</f>
        <v>0</v>
      </c>
      <c r="BV177" s="124" t="str">
        <f t="shared" si="138"/>
        <v>EPON OLTs</v>
      </c>
      <c r="BW177" s="270">
        <f>IF(AU177=0,,10^-6*AU177*$CC$5*FTTX!Q155)</f>
        <v>0</v>
      </c>
      <c r="BX177" s="258">
        <f>IF(AV177=0,,10^-6*AV177*$CC$5*FTTX!R155)</f>
        <v>0</v>
      </c>
      <c r="BY177" s="258">
        <f>IF(AW177=0,,10^-6*AW177*$CC$5*FTTX!S155)</f>
        <v>0</v>
      </c>
      <c r="BZ177" s="258">
        <f>IF(AX177=0,,10^-6*AX177*$CC$5*FTTX!T155)</f>
        <v>0</v>
      </c>
      <c r="CA177" s="258">
        <f>IF(AY177=0,,10^-6*AY177*$CC$5*FTTX!U155)</f>
        <v>0</v>
      </c>
      <c r="CB177" s="258">
        <f>IF(AZ177=0,,10^-6*AZ177*$CC$5*FTTX!V155)</f>
        <v>0</v>
      </c>
      <c r="CC177" s="258">
        <f>IF(BA177=0,,10^-6*BA177*$CC$5*FTTX!W155)</f>
        <v>0</v>
      </c>
      <c r="CD177" s="258">
        <f>IF(BB177=0,,10^-6*BB177*$CC$5*FTTX!X155)</f>
        <v>0</v>
      </c>
      <c r="CE177" s="258">
        <f>IF(BC177=0,,10^-6*BC177*$CC$5*FTTX!Y155)</f>
        <v>0</v>
      </c>
      <c r="CF177" s="258">
        <f>IF(BD177=0,,10^-6*BD177*$CC$5*FTTX!Z155)</f>
        <v>0</v>
      </c>
      <c r="CG177" s="258">
        <f>IF(BE177=0,,10^-6*BE177*$CC$5*FTTX!AA155)</f>
        <v>0</v>
      </c>
      <c r="CH177" s="258">
        <f>IF(BF177=0,,10^-6*BF177*$CC$5*FTTX!AB155)</f>
        <v>0</v>
      </c>
    </row>
    <row r="178" spans="1:86">
      <c r="A178" s="238" t="s">
        <v>136</v>
      </c>
      <c r="B178" s="124" t="s">
        <v>207</v>
      </c>
      <c r="C178" s="227">
        <f>FTTX!C62</f>
        <v>25000</v>
      </c>
      <c r="D178" s="227">
        <f>FTTX!D62</f>
        <v>200000</v>
      </c>
      <c r="E178" s="227">
        <f>FTTX!E62</f>
        <v>0</v>
      </c>
      <c r="F178" s="227">
        <f>FTTX!F62</f>
        <v>0</v>
      </c>
      <c r="G178" s="227">
        <f>FTTX!G62</f>
        <v>0</v>
      </c>
      <c r="H178" s="227">
        <f>FTTX!H62</f>
        <v>0</v>
      </c>
      <c r="I178" s="227">
        <f>FTTX!I62</f>
        <v>0</v>
      </c>
      <c r="J178" s="227">
        <f>FTTX!J62</f>
        <v>0</v>
      </c>
      <c r="K178" s="227">
        <f>FTTX!K62</f>
        <v>0</v>
      </c>
      <c r="L178" s="227">
        <f>FTTX!L62</f>
        <v>0</v>
      </c>
      <c r="M178" s="227">
        <f>FTTX!M62</f>
        <v>0</v>
      </c>
      <c r="N178" s="227">
        <f>FTTX!N62</f>
        <v>0</v>
      </c>
      <c r="P178" s="124" t="str">
        <f t="shared" si="136"/>
        <v>XG-PON ONU transceiver (10G/1G or 2.5G)</v>
      </c>
      <c r="Q178" s="227">
        <f>FTTX!C85</f>
        <v>0</v>
      </c>
      <c r="R178" s="227">
        <f>FTTX!D85</f>
        <v>0</v>
      </c>
      <c r="S178" s="227">
        <f>FTTX!E85</f>
        <v>0</v>
      </c>
      <c r="T178" s="227">
        <f>FTTX!F85</f>
        <v>0</v>
      </c>
      <c r="U178" s="227">
        <f>FTTX!G85</f>
        <v>0</v>
      </c>
      <c r="V178" s="227">
        <f>FTTX!H85</f>
        <v>0</v>
      </c>
      <c r="W178" s="227">
        <f>FTTX!I85</f>
        <v>0</v>
      </c>
      <c r="X178" s="227">
        <f>FTTX!J85</f>
        <v>0</v>
      </c>
      <c r="Y178" s="227">
        <f>FTTX!K85</f>
        <v>0</v>
      </c>
      <c r="Z178" s="227">
        <f>FTTX!L85</f>
        <v>0</v>
      </c>
      <c r="AA178" s="227">
        <f>FTTX!M85</f>
        <v>0</v>
      </c>
      <c r="AB178" s="227">
        <f>FTTX!N85</f>
        <v>0</v>
      </c>
      <c r="AD178" s="252" t="s">
        <v>123</v>
      </c>
      <c r="AF178" s="124" t="str">
        <f t="shared" ref="AF178:AF209" si="165">B178</f>
        <v>XG-PON ONU transceiver (10G/1G or 2.5G)</v>
      </c>
      <c r="AG178" s="227">
        <f t="shared" si="141"/>
        <v>25000</v>
      </c>
      <c r="AH178" s="227">
        <f t="shared" si="142"/>
        <v>200000</v>
      </c>
      <c r="AI178" s="227">
        <f t="shared" si="143"/>
        <v>0</v>
      </c>
      <c r="AJ178" s="227">
        <f t="shared" si="144"/>
        <v>0</v>
      </c>
      <c r="AK178" s="227">
        <f t="shared" si="145"/>
        <v>0</v>
      </c>
      <c r="AL178" s="227">
        <f t="shared" si="146"/>
        <v>0</v>
      </c>
      <c r="AM178" s="227">
        <f t="shared" si="147"/>
        <v>0</v>
      </c>
      <c r="AN178" s="227">
        <f t="shared" si="148"/>
        <v>0</v>
      </c>
      <c r="AO178" s="227">
        <f t="shared" si="149"/>
        <v>0</v>
      </c>
      <c r="AP178" s="227">
        <f t="shared" si="150"/>
        <v>0</v>
      </c>
      <c r="AQ178" s="227">
        <f t="shared" si="151"/>
        <v>0</v>
      </c>
      <c r="AR178" s="227">
        <f t="shared" si="152"/>
        <v>0</v>
      </c>
      <c r="AT178" s="124" t="str">
        <f t="shared" ref="AT178:AT209" si="166">B178</f>
        <v>XG-PON ONU transceiver (10G/1G or 2.5G)</v>
      </c>
      <c r="AU178" s="227">
        <f t="shared" si="153"/>
        <v>0</v>
      </c>
      <c r="AV178" s="227">
        <f t="shared" si="154"/>
        <v>0</v>
      </c>
      <c r="AW178" s="227">
        <f t="shared" si="155"/>
        <v>0</v>
      </c>
      <c r="AX178" s="227">
        <f t="shared" si="156"/>
        <v>0</v>
      </c>
      <c r="AY178" s="227">
        <f t="shared" si="157"/>
        <v>0</v>
      </c>
      <c r="AZ178" s="227">
        <f t="shared" si="158"/>
        <v>0</v>
      </c>
      <c r="BA178" s="227">
        <f t="shared" si="159"/>
        <v>0</v>
      </c>
      <c r="BB178" s="227">
        <f t="shared" si="160"/>
        <v>0</v>
      </c>
      <c r="BC178" s="227">
        <f t="shared" si="161"/>
        <v>0</v>
      </c>
      <c r="BD178" s="227">
        <f t="shared" si="162"/>
        <v>0</v>
      </c>
      <c r="BE178" s="227">
        <f t="shared" si="163"/>
        <v>0</v>
      </c>
      <c r="BF178" s="227">
        <f t="shared" si="164"/>
        <v>0</v>
      </c>
      <c r="BH178" s="124" t="str">
        <f t="shared" si="137"/>
        <v>XG-PON ONU transceiver (10G/1G or 2.5G)</v>
      </c>
      <c r="BI178" s="265">
        <f>IF(AG178=0,,10^-6*AG178*$BO$5*FTTX!Q156)</f>
        <v>0.22500000000000001</v>
      </c>
      <c r="BJ178" s="257">
        <f>IF(AH178=0,,10^-6*AH178*$BO$5*FTTX!R156)</f>
        <v>1.76</v>
      </c>
      <c r="BK178" s="257">
        <f>IF(AI178=0,,10^-6*AI178*$BO$5*FTTX!S156)</f>
        <v>0</v>
      </c>
      <c r="BL178" s="257">
        <f>IF(AJ178=0,,10^-6*AJ178*$BO$5*FTTX!T156)</f>
        <v>0</v>
      </c>
      <c r="BM178" s="257">
        <f>IF(AK178=0,,10^-6*AK178*$BO$5*FTTX!U156)</f>
        <v>0</v>
      </c>
      <c r="BN178" s="257">
        <f>IF(AL178=0,,10^-6*AL178*$BO$5*FTTX!V156)</f>
        <v>0</v>
      </c>
      <c r="BO178" s="257">
        <f>IF(AM178=0,,10^-6*AM178*$BO$5*FTTX!W156)</f>
        <v>0</v>
      </c>
      <c r="BP178" s="257">
        <f>IF(AN178=0,,10^-6*AN178*$BO$5*FTTX!X156)</f>
        <v>0</v>
      </c>
      <c r="BQ178" s="257">
        <f>IF(AO178=0,,10^-6*AO178*$BO$5*FTTX!Y156)</f>
        <v>0</v>
      </c>
      <c r="BR178" s="257">
        <f>IF(AP178=0,,10^-6*AP178*$BO$5*FTTX!Z156)</f>
        <v>0</v>
      </c>
      <c r="BS178" s="257">
        <f>IF(AQ178=0,,10^-6*AQ178*$BO$5*FTTX!AA156)</f>
        <v>0</v>
      </c>
      <c r="BT178" s="257">
        <f>IF(AR178=0,,10^-6*AR178*$BO$5*FTTX!AB156)</f>
        <v>0</v>
      </c>
      <c r="BV178" s="124" t="str">
        <f t="shared" si="138"/>
        <v>XG-PON ONU transceiver (10G/1G or 2.5G)</v>
      </c>
      <c r="BW178" s="270">
        <f>IF(AU178=0,,10^-6*AU178*$CC$5*FTTX!Q156)</f>
        <v>0</v>
      </c>
      <c r="BX178" s="258">
        <f>IF(AV178=0,,10^-6*AV178*$CC$5*FTTX!R156)</f>
        <v>0</v>
      </c>
      <c r="BY178" s="258">
        <f>IF(AW178=0,,10^-6*AW178*$CC$5*FTTX!S156)</f>
        <v>0</v>
      </c>
      <c r="BZ178" s="258">
        <f>IF(AX178=0,,10^-6*AX178*$CC$5*FTTX!T156)</f>
        <v>0</v>
      </c>
      <c r="CA178" s="258">
        <f>IF(AY178=0,,10^-6*AY178*$CC$5*FTTX!U156)</f>
        <v>0</v>
      </c>
      <c r="CB178" s="258">
        <f>IF(AZ178=0,,10^-6*AZ178*$CC$5*FTTX!V156)</f>
        <v>0</v>
      </c>
      <c r="CC178" s="258">
        <f>IF(BA178=0,,10^-6*BA178*$CC$5*FTTX!W156)</f>
        <v>0</v>
      </c>
      <c r="CD178" s="258">
        <f>IF(BB178=0,,10^-6*BB178*$CC$5*FTTX!X156)</f>
        <v>0</v>
      </c>
      <c r="CE178" s="258">
        <f>IF(BC178=0,,10^-6*BC178*$CC$5*FTTX!Y156)</f>
        <v>0</v>
      </c>
      <c r="CF178" s="258">
        <f>IF(BD178=0,,10^-6*BD178*$CC$5*FTTX!Z156)</f>
        <v>0</v>
      </c>
      <c r="CG178" s="258">
        <f>IF(BE178=0,,10^-6*BE178*$CC$5*FTTX!AA156)</f>
        <v>0</v>
      </c>
      <c r="CH178" s="258">
        <f>IF(BF178=0,,10^-6*BF178*$CC$5*FTTX!AB156)</f>
        <v>0</v>
      </c>
    </row>
    <row r="179" spans="1:86">
      <c r="A179" s="238" t="s">
        <v>136</v>
      </c>
      <c r="B179" s="124" t="s">
        <v>208</v>
      </c>
      <c r="C179" s="227">
        <f>FTTX!C63</f>
        <v>0</v>
      </c>
      <c r="D179" s="227">
        <f>FTTX!D63</f>
        <v>0</v>
      </c>
      <c r="E179" s="227">
        <f>FTTX!E63</f>
        <v>0</v>
      </c>
      <c r="F179" s="227">
        <f>FTTX!F63</f>
        <v>0</v>
      </c>
      <c r="G179" s="227">
        <f>FTTX!G63</f>
        <v>0</v>
      </c>
      <c r="H179" s="227">
        <f>FTTX!H63</f>
        <v>0</v>
      </c>
      <c r="I179" s="227">
        <f>FTTX!I63</f>
        <v>0</v>
      </c>
      <c r="J179" s="227">
        <f>FTTX!J63</f>
        <v>0</v>
      </c>
      <c r="K179" s="227">
        <f>FTTX!K63</f>
        <v>0</v>
      </c>
      <c r="L179" s="227">
        <f>FTTX!L63</f>
        <v>0</v>
      </c>
      <c r="M179" s="227">
        <f>FTTX!M63</f>
        <v>0</v>
      </c>
      <c r="N179" s="227">
        <f>FTTX!N63</f>
        <v>0</v>
      </c>
      <c r="P179" s="124" t="str">
        <f t="shared" si="136"/>
        <v>XG-PON ONU BOSA (10G/1G or 2.5G)</v>
      </c>
      <c r="Q179" s="227">
        <f>FTTX!C86</f>
        <v>0</v>
      </c>
      <c r="R179" s="227">
        <f>FTTX!D86</f>
        <v>0</v>
      </c>
      <c r="S179" s="227">
        <f>FTTX!E86</f>
        <v>0</v>
      </c>
      <c r="T179" s="227">
        <f>FTTX!F86</f>
        <v>0</v>
      </c>
      <c r="U179" s="227">
        <f>FTTX!G86</f>
        <v>0</v>
      </c>
      <c r="V179" s="227">
        <f>FTTX!H86</f>
        <v>0</v>
      </c>
      <c r="W179" s="227">
        <f>FTTX!I86</f>
        <v>0</v>
      </c>
      <c r="X179" s="227">
        <f>FTTX!J86</f>
        <v>0</v>
      </c>
      <c r="Y179" s="227">
        <f>FTTX!K86</f>
        <v>0</v>
      </c>
      <c r="Z179" s="227">
        <f>FTTX!L86</f>
        <v>0</v>
      </c>
      <c r="AA179" s="227">
        <f>FTTX!M86</f>
        <v>0</v>
      </c>
      <c r="AB179" s="227">
        <f>FTTX!N86</f>
        <v>0</v>
      </c>
      <c r="AD179" s="252" t="s">
        <v>123</v>
      </c>
      <c r="AF179" s="124" t="str">
        <f t="shared" si="165"/>
        <v>XG-PON ONU BOSA (10G/1G or 2.5G)</v>
      </c>
      <c r="AG179" s="227">
        <f t="shared" si="141"/>
        <v>0</v>
      </c>
      <c r="AH179" s="227">
        <f t="shared" si="142"/>
        <v>0</v>
      </c>
      <c r="AI179" s="227">
        <f t="shared" si="143"/>
        <v>0</v>
      </c>
      <c r="AJ179" s="227">
        <f t="shared" si="144"/>
        <v>0</v>
      </c>
      <c r="AK179" s="227">
        <f t="shared" si="145"/>
        <v>0</v>
      </c>
      <c r="AL179" s="227">
        <f t="shared" si="146"/>
        <v>0</v>
      </c>
      <c r="AM179" s="227">
        <f t="shared" si="147"/>
        <v>0</v>
      </c>
      <c r="AN179" s="227">
        <f t="shared" si="148"/>
        <v>0</v>
      </c>
      <c r="AO179" s="227">
        <f t="shared" si="149"/>
        <v>0</v>
      </c>
      <c r="AP179" s="227">
        <f t="shared" si="150"/>
        <v>0</v>
      </c>
      <c r="AQ179" s="227">
        <f t="shared" si="151"/>
        <v>0</v>
      </c>
      <c r="AR179" s="227">
        <f t="shared" si="152"/>
        <v>0</v>
      </c>
      <c r="AT179" s="124" t="str">
        <f t="shared" si="166"/>
        <v>XG-PON ONU BOSA (10G/1G or 2.5G)</v>
      </c>
      <c r="AU179" s="227">
        <f t="shared" si="153"/>
        <v>0</v>
      </c>
      <c r="AV179" s="227">
        <f t="shared" si="154"/>
        <v>0</v>
      </c>
      <c r="AW179" s="227">
        <f t="shared" si="155"/>
        <v>0</v>
      </c>
      <c r="AX179" s="227">
        <f t="shared" si="156"/>
        <v>0</v>
      </c>
      <c r="AY179" s="227">
        <f t="shared" si="157"/>
        <v>0</v>
      </c>
      <c r="AZ179" s="227">
        <f t="shared" si="158"/>
        <v>0</v>
      </c>
      <c r="BA179" s="227">
        <f t="shared" si="159"/>
        <v>0</v>
      </c>
      <c r="BB179" s="227">
        <f t="shared" si="160"/>
        <v>0</v>
      </c>
      <c r="BC179" s="227">
        <f t="shared" si="161"/>
        <v>0</v>
      </c>
      <c r="BD179" s="227">
        <f t="shared" si="162"/>
        <v>0</v>
      </c>
      <c r="BE179" s="227">
        <f t="shared" si="163"/>
        <v>0</v>
      </c>
      <c r="BF179" s="227">
        <f t="shared" si="164"/>
        <v>0</v>
      </c>
      <c r="BH179" s="124" t="str">
        <f t="shared" si="137"/>
        <v>XG-PON ONU BOSA (10G/1G or 2.5G)</v>
      </c>
      <c r="BI179" s="265">
        <f>IF(AG179=0,,10^-6*AG179*$BO$5*FTTX!Q157)</f>
        <v>0</v>
      </c>
      <c r="BJ179" s="257">
        <f>IF(AH179=0,,10^-6*AH179*$BO$5*FTTX!R157)</f>
        <v>0</v>
      </c>
      <c r="BK179" s="257">
        <f>IF(AI179=0,,10^-6*AI179*$BO$5*FTTX!S157)</f>
        <v>0</v>
      </c>
      <c r="BL179" s="257">
        <f>IF(AJ179=0,,10^-6*AJ179*$BO$5*FTTX!T157)</f>
        <v>0</v>
      </c>
      <c r="BM179" s="257">
        <f>IF(AK179=0,,10^-6*AK179*$BO$5*FTTX!U157)</f>
        <v>0</v>
      </c>
      <c r="BN179" s="257">
        <f>IF(AL179=0,,10^-6*AL179*$BO$5*FTTX!V157)</f>
        <v>0</v>
      </c>
      <c r="BO179" s="257">
        <f>IF(AM179=0,,10^-6*AM179*$BO$5*FTTX!W157)</f>
        <v>0</v>
      </c>
      <c r="BP179" s="257">
        <f>IF(AN179=0,,10^-6*AN179*$BO$5*FTTX!X157)</f>
        <v>0</v>
      </c>
      <c r="BQ179" s="257">
        <f>IF(AO179=0,,10^-6*AO179*$BO$5*FTTX!Y157)</f>
        <v>0</v>
      </c>
      <c r="BR179" s="257">
        <f>IF(AP179=0,,10^-6*AP179*$BO$5*FTTX!Z157)</f>
        <v>0</v>
      </c>
      <c r="BS179" s="257">
        <f>IF(AQ179=0,,10^-6*AQ179*$BO$5*FTTX!AA157)</f>
        <v>0</v>
      </c>
      <c r="BT179" s="257">
        <f>IF(AR179=0,,10^-6*AR179*$BO$5*FTTX!AB157)</f>
        <v>0</v>
      </c>
      <c r="BV179" s="124" t="str">
        <f t="shared" si="138"/>
        <v>XG-PON ONU BOSA (10G/1G or 2.5G)</v>
      </c>
      <c r="BW179" s="270">
        <f>IF(AU179=0,,10^-6*AU179*$CC$5*FTTX!Q157)</f>
        <v>0</v>
      </c>
      <c r="BX179" s="258">
        <f>IF(AV179=0,,10^-6*AV179*$CC$5*FTTX!R157)</f>
        <v>0</v>
      </c>
      <c r="BY179" s="258">
        <f>IF(AW179=0,,10^-6*AW179*$CC$5*FTTX!S157)</f>
        <v>0</v>
      </c>
      <c r="BZ179" s="258">
        <f>IF(AX179=0,,10^-6*AX179*$CC$5*FTTX!T157)</f>
        <v>0</v>
      </c>
      <c r="CA179" s="258">
        <f>IF(AY179=0,,10^-6*AY179*$CC$5*FTTX!U157)</f>
        <v>0</v>
      </c>
      <c r="CB179" s="258">
        <f>IF(AZ179=0,,10^-6*AZ179*$CC$5*FTTX!V157)</f>
        <v>0</v>
      </c>
      <c r="CC179" s="258">
        <f>IF(BA179=0,,10^-6*BA179*$CC$5*FTTX!W157)</f>
        <v>0</v>
      </c>
      <c r="CD179" s="258">
        <f>IF(BB179=0,,10^-6*BB179*$CC$5*FTTX!X157)</f>
        <v>0</v>
      </c>
      <c r="CE179" s="258">
        <f>IF(BC179=0,,10^-6*BC179*$CC$5*FTTX!Y157)</f>
        <v>0</v>
      </c>
      <c r="CF179" s="258">
        <f>IF(BD179=0,,10^-6*BD179*$CC$5*FTTX!Z157)</f>
        <v>0</v>
      </c>
      <c r="CG179" s="258">
        <f>IF(BE179=0,,10^-6*BE179*$CC$5*FTTX!AA157)</f>
        <v>0</v>
      </c>
      <c r="CH179" s="258">
        <f>IF(BF179=0,,10^-6*BF179*$CC$5*FTTX!AB157)</f>
        <v>0</v>
      </c>
    </row>
    <row r="180" spans="1:86">
      <c r="A180" s="238" t="s">
        <v>136</v>
      </c>
      <c r="B180" s="124" t="s">
        <v>209</v>
      </c>
      <c r="C180" s="227">
        <f>FTTX!C64</f>
        <v>0</v>
      </c>
      <c r="D180" s="227">
        <f>FTTX!D64</f>
        <v>0</v>
      </c>
      <c r="E180" s="227">
        <f>FTTX!E64</f>
        <v>0</v>
      </c>
      <c r="F180" s="227">
        <f>FTTX!F64</f>
        <v>0</v>
      </c>
      <c r="G180" s="227">
        <f>FTTX!G64</f>
        <v>0</v>
      </c>
      <c r="H180" s="227">
        <f>FTTX!H64</f>
        <v>0</v>
      </c>
      <c r="I180" s="227">
        <f>FTTX!I64</f>
        <v>0</v>
      </c>
      <c r="J180" s="227">
        <f>FTTX!J64</f>
        <v>0</v>
      </c>
      <c r="K180" s="227">
        <f>FTTX!K64</f>
        <v>0</v>
      </c>
      <c r="L180" s="227">
        <f>FTTX!L64</f>
        <v>0</v>
      </c>
      <c r="M180" s="227">
        <f>FTTX!M64</f>
        <v>0</v>
      </c>
      <c r="N180" s="227">
        <f>FTTX!N64</f>
        <v>0</v>
      </c>
      <c r="P180" s="124" t="str">
        <f t="shared" si="136"/>
        <v>XGS-PON ONU transceiver (10G/10G)</v>
      </c>
      <c r="Q180" s="227">
        <f>FTTX!C87</f>
        <v>325000</v>
      </c>
      <c r="R180" s="227">
        <f>FTTX!D87</f>
        <v>700000</v>
      </c>
      <c r="S180" s="227">
        <f>FTTX!E87</f>
        <v>0</v>
      </c>
      <c r="T180" s="227">
        <f>FTTX!F87</f>
        <v>0</v>
      </c>
      <c r="U180" s="227">
        <f>FTTX!G87</f>
        <v>0</v>
      </c>
      <c r="V180" s="227">
        <f>FTTX!H87</f>
        <v>0</v>
      </c>
      <c r="W180" s="227">
        <f>FTTX!I87</f>
        <v>0</v>
      </c>
      <c r="X180" s="227">
        <f>FTTX!J87</f>
        <v>0</v>
      </c>
      <c r="Y180" s="227">
        <f>FTTX!K87</f>
        <v>0</v>
      </c>
      <c r="Z180" s="227">
        <f>FTTX!L87</f>
        <v>0</v>
      </c>
      <c r="AA180" s="227">
        <f>FTTX!M87</f>
        <v>0</v>
      </c>
      <c r="AB180" s="227">
        <f>FTTX!N87</f>
        <v>0</v>
      </c>
      <c r="AD180" s="252" t="s">
        <v>122</v>
      </c>
      <c r="AF180" s="124" t="str">
        <f t="shared" si="165"/>
        <v>XGS-PON ONU transceiver (10G/10G)</v>
      </c>
      <c r="AG180" s="227">
        <f t="shared" si="141"/>
        <v>0</v>
      </c>
      <c r="AH180" s="227">
        <f t="shared" si="142"/>
        <v>0</v>
      </c>
      <c r="AI180" s="227">
        <f t="shared" si="143"/>
        <v>0</v>
      </c>
      <c r="AJ180" s="227">
        <f t="shared" si="144"/>
        <v>0</v>
      </c>
      <c r="AK180" s="227">
        <f t="shared" si="145"/>
        <v>0</v>
      </c>
      <c r="AL180" s="227">
        <f t="shared" si="146"/>
        <v>0</v>
      </c>
      <c r="AM180" s="227">
        <f t="shared" si="147"/>
        <v>0</v>
      </c>
      <c r="AN180" s="227">
        <f t="shared" si="148"/>
        <v>0</v>
      </c>
      <c r="AO180" s="227">
        <f t="shared" si="149"/>
        <v>0</v>
      </c>
      <c r="AP180" s="227">
        <f t="shared" si="150"/>
        <v>0</v>
      </c>
      <c r="AQ180" s="227">
        <f t="shared" si="151"/>
        <v>0</v>
      </c>
      <c r="AR180" s="227">
        <f t="shared" si="152"/>
        <v>0</v>
      </c>
      <c r="AT180" s="124" t="str">
        <f t="shared" si="166"/>
        <v>XGS-PON ONU transceiver (10G/10G)</v>
      </c>
      <c r="AU180" s="227">
        <f t="shared" si="153"/>
        <v>325000</v>
      </c>
      <c r="AV180" s="227">
        <f t="shared" si="154"/>
        <v>700000</v>
      </c>
      <c r="AW180" s="227">
        <f t="shared" si="155"/>
        <v>0</v>
      </c>
      <c r="AX180" s="227">
        <f t="shared" si="156"/>
        <v>0</v>
      </c>
      <c r="AY180" s="227">
        <f t="shared" si="157"/>
        <v>0</v>
      </c>
      <c r="AZ180" s="227">
        <f t="shared" si="158"/>
        <v>0</v>
      </c>
      <c r="BA180" s="227">
        <f t="shared" si="159"/>
        <v>0</v>
      </c>
      <c r="BB180" s="227">
        <f t="shared" si="160"/>
        <v>0</v>
      </c>
      <c r="BC180" s="227">
        <f t="shared" si="161"/>
        <v>0</v>
      </c>
      <c r="BD180" s="227">
        <f t="shared" si="162"/>
        <v>0</v>
      </c>
      <c r="BE180" s="227">
        <f t="shared" si="163"/>
        <v>0</v>
      </c>
      <c r="BF180" s="227">
        <f t="shared" si="164"/>
        <v>0</v>
      </c>
      <c r="BH180" s="124" t="str">
        <f t="shared" si="137"/>
        <v>XGS-PON ONU transceiver (10G/10G)</v>
      </c>
      <c r="BI180" s="265">
        <f>IF(AG180=0,,10^-6*AG180*$BO$5*FTTX!Q158)</f>
        <v>0</v>
      </c>
      <c r="BJ180" s="257">
        <f>IF(AH180=0,,10^-6*AH180*$BO$5*FTTX!R158)</f>
        <v>0</v>
      </c>
      <c r="BK180" s="257">
        <f>IF(AI180=0,,10^-6*AI180*$BO$5*FTTX!S158)</f>
        <v>0</v>
      </c>
      <c r="BL180" s="257">
        <f>IF(AJ180=0,,10^-6*AJ180*$BO$5*FTTX!T158)</f>
        <v>0</v>
      </c>
      <c r="BM180" s="257">
        <f>IF(AK180=0,,10^-6*AK180*$BO$5*FTTX!U158)</f>
        <v>0</v>
      </c>
      <c r="BN180" s="257">
        <f>IF(AL180=0,,10^-6*AL180*$BO$5*FTTX!V158)</f>
        <v>0</v>
      </c>
      <c r="BO180" s="257">
        <f>IF(AM180=0,,10^-6*AM180*$BO$5*FTTX!W158)</f>
        <v>0</v>
      </c>
      <c r="BP180" s="257">
        <f>IF(AN180=0,,10^-6*AN180*$BO$5*FTTX!X158)</f>
        <v>0</v>
      </c>
      <c r="BQ180" s="257">
        <f>IF(AO180=0,,10^-6*AO180*$BO$5*FTTX!Y158)</f>
        <v>0</v>
      </c>
      <c r="BR180" s="257">
        <f>IF(AP180=0,,10^-6*AP180*$BO$5*FTTX!Z158)</f>
        <v>0</v>
      </c>
      <c r="BS180" s="257">
        <f>IF(AQ180=0,,10^-6*AQ180*$BO$5*FTTX!AA158)</f>
        <v>0</v>
      </c>
      <c r="BT180" s="257">
        <f>IF(AR180=0,,10^-6*AR180*$BO$5*FTTX!AB158)</f>
        <v>0</v>
      </c>
      <c r="BV180" s="124" t="str">
        <f t="shared" si="138"/>
        <v>XGS-PON ONU transceiver (10G/10G)</v>
      </c>
      <c r="BW180" s="270">
        <f>IF(AU180=0,,10^-6*AU180*$CC$5*FTTX!Q158)</f>
        <v>4.68</v>
      </c>
      <c r="BX180" s="258">
        <f>IF(AV180=0,,10^-6*AV180*$CC$5*FTTX!R158)</f>
        <v>9.7999999999999989</v>
      </c>
      <c r="BY180" s="258">
        <f>IF(AW180=0,,10^-6*AW180*$CC$5*FTTX!S158)</f>
        <v>0</v>
      </c>
      <c r="BZ180" s="258">
        <f>IF(AX180=0,,10^-6*AX180*$CC$5*FTTX!T158)</f>
        <v>0</v>
      </c>
      <c r="CA180" s="258">
        <f>IF(AY180=0,,10^-6*AY180*$CC$5*FTTX!U158)</f>
        <v>0</v>
      </c>
      <c r="CB180" s="258">
        <f>IF(AZ180=0,,10^-6*AZ180*$CC$5*FTTX!V158)</f>
        <v>0</v>
      </c>
      <c r="CC180" s="258">
        <f>IF(BA180=0,,10^-6*BA180*$CC$5*FTTX!W158)</f>
        <v>0</v>
      </c>
      <c r="CD180" s="258">
        <f>IF(BB180=0,,10^-6*BB180*$CC$5*FTTX!X158)</f>
        <v>0</v>
      </c>
      <c r="CE180" s="258">
        <f>IF(BC180=0,,10^-6*BC180*$CC$5*FTTX!Y158)</f>
        <v>0</v>
      </c>
      <c r="CF180" s="258">
        <f>IF(BD180=0,,10^-6*BD180*$CC$5*FTTX!Z158)</f>
        <v>0</v>
      </c>
      <c r="CG180" s="258">
        <f>IF(BE180=0,,10^-6*BE180*$CC$5*FTTX!AA158)</f>
        <v>0</v>
      </c>
      <c r="CH180" s="258">
        <f>IF(BF180=0,,10^-6*BF180*$CC$5*FTTX!AB158)</f>
        <v>0</v>
      </c>
    </row>
    <row r="181" spans="1:86">
      <c r="A181" s="238" t="s">
        <v>136</v>
      </c>
      <c r="B181" s="124" t="s">
        <v>210</v>
      </c>
      <c r="C181" s="227">
        <f>FTTX!C65</f>
        <v>0</v>
      </c>
      <c r="D181" s="227">
        <f>FTTX!D65</f>
        <v>0</v>
      </c>
      <c r="E181" s="227">
        <f>FTTX!E65</f>
        <v>0</v>
      </c>
      <c r="F181" s="227">
        <f>FTTX!F65</f>
        <v>0</v>
      </c>
      <c r="G181" s="227">
        <f>FTTX!G65</f>
        <v>0</v>
      </c>
      <c r="H181" s="227">
        <f>FTTX!H65</f>
        <v>0</v>
      </c>
      <c r="I181" s="227">
        <f>FTTX!I65</f>
        <v>0</v>
      </c>
      <c r="J181" s="227">
        <f>FTTX!J65</f>
        <v>0</v>
      </c>
      <c r="K181" s="227">
        <f>FTTX!K65</f>
        <v>0</v>
      </c>
      <c r="L181" s="227">
        <f>FTTX!L65</f>
        <v>0</v>
      </c>
      <c r="M181" s="227">
        <f>FTTX!M65</f>
        <v>0</v>
      </c>
      <c r="N181" s="227">
        <f>FTTX!N65</f>
        <v>0</v>
      </c>
      <c r="P181" s="124" t="str">
        <f t="shared" si="136"/>
        <v>XG/XGS-PON OLTs (incl CombiPON)</v>
      </c>
      <c r="Q181" s="227">
        <f>FTTX!C88</f>
        <v>35000</v>
      </c>
      <c r="R181" s="227">
        <f>FTTX!D88</f>
        <v>833395.25</v>
      </c>
      <c r="S181" s="227">
        <f>FTTX!E88</f>
        <v>0</v>
      </c>
      <c r="T181" s="227">
        <f>FTTX!F88</f>
        <v>0</v>
      </c>
      <c r="U181" s="227">
        <f>FTTX!G88</f>
        <v>0</v>
      </c>
      <c r="V181" s="227">
        <f>FTTX!H88</f>
        <v>0</v>
      </c>
      <c r="W181" s="227">
        <f>FTTX!I88</f>
        <v>0</v>
      </c>
      <c r="X181" s="227">
        <f>FTTX!J88</f>
        <v>0</v>
      </c>
      <c r="Y181" s="227">
        <f>FTTX!K88</f>
        <v>0</v>
      </c>
      <c r="Z181" s="227">
        <f>FTTX!L88</f>
        <v>0</v>
      </c>
      <c r="AA181" s="227">
        <f>FTTX!M88</f>
        <v>0</v>
      </c>
      <c r="AB181" s="227">
        <f>FTTX!N88</f>
        <v>0</v>
      </c>
      <c r="AD181" s="252" t="s">
        <v>122</v>
      </c>
      <c r="AF181" s="124" t="str">
        <f t="shared" si="165"/>
        <v>XG/XGS-PON OLTs (incl CombiPON)</v>
      </c>
      <c r="AG181" s="227">
        <f t="shared" si="141"/>
        <v>0</v>
      </c>
      <c r="AH181" s="227">
        <f t="shared" si="142"/>
        <v>0</v>
      </c>
      <c r="AI181" s="227">
        <f t="shared" si="143"/>
        <v>0</v>
      </c>
      <c r="AJ181" s="227">
        <f t="shared" si="144"/>
        <v>0</v>
      </c>
      <c r="AK181" s="227">
        <f t="shared" si="145"/>
        <v>0</v>
      </c>
      <c r="AL181" s="227">
        <f t="shared" si="146"/>
        <v>0</v>
      </c>
      <c r="AM181" s="227">
        <f t="shared" si="147"/>
        <v>0</v>
      </c>
      <c r="AN181" s="227">
        <f t="shared" si="148"/>
        <v>0</v>
      </c>
      <c r="AO181" s="227">
        <f t="shared" si="149"/>
        <v>0</v>
      </c>
      <c r="AP181" s="227">
        <f t="shared" si="150"/>
        <v>0</v>
      </c>
      <c r="AQ181" s="227">
        <f t="shared" si="151"/>
        <v>0</v>
      </c>
      <c r="AR181" s="227">
        <f t="shared" si="152"/>
        <v>0</v>
      </c>
      <c r="AT181" s="124" t="str">
        <f t="shared" si="166"/>
        <v>XG/XGS-PON OLTs (incl CombiPON)</v>
      </c>
      <c r="AU181" s="227">
        <f t="shared" si="153"/>
        <v>35000</v>
      </c>
      <c r="AV181" s="227">
        <f t="shared" si="154"/>
        <v>833395.25</v>
      </c>
      <c r="AW181" s="227">
        <f t="shared" si="155"/>
        <v>0</v>
      </c>
      <c r="AX181" s="227">
        <f t="shared" si="156"/>
        <v>0</v>
      </c>
      <c r="AY181" s="227">
        <f t="shared" si="157"/>
        <v>0</v>
      </c>
      <c r="AZ181" s="227">
        <f t="shared" si="158"/>
        <v>0</v>
      </c>
      <c r="BA181" s="227">
        <f t="shared" si="159"/>
        <v>0</v>
      </c>
      <c r="BB181" s="227">
        <f t="shared" si="160"/>
        <v>0</v>
      </c>
      <c r="BC181" s="227">
        <f t="shared" si="161"/>
        <v>0</v>
      </c>
      <c r="BD181" s="227">
        <f t="shared" si="162"/>
        <v>0</v>
      </c>
      <c r="BE181" s="227">
        <f t="shared" si="163"/>
        <v>0</v>
      </c>
      <c r="BF181" s="227">
        <f t="shared" si="164"/>
        <v>0</v>
      </c>
      <c r="BH181" s="124" t="str">
        <f t="shared" si="137"/>
        <v>XG/XGS-PON OLTs (incl CombiPON)</v>
      </c>
      <c r="BI181" s="265">
        <f>IF(AG181=0,,10^-6*AG181*$BO$5*FTTX!Q159)</f>
        <v>0</v>
      </c>
      <c r="BJ181" s="257">
        <f>IF(AH181=0,,10^-6*AH181*$BO$5*FTTX!R159)</f>
        <v>0</v>
      </c>
      <c r="BK181" s="257">
        <f>IF(AI181=0,,10^-6*AI181*$BO$5*FTTX!S159)</f>
        <v>0</v>
      </c>
      <c r="BL181" s="257">
        <f>IF(AJ181=0,,10^-6*AJ181*$BO$5*FTTX!T159)</f>
        <v>0</v>
      </c>
      <c r="BM181" s="257">
        <f>IF(AK181=0,,10^-6*AK181*$BO$5*FTTX!U159)</f>
        <v>0</v>
      </c>
      <c r="BN181" s="257">
        <f>IF(AL181=0,,10^-6*AL181*$BO$5*FTTX!V159)</f>
        <v>0</v>
      </c>
      <c r="BO181" s="257">
        <f>IF(AM181=0,,10^-6*AM181*$BO$5*FTTX!W159)</f>
        <v>0</v>
      </c>
      <c r="BP181" s="257">
        <f>IF(AN181=0,,10^-6*AN181*$BO$5*FTTX!X159)</f>
        <v>0</v>
      </c>
      <c r="BQ181" s="257">
        <f>IF(AO181=0,,10^-6*AO181*$BO$5*FTTX!Y159)</f>
        <v>0</v>
      </c>
      <c r="BR181" s="257">
        <f>IF(AP181=0,,10^-6*AP181*$BO$5*FTTX!Z159)</f>
        <v>0</v>
      </c>
      <c r="BS181" s="257">
        <f>IF(AQ181=0,,10^-6*AQ181*$BO$5*FTTX!AA159)</f>
        <v>0</v>
      </c>
      <c r="BT181" s="257">
        <f>IF(AR181=0,,10^-6*AR181*$BO$5*FTTX!AB159)</f>
        <v>0</v>
      </c>
      <c r="BV181" s="124" t="str">
        <f t="shared" si="138"/>
        <v>XG/XGS-PON OLTs (incl CombiPON)</v>
      </c>
      <c r="BW181" s="270">
        <f>IF(AU181=0,,10^-6*AU181*$CC$5*FTTX!Q159)</f>
        <v>2.2399999999999998</v>
      </c>
      <c r="BX181" s="258">
        <f>IF(AV181=0,,10^-6*AV181*$CC$5*FTTX!R159)</f>
        <v>36.669390999999997</v>
      </c>
      <c r="BY181" s="258">
        <f>IF(AW181=0,,10^-6*AW181*$CC$5*FTTX!S159)</f>
        <v>0</v>
      </c>
      <c r="BZ181" s="258">
        <f>IF(AX181=0,,10^-6*AX181*$CC$5*FTTX!T159)</f>
        <v>0</v>
      </c>
      <c r="CA181" s="258">
        <f>IF(AY181=0,,10^-6*AY181*$CC$5*FTTX!U159)</f>
        <v>0</v>
      </c>
      <c r="CB181" s="258">
        <f>IF(AZ181=0,,10^-6*AZ181*$CC$5*FTTX!V159)</f>
        <v>0</v>
      </c>
      <c r="CC181" s="258">
        <f>IF(BA181=0,,10^-6*BA181*$CC$5*FTTX!W159)</f>
        <v>0</v>
      </c>
      <c r="CD181" s="258">
        <f>IF(BB181=0,,10^-6*BB181*$CC$5*FTTX!X159)</f>
        <v>0</v>
      </c>
      <c r="CE181" s="258">
        <f>IF(BC181=0,,10^-6*BC181*$CC$5*FTTX!Y159)</f>
        <v>0</v>
      </c>
      <c r="CF181" s="258">
        <f>IF(BD181=0,,10^-6*BD181*$CC$5*FTTX!Z159)</f>
        <v>0</v>
      </c>
      <c r="CG181" s="258">
        <f>IF(BE181=0,,10^-6*BE181*$CC$5*FTTX!AA159)</f>
        <v>0</v>
      </c>
      <c r="CH181" s="258">
        <f>IF(BF181=0,,10^-6*BF181*$CC$5*FTTX!AB159)</f>
        <v>0</v>
      </c>
    </row>
    <row r="182" spans="1:86">
      <c r="A182" s="238" t="s">
        <v>136</v>
      </c>
      <c r="B182" s="124" t="s">
        <v>211</v>
      </c>
      <c r="C182" s="227">
        <f>FTTX!C66</f>
        <v>0</v>
      </c>
      <c r="D182" s="227">
        <f>FTTX!D66</f>
        <v>0</v>
      </c>
      <c r="E182" s="227">
        <f>FTTX!E66</f>
        <v>0</v>
      </c>
      <c r="F182" s="227">
        <f>FTTX!F66</f>
        <v>0</v>
      </c>
      <c r="G182" s="227">
        <f>FTTX!G66</f>
        <v>0</v>
      </c>
      <c r="H182" s="227">
        <f>FTTX!H66</f>
        <v>0</v>
      </c>
      <c r="I182" s="227">
        <f>FTTX!I66</f>
        <v>0</v>
      </c>
      <c r="J182" s="227">
        <f>FTTX!J66</f>
        <v>0</v>
      </c>
      <c r="K182" s="227">
        <f>FTTX!K66</f>
        <v>0</v>
      </c>
      <c r="L182" s="227">
        <f>FTTX!L66</f>
        <v>0</v>
      </c>
      <c r="M182" s="227">
        <f>FTTX!M66</f>
        <v>0</v>
      </c>
      <c r="N182" s="227">
        <f>FTTX!N66</f>
        <v>0</v>
      </c>
      <c r="P182" s="124" t="str">
        <f t="shared" si="136"/>
        <v>NG-PON2 ONUs</v>
      </c>
      <c r="Q182" s="227">
        <f>FTTX!C89</f>
        <v>50</v>
      </c>
      <c r="R182" s="227">
        <f>FTTX!D89</f>
        <v>500</v>
      </c>
      <c r="S182" s="227">
        <f>FTTX!E89</f>
        <v>0</v>
      </c>
      <c r="T182" s="227">
        <f>FTTX!F89</f>
        <v>0</v>
      </c>
      <c r="U182" s="227">
        <f>FTTX!G89</f>
        <v>0</v>
      </c>
      <c r="V182" s="227">
        <f>FTTX!H89</f>
        <v>0</v>
      </c>
      <c r="W182" s="227">
        <f>FTTX!I89</f>
        <v>0</v>
      </c>
      <c r="X182" s="227">
        <f>FTTX!J89</f>
        <v>0</v>
      </c>
      <c r="Y182" s="227">
        <f>FTTX!K89</f>
        <v>0</v>
      </c>
      <c r="Z182" s="227">
        <f>FTTX!L89</f>
        <v>0</v>
      </c>
      <c r="AA182" s="227">
        <f>FTTX!M89</f>
        <v>0</v>
      </c>
      <c r="AB182" s="227">
        <f>FTTX!N89</f>
        <v>0</v>
      </c>
      <c r="AD182" s="252" t="s">
        <v>122</v>
      </c>
      <c r="AF182" s="124" t="str">
        <f t="shared" si="165"/>
        <v>NG-PON2 ONUs</v>
      </c>
      <c r="AG182" s="227">
        <f t="shared" si="141"/>
        <v>0</v>
      </c>
      <c r="AH182" s="227">
        <f t="shared" si="142"/>
        <v>0</v>
      </c>
      <c r="AI182" s="227">
        <f t="shared" si="143"/>
        <v>0</v>
      </c>
      <c r="AJ182" s="227">
        <f t="shared" si="144"/>
        <v>0</v>
      </c>
      <c r="AK182" s="227">
        <f t="shared" si="145"/>
        <v>0</v>
      </c>
      <c r="AL182" s="227">
        <f t="shared" si="146"/>
        <v>0</v>
      </c>
      <c r="AM182" s="227">
        <f t="shared" si="147"/>
        <v>0</v>
      </c>
      <c r="AN182" s="227">
        <f t="shared" si="148"/>
        <v>0</v>
      </c>
      <c r="AO182" s="227">
        <f t="shared" si="149"/>
        <v>0</v>
      </c>
      <c r="AP182" s="227">
        <f t="shared" si="150"/>
        <v>0</v>
      </c>
      <c r="AQ182" s="227">
        <f t="shared" si="151"/>
        <v>0</v>
      </c>
      <c r="AR182" s="227">
        <f t="shared" si="152"/>
        <v>0</v>
      </c>
      <c r="AT182" s="124" t="str">
        <f t="shared" si="166"/>
        <v>NG-PON2 ONUs</v>
      </c>
      <c r="AU182" s="227">
        <f t="shared" si="153"/>
        <v>50</v>
      </c>
      <c r="AV182" s="227">
        <f t="shared" si="154"/>
        <v>500</v>
      </c>
      <c r="AW182" s="227">
        <f t="shared" si="155"/>
        <v>0</v>
      </c>
      <c r="AX182" s="227">
        <f t="shared" si="156"/>
        <v>0</v>
      </c>
      <c r="AY182" s="227">
        <f t="shared" si="157"/>
        <v>0</v>
      </c>
      <c r="AZ182" s="227">
        <f t="shared" si="158"/>
        <v>0</v>
      </c>
      <c r="BA182" s="227">
        <f t="shared" si="159"/>
        <v>0</v>
      </c>
      <c r="BB182" s="227">
        <f t="shared" si="160"/>
        <v>0</v>
      </c>
      <c r="BC182" s="227">
        <f t="shared" si="161"/>
        <v>0</v>
      </c>
      <c r="BD182" s="227">
        <f t="shared" si="162"/>
        <v>0</v>
      </c>
      <c r="BE182" s="227">
        <f t="shared" si="163"/>
        <v>0</v>
      </c>
      <c r="BF182" s="227">
        <f t="shared" si="164"/>
        <v>0</v>
      </c>
      <c r="BH182" s="124" t="str">
        <f t="shared" si="137"/>
        <v>NG-PON2 ONUs</v>
      </c>
      <c r="BI182" s="265">
        <f>IF(AG182=0,,10^-6*AG182*$BO$5*FTTX!Q160)</f>
        <v>0</v>
      </c>
      <c r="BJ182" s="257">
        <f>IF(AH182=0,,10^-6*AH182*$BO$5*FTTX!R160)</f>
        <v>0</v>
      </c>
      <c r="BK182" s="257">
        <f>IF(AI182=0,,10^-6*AI182*$BO$5*FTTX!S160)</f>
        <v>0</v>
      </c>
      <c r="BL182" s="257">
        <f>IF(AJ182=0,,10^-6*AJ182*$BO$5*FTTX!T160)</f>
        <v>0</v>
      </c>
      <c r="BM182" s="257">
        <f>IF(AK182=0,,10^-6*AK182*$BO$5*FTTX!U160)</f>
        <v>0</v>
      </c>
      <c r="BN182" s="257">
        <f>IF(AL182=0,,10^-6*AL182*$BO$5*FTTX!V160)</f>
        <v>0</v>
      </c>
      <c r="BO182" s="257">
        <f>IF(AM182=0,,10^-6*AM182*$BO$5*FTTX!W160)</f>
        <v>0</v>
      </c>
      <c r="BP182" s="257">
        <f>IF(AN182=0,,10^-6*AN182*$BO$5*FTTX!X160)</f>
        <v>0</v>
      </c>
      <c r="BQ182" s="257">
        <f>IF(AO182=0,,10^-6*AO182*$BO$5*FTTX!Y160)</f>
        <v>0</v>
      </c>
      <c r="BR182" s="257">
        <f>IF(AP182=0,,10^-6*AP182*$BO$5*FTTX!Z160)</f>
        <v>0</v>
      </c>
      <c r="BS182" s="257">
        <f>IF(AQ182=0,,10^-6*AQ182*$BO$5*FTTX!AA160)</f>
        <v>0</v>
      </c>
      <c r="BT182" s="257">
        <f>IF(AR182=0,,10^-6*AR182*$BO$5*FTTX!AB160)</f>
        <v>0</v>
      </c>
      <c r="BV182" s="124" t="str">
        <f t="shared" si="138"/>
        <v>NG-PON2 ONUs</v>
      </c>
      <c r="BW182" s="270">
        <f>IF(AU182=0,,10^-6*AU182*$CC$5*FTTX!Q160)</f>
        <v>6.2499999999999995E-3</v>
      </c>
      <c r="BX182" s="258">
        <f>IF(AV182=0,,10^-6*AV182*$CC$5*FTTX!R160)</f>
        <v>6.0000000000000005E-2</v>
      </c>
      <c r="BY182" s="258">
        <f>IF(AW182=0,,10^-6*AW182*$CC$5*FTTX!S160)</f>
        <v>0</v>
      </c>
      <c r="BZ182" s="258">
        <f>IF(AX182=0,,10^-6*AX182*$CC$5*FTTX!T160)</f>
        <v>0</v>
      </c>
      <c r="CA182" s="258">
        <f>IF(AY182=0,,10^-6*AY182*$CC$5*FTTX!U160)</f>
        <v>0</v>
      </c>
      <c r="CB182" s="258">
        <f>IF(AZ182=0,,10^-6*AZ182*$CC$5*FTTX!V160)</f>
        <v>0</v>
      </c>
      <c r="CC182" s="258">
        <f>IF(BA182=0,,10^-6*BA182*$CC$5*FTTX!W160)</f>
        <v>0</v>
      </c>
      <c r="CD182" s="258">
        <f>IF(BB182=0,,10^-6*BB182*$CC$5*FTTX!X160)</f>
        <v>0</v>
      </c>
      <c r="CE182" s="258">
        <f>IF(BC182=0,,10^-6*BC182*$CC$5*FTTX!Y160)</f>
        <v>0</v>
      </c>
      <c r="CF182" s="258">
        <f>IF(BD182=0,,10^-6*BD182*$CC$5*FTTX!Z160)</f>
        <v>0</v>
      </c>
      <c r="CG182" s="258">
        <f>IF(BE182=0,,10^-6*BE182*$CC$5*FTTX!AA160)</f>
        <v>0</v>
      </c>
      <c r="CH182" s="258">
        <f>IF(BF182=0,,10^-6*BF182*$CC$5*FTTX!AB160)</f>
        <v>0</v>
      </c>
    </row>
    <row r="183" spans="1:86">
      <c r="A183" s="238" t="s">
        <v>136</v>
      </c>
      <c r="B183" s="124" t="s">
        <v>212</v>
      </c>
      <c r="C183" s="227">
        <f>FTTX!C67</f>
        <v>0</v>
      </c>
      <c r="D183" s="227">
        <f>FTTX!D67</f>
        <v>0</v>
      </c>
      <c r="E183" s="227">
        <f>FTTX!E67</f>
        <v>0</v>
      </c>
      <c r="F183" s="227">
        <f>FTTX!F67</f>
        <v>0</v>
      </c>
      <c r="G183" s="227">
        <f>FTTX!G67</f>
        <v>0</v>
      </c>
      <c r="H183" s="227">
        <f>FTTX!H67</f>
        <v>0</v>
      </c>
      <c r="I183" s="227">
        <f>FTTX!I67</f>
        <v>0</v>
      </c>
      <c r="J183" s="227">
        <f>FTTX!J67</f>
        <v>0</v>
      </c>
      <c r="K183" s="227">
        <f>FTTX!K67</f>
        <v>0</v>
      </c>
      <c r="L183" s="227">
        <f>FTTX!L67</f>
        <v>0</v>
      </c>
      <c r="M183" s="227">
        <f>FTTX!M67</f>
        <v>0</v>
      </c>
      <c r="N183" s="227">
        <f>FTTX!N67</f>
        <v>0</v>
      </c>
      <c r="P183" s="124" t="str">
        <f t="shared" si="136"/>
        <v>NG-PON2 OLTs</v>
      </c>
      <c r="Q183" s="227">
        <f>FTTX!C90</f>
        <v>50</v>
      </c>
      <c r="R183" s="227">
        <f>FTTX!D90</f>
        <v>100</v>
      </c>
      <c r="S183" s="227">
        <f>FTTX!E90</f>
        <v>0</v>
      </c>
      <c r="T183" s="227">
        <f>FTTX!F90</f>
        <v>0</v>
      </c>
      <c r="U183" s="227">
        <f>FTTX!G90</f>
        <v>0</v>
      </c>
      <c r="V183" s="227">
        <f>FTTX!H90</f>
        <v>0</v>
      </c>
      <c r="W183" s="227">
        <f>FTTX!I90</f>
        <v>0</v>
      </c>
      <c r="X183" s="227">
        <f>FTTX!J90</f>
        <v>0</v>
      </c>
      <c r="Y183" s="227">
        <f>FTTX!K90</f>
        <v>0</v>
      </c>
      <c r="Z183" s="227">
        <f>FTTX!L90</f>
        <v>0</v>
      </c>
      <c r="AA183" s="227">
        <f>FTTX!M90</f>
        <v>0</v>
      </c>
      <c r="AB183" s="227">
        <f>FTTX!N90</f>
        <v>0</v>
      </c>
      <c r="AD183" s="252" t="s">
        <v>122</v>
      </c>
      <c r="AF183" s="124" t="str">
        <f t="shared" si="165"/>
        <v>NG-PON2 OLTs</v>
      </c>
      <c r="AG183" s="227">
        <f t="shared" si="141"/>
        <v>0</v>
      </c>
      <c r="AH183" s="227">
        <f t="shared" si="142"/>
        <v>0</v>
      </c>
      <c r="AI183" s="227">
        <f t="shared" si="143"/>
        <v>0</v>
      </c>
      <c r="AJ183" s="227">
        <f t="shared" si="144"/>
        <v>0</v>
      </c>
      <c r="AK183" s="227">
        <f t="shared" si="145"/>
        <v>0</v>
      </c>
      <c r="AL183" s="227">
        <f t="shared" si="146"/>
        <v>0</v>
      </c>
      <c r="AM183" s="227">
        <f t="shared" si="147"/>
        <v>0</v>
      </c>
      <c r="AN183" s="227">
        <f t="shared" si="148"/>
        <v>0</v>
      </c>
      <c r="AO183" s="227">
        <f t="shared" si="149"/>
        <v>0</v>
      </c>
      <c r="AP183" s="227">
        <f t="shared" si="150"/>
        <v>0</v>
      </c>
      <c r="AQ183" s="227">
        <f t="shared" si="151"/>
        <v>0</v>
      </c>
      <c r="AR183" s="227">
        <f t="shared" si="152"/>
        <v>0</v>
      </c>
      <c r="AT183" s="124" t="str">
        <f t="shared" si="166"/>
        <v>NG-PON2 OLTs</v>
      </c>
      <c r="AU183" s="227">
        <f t="shared" si="153"/>
        <v>50</v>
      </c>
      <c r="AV183" s="227">
        <f t="shared" si="154"/>
        <v>100</v>
      </c>
      <c r="AW183" s="227">
        <f t="shared" si="155"/>
        <v>0</v>
      </c>
      <c r="AX183" s="227">
        <f t="shared" si="156"/>
        <v>0</v>
      </c>
      <c r="AY183" s="227">
        <f t="shared" si="157"/>
        <v>0</v>
      </c>
      <c r="AZ183" s="227">
        <f t="shared" si="158"/>
        <v>0</v>
      </c>
      <c r="BA183" s="227">
        <f t="shared" si="159"/>
        <v>0</v>
      </c>
      <c r="BB183" s="227">
        <f t="shared" si="160"/>
        <v>0</v>
      </c>
      <c r="BC183" s="227">
        <f t="shared" si="161"/>
        <v>0</v>
      </c>
      <c r="BD183" s="227">
        <f t="shared" si="162"/>
        <v>0</v>
      </c>
      <c r="BE183" s="227">
        <f t="shared" si="163"/>
        <v>0</v>
      </c>
      <c r="BF183" s="227">
        <f t="shared" si="164"/>
        <v>0</v>
      </c>
      <c r="BH183" s="124" t="str">
        <f t="shared" si="137"/>
        <v>NG-PON2 OLTs</v>
      </c>
      <c r="BI183" s="265">
        <f>IF(AG183=0,,10^-6*AG183*$BO$5*FTTX!Q161)</f>
        <v>0</v>
      </c>
      <c r="BJ183" s="257">
        <f>IF(AH183=0,,10^-6*AH183*$BO$5*FTTX!R161)</f>
        <v>0</v>
      </c>
      <c r="BK183" s="257">
        <f>IF(AI183=0,,10^-6*AI183*$BO$5*FTTX!S161)</f>
        <v>0</v>
      </c>
      <c r="BL183" s="257">
        <f>IF(AJ183=0,,10^-6*AJ183*$BO$5*FTTX!T161)</f>
        <v>0</v>
      </c>
      <c r="BM183" s="257">
        <f>IF(AK183=0,,10^-6*AK183*$BO$5*FTTX!U161)</f>
        <v>0</v>
      </c>
      <c r="BN183" s="257">
        <f>IF(AL183=0,,10^-6*AL183*$BO$5*FTTX!V161)</f>
        <v>0</v>
      </c>
      <c r="BO183" s="257">
        <f>IF(AM183=0,,10^-6*AM183*$BO$5*FTTX!W161)</f>
        <v>0</v>
      </c>
      <c r="BP183" s="257">
        <f>IF(AN183=0,,10^-6*AN183*$BO$5*FTTX!X161)</f>
        <v>0</v>
      </c>
      <c r="BQ183" s="257">
        <f>IF(AO183=0,,10^-6*AO183*$BO$5*FTTX!Y161)</f>
        <v>0</v>
      </c>
      <c r="BR183" s="257">
        <f>IF(AP183=0,,10^-6*AP183*$BO$5*FTTX!Z161)</f>
        <v>0</v>
      </c>
      <c r="BS183" s="257">
        <f>IF(AQ183=0,,10^-6*AQ183*$BO$5*FTTX!AA161)</f>
        <v>0</v>
      </c>
      <c r="BT183" s="257">
        <f>IF(AR183=0,,10^-6*AR183*$BO$5*FTTX!AB161)</f>
        <v>0</v>
      </c>
      <c r="BV183" s="124" t="str">
        <f t="shared" si="138"/>
        <v>NG-PON2 OLTs</v>
      </c>
      <c r="BW183" s="270">
        <f>IF(AU183=0,,10^-6*AU183*$CC$5*FTTX!Q161)</f>
        <v>1.4499999999999999E-2</v>
      </c>
      <c r="BX183" s="258">
        <f>IF(AV183=0,,10^-6*AV183*$CC$5*FTTX!R161)</f>
        <v>2.7999999999999997E-2</v>
      </c>
      <c r="BY183" s="258">
        <f>IF(AW183=0,,10^-6*AW183*$CC$5*FTTX!S161)</f>
        <v>0</v>
      </c>
      <c r="BZ183" s="258">
        <f>IF(AX183=0,,10^-6*AX183*$CC$5*FTTX!T161)</f>
        <v>0</v>
      </c>
      <c r="CA183" s="258">
        <f>IF(AY183=0,,10^-6*AY183*$CC$5*FTTX!U161)</f>
        <v>0</v>
      </c>
      <c r="CB183" s="258">
        <f>IF(AZ183=0,,10^-6*AZ183*$CC$5*FTTX!V161)</f>
        <v>0</v>
      </c>
      <c r="CC183" s="258">
        <f>IF(BA183=0,,10^-6*BA183*$CC$5*FTTX!W161)</f>
        <v>0</v>
      </c>
      <c r="CD183" s="258">
        <f>IF(BB183=0,,10^-6*BB183*$CC$5*FTTX!X161)</f>
        <v>0</v>
      </c>
      <c r="CE183" s="258">
        <f>IF(BC183=0,,10^-6*BC183*$CC$5*FTTX!Y161)</f>
        <v>0</v>
      </c>
      <c r="CF183" s="258">
        <f>IF(BD183=0,,10^-6*BD183*$CC$5*FTTX!Z161)</f>
        <v>0</v>
      </c>
      <c r="CG183" s="258">
        <f>IF(BE183=0,,10^-6*BE183*$CC$5*FTTX!AA161)</f>
        <v>0</v>
      </c>
      <c r="CH183" s="258">
        <f>IF(BF183=0,,10^-6*BF183*$CC$5*FTTX!AB161)</f>
        <v>0</v>
      </c>
    </row>
    <row r="184" spans="1:86">
      <c r="A184" s="238" t="s">
        <v>136</v>
      </c>
      <c r="B184" s="124" t="s">
        <v>213</v>
      </c>
      <c r="C184" s="227">
        <f>FTTX!C68</f>
        <v>0</v>
      </c>
      <c r="D184" s="227">
        <f>FTTX!D68</f>
        <v>0</v>
      </c>
      <c r="E184" s="227">
        <f>FTTX!E68</f>
        <v>0</v>
      </c>
      <c r="F184" s="227">
        <f>FTTX!F68</f>
        <v>0</v>
      </c>
      <c r="G184" s="227">
        <f>FTTX!G68</f>
        <v>0</v>
      </c>
      <c r="H184" s="227">
        <f>FTTX!H68</f>
        <v>0</v>
      </c>
      <c r="I184" s="227">
        <f>FTTX!I68</f>
        <v>0</v>
      </c>
      <c r="J184" s="227">
        <f>FTTX!J68</f>
        <v>0</v>
      </c>
      <c r="K184" s="227">
        <f>FTTX!K68</f>
        <v>0</v>
      </c>
      <c r="L184" s="227">
        <f>FTTX!L68</f>
        <v>0</v>
      </c>
      <c r="M184" s="227">
        <f>FTTX!M68</f>
        <v>0</v>
      </c>
      <c r="N184" s="227">
        <f>FTTX!N68</f>
        <v>0</v>
      </c>
      <c r="P184" s="124" t="str">
        <f t="shared" si="136"/>
        <v>25/50G PON ONUs</v>
      </c>
      <c r="Q184" s="227">
        <f>FTTX!C91</f>
        <v>0</v>
      </c>
      <c r="R184" s="227">
        <f>FTTX!D91</f>
        <v>0</v>
      </c>
      <c r="S184" s="227">
        <f>FTTX!E91</f>
        <v>0</v>
      </c>
      <c r="T184" s="227">
        <f>FTTX!F91</f>
        <v>0</v>
      </c>
      <c r="U184" s="227">
        <f>FTTX!G91</f>
        <v>0</v>
      </c>
      <c r="V184" s="227">
        <f>FTTX!H91</f>
        <v>0</v>
      </c>
      <c r="W184" s="227">
        <f>FTTX!I91</f>
        <v>0</v>
      </c>
      <c r="X184" s="227">
        <f>FTTX!J91</f>
        <v>0</v>
      </c>
      <c r="Y184" s="227">
        <f>FTTX!K91</f>
        <v>0</v>
      </c>
      <c r="Z184" s="227">
        <f>FTTX!L91</f>
        <v>0</v>
      </c>
      <c r="AA184" s="227">
        <f>FTTX!M91</f>
        <v>0</v>
      </c>
      <c r="AB184" s="227">
        <f>FTTX!N91</f>
        <v>0</v>
      </c>
      <c r="AD184" s="252" t="s">
        <v>122</v>
      </c>
      <c r="AF184" s="124" t="str">
        <f t="shared" si="165"/>
        <v>25/50G PON ONUs</v>
      </c>
      <c r="AG184" s="227">
        <f t="shared" si="141"/>
        <v>0</v>
      </c>
      <c r="AH184" s="227">
        <f t="shared" si="142"/>
        <v>0</v>
      </c>
      <c r="AI184" s="227">
        <f t="shared" si="143"/>
        <v>0</v>
      </c>
      <c r="AJ184" s="227">
        <f t="shared" si="144"/>
        <v>0</v>
      </c>
      <c r="AK184" s="227">
        <f t="shared" si="145"/>
        <v>0</v>
      </c>
      <c r="AL184" s="227">
        <f t="shared" si="146"/>
        <v>0</v>
      </c>
      <c r="AM184" s="227">
        <f t="shared" si="147"/>
        <v>0</v>
      </c>
      <c r="AN184" s="227">
        <f t="shared" si="148"/>
        <v>0</v>
      </c>
      <c r="AO184" s="227">
        <f t="shared" si="149"/>
        <v>0</v>
      </c>
      <c r="AP184" s="227">
        <f t="shared" si="150"/>
        <v>0</v>
      </c>
      <c r="AQ184" s="227">
        <f t="shared" si="151"/>
        <v>0</v>
      </c>
      <c r="AR184" s="227">
        <f t="shared" si="152"/>
        <v>0</v>
      </c>
      <c r="AT184" s="124" t="str">
        <f t="shared" si="166"/>
        <v>25/50G PON ONUs</v>
      </c>
      <c r="AU184" s="227">
        <f t="shared" si="153"/>
        <v>0</v>
      </c>
      <c r="AV184" s="227">
        <f t="shared" si="154"/>
        <v>0</v>
      </c>
      <c r="AW184" s="227">
        <f t="shared" si="155"/>
        <v>0</v>
      </c>
      <c r="AX184" s="227">
        <f t="shared" si="156"/>
        <v>0</v>
      </c>
      <c r="AY184" s="227">
        <f t="shared" si="157"/>
        <v>0</v>
      </c>
      <c r="AZ184" s="227">
        <f t="shared" si="158"/>
        <v>0</v>
      </c>
      <c r="BA184" s="227">
        <f t="shared" si="159"/>
        <v>0</v>
      </c>
      <c r="BB184" s="227">
        <f t="shared" si="160"/>
        <v>0</v>
      </c>
      <c r="BC184" s="227">
        <f t="shared" si="161"/>
        <v>0</v>
      </c>
      <c r="BD184" s="227">
        <f t="shared" si="162"/>
        <v>0</v>
      </c>
      <c r="BE184" s="227">
        <f t="shared" si="163"/>
        <v>0</v>
      </c>
      <c r="BF184" s="227">
        <f t="shared" si="164"/>
        <v>0</v>
      </c>
      <c r="BH184" s="124" t="str">
        <f t="shared" si="137"/>
        <v>25/50G PON ONUs</v>
      </c>
      <c r="BI184" s="265">
        <f>IF(AG184=0,,10^-6*AG184*$BO$5*FTTX!Q162)</f>
        <v>0</v>
      </c>
      <c r="BJ184" s="257">
        <f>IF(AH184=0,,10^-6*AH184*$BO$5*FTTX!R162)</f>
        <v>0</v>
      </c>
      <c r="BK184" s="257">
        <f>IF(AI184=0,,10^-6*AI184*$BO$5*FTTX!S162)</f>
        <v>0</v>
      </c>
      <c r="BL184" s="257">
        <f>IF(AJ184=0,,10^-6*AJ184*$BO$5*FTTX!T162)</f>
        <v>0</v>
      </c>
      <c r="BM184" s="257">
        <f>IF(AK184=0,,10^-6*AK184*$BO$5*FTTX!U162)</f>
        <v>0</v>
      </c>
      <c r="BN184" s="257">
        <f>IF(AL184=0,,10^-6*AL184*$BO$5*FTTX!V162)</f>
        <v>0</v>
      </c>
      <c r="BO184" s="257">
        <f>IF(AM184=0,,10^-6*AM184*$BO$5*FTTX!W162)</f>
        <v>0</v>
      </c>
      <c r="BP184" s="257">
        <f>IF(AN184=0,,10^-6*AN184*$BO$5*FTTX!X162)</f>
        <v>0</v>
      </c>
      <c r="BQ184" s="257">
        <f>IF(AO184=0,,10^-6*AO184*$BO$5*FTTX!Y162)</f>
        <v>0</v>
      </c>
      <c r="BR184" s="257">
        <f>IF(AP184=0,,10^-6*AP184*$BO$5*FTTX!Z162)</f>
        <v>0</v>
      </c>
      <c r="BS184" s="257">
        <f>IF(AQ184=0,,10^-6*AQ184*$BO$5*FTTX!AA162)</f>
        <v>0</v>
      </c>
      <c r="BT184" s="257">
        <f>IF(AR184=0,,10^-6*AR184*$BO$5*FTTX!AB162)</f>
        <v>0</v>
      </c>
      <c r="BV184" s="124" t="str">
        <f t="shared" si="138"/>
        <v>25/50G PON ONUs</v>
      </c>
      <c r="BW184" s="270">
        <f>IF(AU184=0,,10^-6*AU184*$CC$5*FTTX!Q162)</f>
        <v>0</v>
      </c>
      <c r="BX184" s="258">
        <f>IF(AV184=0,,10^-6*AV184*$CC$5*FTTX!R162)</f>
        <v>0</v>
      </c>
      <c r="BY184" s="258">
        <f>IF(AW184=0,,10^-6*AW184*$CC$5*FTTX!S162)</f>
        <v>0</v>
      </c>
      <c r="BZ184" s="258">
        <f>IF(AX184=0,,10^-6*AX184*$CC$5*FTTX!T162)</f>
        <v>0</v>
      </c>
      <c r="CA184" s="258">
        <f>IF(AY184=0,,10^-6*AY184*$CC$5*FTTX!U162)</f>
        <v>0</v>
      </c>
      <c r="CB184" s="258">
        <f>IF(AZ184=0,,10^-6*AZ184*$CC$5*FTTX!V162)</f>
        <v>0</v>
      </c>
      <c r="CC184" s="258">
        <f>IF(BA184=0,,10^-6*BA184*$CC$5*FTTX!W162)</f>
        <v>0</v>
      </c>
      <c r="CD184" s="258">
        <f>IF(BB184=0,,10^-6*BB184*$CC$5*FTTX!X162)</f>
        <v>0</v>
      </c>
      <c r="CE184" s="258">
        <f>IF(BC184=0,,10^-6*BC184*$CC$5*FTTX!Y162)</f>
        <v>0</v>
      </c>
      <c r="CF184" s="258">
        <f>IF(BD184=0,,10^-6*BD184*$CC$5*FTTX!Z162)</f>
        <v>0</v>
      </c>
      <c r="CG184" s="258">
        <f>IF(BE184=0,,10^-6*BE184*$CC$5*FTTX!AA162)</f>
        <v>0</v>
      </c>
      <c r="CH184" s="258">
        <f>IF(BF184=0,,10^-6*BF184*$CC$5*FTTX!AB162)</f>
        <v>0</v>
      </c>
    </row>
    <row r="185" spans="1:86">
      <c r="A185" s="238" t="s">
        <v>136</v>
      </c>
      <c r="B185" s="124" t="s">
        <v>214</v>
      </c>
      <c r="C185" s="227">
        <f>FTTX!C69</f>
        <v>0</v>
      </c>
      <c r="D185" s="227">
        <f>FTTX!D69</f>
        <v>0</v>
      </c>
      <c r="E185" s="227">
        <f>FTTX!E69</f>
        <v>0</v>
      </c>
      <c r="F185" s="227">
        <f>FTTX!F69</f>
        <v>0</v>
      </c>
      <c r="G185" s="227">
        <f>FTTX!G69</f>
        <v>0</v>
      </c>
      <c r="H185" s="227">
        <f>FTTX!H69</f>
        <v>0</v>
      </c>
      <c r="I185" s="227">
        <f>FTTX!I69</f>
        <v>0</v>
      </c>
      <c r="J185" s="227">
        <f>FTTX!J69</f>
        <v>0</v>
      </c>
      <c r="K185" s="227">
        <f>FTTX!K69</f>
        <v>0</v>
      </c>
      <c r="L185" s="227">
        <f>FTTX!L69</f>
        <v>0</v>
      </c>
      <c r="M185" s="227">
        <f>FTTX!M69</f>
        <v>0</v>
      </c>
      <c r="N185" s="227">
        <f>FTTX!N69</f>
        <v>0</v>
      </c>
      <c r="P185" s="124" t="str">
        <f t="shared" si="136"/>
        <v>25/50G PON OLTs</v>
      </c>
      <c r="Q185" s="227">
        <f>FTTX!C92</f>
        <v>0</v>
      </c>
      <c r="R185" s="227">
        <f>FTTX!D92</f>
        <v>0</v>
      </c>
      <c r="S185" s="227">
        <f>FTTX!E92</f>
        <v>0</v>
      </c>
      <c r="T185" s="227">
        <f>FTTX!F92</f>
        <v>0</v>
      </c>
      <c r="U185" s="227">
        <f>FTTX!G92</f>
        <v>0</v>
      </c>
      <c r="V185" s="227">
        <f>FTTX!H92</f>
        <v>0</v>
      </c>
      <c r="W185" s="227">
        <f>FTTX!I92</f>
        <v>0</v>
      </c>
      <c r="X185" s="227">
        <f>FTTX!J92</f>
        <v>0</v>
      </c>
      <c r="Y185" s="227">
        <f>FTTX!K92</f>
        <v>0</v>
      </c>
      <c r="Z185" s="227">
        <f>FTTX!L92</f>
        <v>0</v>
      </c>
      <c r="AA185" s="227">
        <f>FTTX!M92</f>
        <v>0</v>
      </c>
      <c r="AB185" s="227">
        <f>FTTX!N92</f>
        <v>0</v>
      </c>
      <c r="AD185" s="252" t="s">
        <v>122</v>
      </c>
      <c r="AF185" s="124" t="str">
        <f t="shared" si="165"/>
        <v>25/50G PON OLTs</v>
      </c>
      <c r="AG185" s="227">
        <f t="shared" si="141"/>
        <v>0</v>
      </c>
      <c r="AH185" s="227">
        <f t="shared" si="142"/>
        <v>0</v>
      </c>
      <c r="AI185" s="227">
        <f t="shared" si="143"/>
        <v>0</v>
      </c>
      <c r="AJ185" s="227">
        <f t="shared" si="144"/>
        <v>0</v>
      </c>
      <c r="AK185" s="227">
        <f t="shared" si="145"/>
        <v>0</v>
      </c>
      <c r="AL185" s="227">
        <f t="shared" si="146"/>
        <v>0</v>
      </c>
      <c r="AM185" s="227">
        <f t="shared" si="147"/>
        <v>0</v>
      </c>
      <c r="AN185" s="227">
        <f t="shared" si="148"/>
        <v>0</v>
      </c>
      <c r="AO185" s="227">
        <f t="shared" si="149"/>
        <v>0</v>
      </c>
      <c r="AP185" s="227">
        <f t="shared" si="150"/>
        <v>0</v>
      </c>
      <c r="AQ185" s="227">
        <f t="shared" si="151"/>
        <v>0</v>
      </c>
      <c r="AR185" s="227">
        <f t="shared" si="152"/>
        <v>0</v>
      </c>
      <c r="AT185" s="124" t="str">
        <f t="shared" si="166"/>
        <v>25/50G PON OLTs</v>
      </c>
      <c r="AU185" s="227">
        <f t="shared" si="153"/>
        <v>0</v>
      </c>
      <c r="AV185" s="227">
        <f t="shared" si="154"/>
        <v>0</v>
      </c>
      <c r="AW185" s="227">
        <f t="shared" si="155"/>
        <v>0</v>
      </c>
      <c r="AX185" s="227">
        <f t="shared" si="156"/>
        <v>0</v>
      </c>
      <c r="AY185" s="227">
        <f t="shared" si="157"/>
        <v>0</v>
      </c>
      <c r="AZ185" s="227">
        <f t="shared" si="158"/>
        <v>0</v>
      </c>
      <c r="BA185" s="227">
        <f t="shared" si="159"/>
        <v>0</v>
      </c>
      <c r="BB185" s="227">
        <f t="shared" si="160"/>
        <v>0</v>
      </c>
      <c r="BC185" s="227">
        <f t="shared" si="161"/>
        <v>0</v>
      </c>
      <c r="BD185" s="227">
        <f t="shared" si="162"/>
        <v>0</v>
      </c>
      <c r="BE185" s="227">
        <f t="shared" si="163"/>
        <v>0</v>
      </c>
      <c r="BF185" s="227">
        <f t="shared" si="164"/>
        <v>0</v>
      </c>
      <c r="BH185" s="124" t="str">
        <f t="shared" si="137"/>
        <v>25/50G PON OLTs</v>
      </c>
      <c r="BI185" s="265">
        <f>IF(AG185=0,,10^-6*AG185*$BO$5*FTTX!Q163)</f>
        <v>0</v>
      </c>
      <c r="BJ185" s="257">
        <f>IF(AH185=0,,10^-6*AH185*$BO$5*FTTX!R163)</f>
        <v>0</v>
      </c>
      <c r="BK185" s="257">
        <f>IF(AI185=0,,10^-6*AI185*$BO$5*FTTX!S163)</f>
        <v>0</v>
      </c>
      <c r="BL185" s="257">
        <f>IF(AJ185=0,,10^-6*AJ185*$BO$5*FTTX!T163)</f>
        <v>0</v>
      </c>
      <c r="BM185" s="257">
        <f>IF(AK185=0,,10^-6*AK185*$BO$5*FTTX!U163)</f>
        <v>0</v>
      </c>
      <c r="BN185" s="257">
        <f>IF(AL185=0,,10^-6*AL185*$BO$5*FTTX!V163)</f>
        <v>0</v>
      </c>
      <c r="BO185" s="257">
        <f>IF(AM185=0,,10^-6*AM185*$BO$5*FTTX!W163)</f>
        <v>0</v>
      </c>
      <c r="BP185" s="257">
        <f>IF(AN185=0,,10^-6*AN185*$BO$5*FTTX!X163)</f>
        <v>0</v>
      </c>
      <c r="BQ185" s="257">
        <f>IF(AO185=0,,10^-6*AO185*$BO$5*FTTX!Y163)</f>
        <v>0</v>
      </c>
      <c r="BR185" s="257">
        <f>IF(AP185=0,,10^-6*AP185*$BO$5*FTTX!Z163)</f>
        <v>0</v>
      </c>
      <c r="BS185" s="257">
        <f>IF(AQ185=0,,10^-6*AQ185*$BO$5*FTTX!AA163)</f>
        <v>0</v>
      </c>
      <c r="BT185" s="257">
        <f>IF(AR185=0,,10^-6*AR185*$BO$5*FTTX!AB163)</f>
        <v>0</v>
      </c>
      <c r="BV185" s="124" t="str">
        <f t="shared" si="138"/>
        <v>25/50G PON OLTs</v>
      </c>
      <c r="BW185" s="270">
        <f>IF(AU185=0,,10^-6*AU185*$CC$5*FTTX!Q163)</f>
        <v>0</v>
      </c>
      <c r="BX185" s="258">
        <f>IF(AV185=0,,10^-6*AV185*$CC$5*FTTX!R163)</f>
        <v>0</v>
      </c>
      <c r="BY185" s="258">
        <f>IF(AW185=0,,10^-6*AW185*$CC$5*FTTX!S163)</f>
        <v>0</v>
      </c>
      <c r="BZ185" s="258">
        <f>IF(AX185=0,,10^-6*AX185*$CC$5*FTTX!T163)</f>
        <v>0</v>
      </c>
      <c r="CA185" s="258">
        <f>IF(AY185=0,,10^-6*AY185*$CC$5*FTTX!U163)</f>
        <v>0</v>
      </c>
      <c r="CB185" s="258">
        <f>IF(AZ185=0,,10^-6*AZ185*$CC$5*FTTX!V163)</f>
        <v>0</v>
      </c>
      <c r="CC185" s="258">
        <f>IF(BA185=0,,10^-6*BA185*$CC$5*FTTX!W163)</f>
        <v>0</v>
      </c>
      <c r="CD185" s="258">
        <f>IF(BB185=0,,10^-6*BB185*$CC$5*FTTX!X163)</f>
        <v>0</v>
      </c>
      <c r="CE185" s="258">
        <f>IF(BC185=0,,10^-6*BC185*$CC$5*FTTX!Y163)</f>
        <v>0</v>
      </c>
      <c r="CF185" s="258">
        <f>IF(BD185=0,,10^-6*BD185*$CC$5*FTTX!Z163)</f>
        <v>0</v>
      </c>
      <c r="CG185" s="258">
        <f>IF(BE185=0,,10^-6*BE185*$CC$5*FTTX!AA163)</f>
        <v>0</v>
      </c>
      <c r="CH185" s="258">
        <f>IF(BF185=0,,10^-6*BF185*$CC$5*FTTX!AB163)</f>
        <v>0</v>
      </c>
    </row>
    <row r="186" spans="1:86">
      <c r="A186" s="238" t="s">
        <v>136</v>
      </c>
      <c r="B186" s="124" t="s">
        <v>215</v>
      </c>
      <c r="C186" s="227">
        <f>FTTX!C70</f>
        <v>0</v>
      </c>
      <c r="D186" s="227">
        <f>FTTX!D70</f>
        <v>0</v>
      </c>
      <c r="E186" s="227">
        <f>FTTX!E70</f>
        <v>0</v>
      </c>
      <c r="F186" s="227">
        <f>FTTX!F70</f>
        <v>0</v>
      </c>
      <c r="G186" s="227">
        <f>FTTX!G70</f>
        <v>0</v>
      </c>
      <c r="H186" s="227">
        <f>FTTX!H70</f>
        <v>0</v>
      </c>
      <c r="I186" s="227">
        <f>FTTX!I70</f>
        <v>0</v>
      </c>
      <c r="J186" s="227">
        <f>FTTX!J70</f>
        <v>0</v>
      </c>
      <c r="K186" s="227">
        <f>FTTX!K70</f>
        <v>0</v>
      </c>
      <c r="L186" s="227">
        <f>FTTX!L70</f>
        <v>0</v>
      </c>
      <c r="M186" s="227">
        <f>FTTX!M70</f>
        <v>0</v>
      </c>
      <c r="N186" s="227">
        <f>FTTX!N70</f>
        <v>0</v>
      </c>
      <c r="P186" s="124" t="str">
        <f t="shared" si="136"/>
        <v>placeholder for future product</v>
      </c>
      <c r="Q186" s="227">
        <f>FTTX!C93</f>
        <v>0</v>
      </c>
      <c r="R186" s="227">
        <f>FTTX!D93</f>
        <v>0</v>
      </c>
      <c r="S186" s="227">
        <f>FTTX!E93</f>
        <v>0</v>
      </c>
      <c r="T186" s="227">
        <f>FTTX!F93</f>
        <v>0</v>
      </c>
      <c r="U186" s="227">
        <f>FTTX!G93</f>
        <v>0</v>
      </c>
      <c r="V186" s="227">
        <f>FTTX!H93</f>
        <v>0</v>
      </c>
      <c r="W186" s="227">
        <f>FTTX!I93</f>
        <v>0</v>
      </c>
      <c r="X186" s="227">
        <f>FTTX!J93</f>
        <v>0</v>
      </c>
      <c r="Y186" s="227">
        <f>FTTX!K93</f>
        <v>0</v>
      </c>
      <c r="Z186" s="227">
        <f>FTTX!L93</f>
        <v>0</v>
      </c>
      <c r="AA186" s="227">
        <f>FTTX!M93</f>
        <v>0</v>
      </c>
      <c r="AB186" s="227">
        <f>FTTX!N93</f>
        <v>0</v>
      </c>
      <c r="AD186" s="252" t="s">
        <v>122</v>
      </c>
      <c r="AF186" s="124" t="str">
        <f t="shared" si="165"/>
        <v>placeholder for future product</v>
      </c>
      <c r="AG186" s="227">
        <f t="shared" si="141"/>
        <v>0</v>
      </c>
      <c r="AH186" s="227">
        <f t="shared" si="142"/>
        <v>0</v>
      </c>
      <c r="AI186" s="227">
        <f t="shared" si="143"/>
        <v>0</v>
      </c>
      <c r="AJ186" s="227">
        <f t="shared" si="144"/>
        <v>0</v>
      </c>
      <c r="AK186" s="227">
        <f t="shared" si="145"/>
        <v>0</v>
      </c>
      <c r="AL186" s="227">
        <f t="shared" si="146"/>
        <v>0</v>
      </c>
      <c r="AM186" s="227">
        <f t="shared" si="147"/>
        <v>0</v>
      </c>
      <c r="AN186" s="227">
        <f t="shared" si="148"/>
        <v>0</v>
      </c>
      <c r="AO186" s="227">
        <f t="shared" si="149"/>
        <v>0</v>
      </c>
      <c r="AP186" s="227">
        <f t="shared" si="150"/>
        <v>0</v>
      </c>
      <c r="AQ186" s="227">
        <f t="shared" si="151"/>
        <v>0</v>
      </c>
      <c r="AR186" s="227">
        <f t="shared" si="152"/>
        <v>0</v>
      </c>
      <c r="AT186" s="124" t="str">
        <f t="shared" si="166"/>
        <v>placeholder for future product</v>
      </c>
      <c r="AU186" s="227">
        <f t="shared" si="153"/>
        <v>0</v>
      </c>
      <c r="AV186" s="227">
        <f t="shared" si="154"/>
        <v>0</v>
      </c>
      <c r="AW186" s="227">
        <f t="shared" si="155"/>
        <v>0</v>
      </c>
      <c r="AX186" s="227">
        <f t="shared" si="156"/>
        <v>0</v>
      </c>
      <c r="AY186" s="227">
        <f t="shared" si="157"/>
        <v>0</v>
      </c>
      <c r="AZ186" s="227">
        <f t="shared" si="158"/>
        <v>0</v>
      </c>
      <c r="BA186" s="227">
        <f t="shared" si="159"/>
        <v>0</v>
      </c>
      <c r="BB186" s="227">
        <f t="shared" si="160"/>
        <v>0</v>
      </c>
      <c r="BC186" s="227">
        <f t="shared" si="161"/>
        <v>0</v>
      </c>
      <c r="BD186" s="227">
        <f t="shared" si="162"/>
        <v>0</v>
      </c>
      <c r="BE186" s="227">
        <f t="shared" si="163"/>
        <v>0</v>
      </c>
      <c r="BF186" s="227">
        <f t="shared" si="164"/>
        <v>0</v>
      </c>
      <c r="BH186" s="124" t="str">
        <f t="shared" si="137"/>
        <v>placeholder for future product</v>
      </c>
      <c r="BI186" s="265">
        <f>IF(AG186=0,,10^-6*AG186*$BO$5*FTTX!Q164)</f>
        <v>0</v>
      </c>
      <c r="BJ186" s="257">
        <f>IF(AH186=0,,10^-6*AH186*$BO$5*FTTX!R164)</f>
        <v>0</v>
      </c>
      <c r="BK186" s="257">
        <f>IF(AI186=0,,10^-6*AI186*$BO$5*FTTX!S164)</f>
        <v>0</v>
      </c>
      <c r="BL186" s="257">
        <f>IF(AJ186=0,,10^-6*AJ186*$BO$5*FTTX!T164)</f>
        <v>0</v>
      </c>
      <c r="BM186" s="257">
        <f>IF(AK186=0,,10^-6*AK186*$BO$5*FTTX!U164)</f>
        <v>0</v>
      </c>
      <c r="BN186" s="257">
        <f>IF(AL186=0,,10^-6*AL186*$BO$5*FTTX!V164)</f>
        <v>0</v>
      </c>
      <c r="BO186" s="257">
        <f>IF(AM186=0,,10^-6*AM186*$BO$5*FTTX!W164)</f>
        <v>0</v>
      </c>
      <c r="BP186" s="257">
        <f>IF(AN186=0,,10^-6*AN186*$BO$5*FTTX!X164)</f>
        <v>0</v>
      </c>
      <c r="BQ186" s="257">
        <f>IF(AO186=0,,10^-6*AO186*$BO$5*FTTX!Y164)</f>
        <v>0</v>
      </c>
      <c r="BR186" s="257">
        <f>IF(AP186=0,,10^-6*AP186*$BO$5*FTTX!Z164)</f>
        <v>0</v>
      </c>
      <c r="BS186" s="257">
        <f>IF(AQ186=0,,10^-6*AQ186*$BO$5*FTTX!AA164)</f>
        <v>0</v>
      </c>
      <c r="BT186" s="257">
        <f>IF(AR186=0,,10^-6*AR186*$BO$5*FTTX!AB164)</f>
        <v>0</v>
      </c>
      <c r="BV186" s="124" t="str">
        <f t="shared" si="138"/>
        <v>placeholder for future product</v>
      </c>
      <c r="BW186" s="270">
        <f>IF(AU186=0,,10^-6*AU186*$CC$5*FTTX!Q164)</f>
        <v>0</v>
      </c>
      <c r="BX186" s="258">
        <f>IF(AV186=0,,10^-6*AV186*$CC$5*FTTX!R164)</f>
        <v>0</v>
      </c>
      <c r="BY186" s="258">
        <f>IF(AW186=0,,10^-6*AW186*$CC$5*FTTX!S164)</f>
        <v>0</v>
      </c>
      <c r="BZ186" s="258">
        <f>IF(AX186=0,,10^-6*AX186*$CC$5*FTTX!T164)</f>
        <v>0</v>
      </c>
      <c r="CA186" s="258">
        <f>IF(AY186=0,,10^-6*AY186*$CC$5*FTTX!U164)</f>
        <v>0</v>
      </c>
      <c r="CB186" s="258">
        <f>IF(AZ186=0,,10^-6*AZ186*$CC$5*FTTX!V164)</f>
        <v>0</v>
      </c>
      <c r="CC186" s="258">
        <f>IF(BA186=0,,10^-6*BA186*$CC$5*FTTX!W164)</f>
        <v>0</v>
      </c>
      <c r="CD186" s="258">
        <f>IF(BB186=0,,10^-6*BB186*$CC$5*FTTX!X164)</f>
        <v>0</v>
      </c>
      <c r="CE186" s="258">
        <f>IF(BC186=0,,10^-6*BC186*$CC$5*FTTX!Y164)</f>
        <v>0</v>
      </c>
      <c r="CF186" s="258">
        <f>IF(BD186=0,,10^-6*BD186*$CC$5*FTTX!Z164)</f>
        <v>0</v>
      </c>
      <c r="CG186" s="258">
        <f>IF(BE186=0,,10^-6*BE186*$CC$5*FTTX!AA164)</f>
        <v>0</v>
      </c>
      <c r="CH186" s="258">
        <f>IF(BF186=0,,10^-6*BF186*$CC$5*FTTX!AB164)</f>
        <v>0</v>
      </c>
    </row>
    <row r="187" spans="1:86">
      <c r="A187" s="239" t="s">
        <v>136</v>
      </c>
      <c r="B187" s="194" t="s">
        <v>215</v>
      </c>
      <c r="C187" s="236">
        <f>FTTX!C71</f>
        <v>0</v>
      </c>
      <c r="D187" s="234">
        <f>FTTX!D71</f>
        <v>0</v>
      </c>
      <c r="E187" s="234">
        <f>FTTX!E71</f>
        <v>0</v>
      </c>
      <c r="F187" s="234">
        <f>FTTX!F71</f>
        <v>0</v>
      </c>
      <c r="G187" s="234">
        <f>FTTX!G71</f>
        <v>0</v>
      </c>
      <c r="H187" s="234">
        <f>FTTX!H71</f>
        <v>0</v>
      </c>
      <c r="I187" s="234">
        <f>FTTX!I71</f>
        <v>0</v>
      </c>
      <c r="J187" s="234">
        <f>FTTX!J71</f>
        <v>0</v>
      </c>
      <c r="K187" s="234">
        <f>FTTX!K71</f>
        <v>0</v>
      </c>
      <c r="L187" s="234">
        <f>FTTX!L71</f>
        <v>0</v>
      </c>
      <c r="M187" s="234">
        <f>FTTX!M71</f>
        <v>0</v>
      </c>
      <c r="N187" s="234">
        <f>FTTX!N71</f>
        <v>0</v>
      </c>
      <c r="P187" s="194" t="str">
        <f t="shared" si="136"/>
        <v>placeholder for future product</v>
      </c>
      <c r="Q187" s="236">
        <f>FTTX!C94</f>
        <v>0</v>
      </c>
      <c r="R187" s="234">
        <f>FTTX!D94</f>
        <v>0</v>
      </c>
      <c r="S187" s="234">
        <f>FTTX!E94</f>
        <v>0</v>
      </c>
      <c r="T187" s="234">
        <f>FTTX!F94</f>
        <v>0</v>
      </c>
      <c r="U187" s="234">
        <f>FTTX!G94</f>
        <v>0</v>
      </c>
      <c r="V187" s="234">
        <f>FTTX!H94</f>
        <v>0</v>
      </c>
      <c r="W187" s="234">
        <f>FTTX!I94</f>
        <v>0</v>
      </c>
      <c r="X187" s="234">
        <f>FTTX!J94</f>
        <v>0</v>
      </c>
      <c r="Y187" s="234">
        <f>FTTX!K94</f>
        <v>0</v>
      </c>
      <c r="Z187" s="234">
        <f>FTTX!L94</f>
        <v>0</v>
      </c>
      <c r="AA187" s="234">
        <f>FTTX!M94</f>
        <v>0</v>
      </c>
      <c r="AB187" s="234">
        <f>FTTX!N94</f>
        <v>0</v>
      </c>
      <c r="AD187" s="251" t="s">
        <v>122</v>
      </c>
      <c r="AF187" s="194" t="str">
        <f t="shared" si="165"/>
        <v>placeholder for future product</v>
      </c>
      <c r="AG187" s="236">
        <f t="shared" si="141"/>
        <v>0</v>
      </c>
      <c r="AH187" s="234">
        <f t="shared" si="142"/>
        <v>0</v>
      </c>
      <c r="AI187" s="234">
        <f t="shared" si="143"/>
        <v>0</v>
      </c>
      <c r="AJ187" s="234">
        <f t="shared" si="144"/>
        <v>0</v>
      </c>
      <c r="AK187" s="234">
        <f t="shared" si="145"/>
        <v>0</v>
      </c>
      <c r="AL187" s="234">
        <f t="shared" si="146"/>
        <v>0</v>
      </c>
      <c r="AM187" s="234">
        <f t="shared" si="147"/>
        <v>0</v>
      </c>
      <c r="AN187" s="234">
        <f t="shared" si="148"/>
        <v>0</v>
      </c>
      <c r="AO187" s="234">
        <f t="shared" si="149"/>
        <v>0</v>
      </c>
      <c r="AP187" s="234">
        <f t="shared" si="150"/>
        <v>0</v>
      </c>
      <c r="AQ187" s="234">
        <f t="shared" si="151"/>
        <v>0</v>
      </c>
      <c r="AR187" s="234">
        <f t="shared" si="152"/>
        <v>0</v>
      </c>
      <c r="AT187" s="194" t="str">
        <f t="shared" si="166"/>
        <v>placeholder for future product</v>
      </c>
      <c r="AU187" s="236">
        <f t="shared" si="153"/>
        <v>0</v>
      </c>
      <c r="AV187" s="234">
        <f t="shared" si="154"/>
        <v>0</v>
      </c>
      <c r="AW187" s="234">
        <f t="shared" si="155"/>
        <v>0</v>
      </c>
      <c r="AX187" s="234">
        <f t="shared" si="156"/>
        <v>0</v>
      </c>
      <c r="AY187" s="234">
        <f t="shared" si="157"/>
        <v>0</v>
      </c>
      <c r="AZ187" s="234">
        <f t="shared" si="158"/>
        <v>0</v>
      </c>
      <c r="BA187" s="234">
        <f t="shared" si="159"/>
        <v>0</v>
      </c>
      <c r="BB187" s="234">
        <f t="shared" si="160"/>
        <v>0</v>
      </c>
      <c r="BC187" s="234">
        <f t="shared" si="161"/>
        <v>0</v>
      </c>
      <c r="BD187" s="234">
        <f t="shared" si="162"/>
        <v>0</v>
      </c>
      <c r="BE187" s="234">
        <f t="shared" si="163"/>
        <v>0</v>
      </c>
      <c r="BF187" s="234">
        <f t="shared" si="164"/>
        <v>0</v>
      </c>
      <c r="BH187" s="194" t="str">
        <f t="shared" si="137"/>
        <v>placeholder for future product</v>
      </c>
      <c r="BI187" s="262">
        <f>IF(AG187=0,,10^-6*AG187*$BO$5*FTTX!Q165)</f>
        <v>0</v>
      </c>
      <c r="BJ187" s="260">
        <f>IF(AH187=0,,10^-6*AH187*$BO$5*FTTX!R165)</f>
        <v>0</v>
      </c>
      <c r="BK187" s="260">
        <f>IF(AI187=0,,10^-6*AI187*$BO$5*FTTX!S165)</f>
        <v>0</v>
      </c>
      <c r="BL187" s="260">
        <f>IF(AJ187=0,,10^-6*AJ187*$BO$5*FTTX!T165)</f>
        <v>0</v>
      </c>
      <c r="BM187" s="260">
        <f>IF(AK187=0,,10^-6*AK187*$BO$5*FTTX!U165)</f>
        <v>0</v>
      </c>
      <c r="BN187" s="260">
        <f>IF(AL187=0,,10^-6*AL187*$BO$5*FTTX!V165)</f>
        <v>0</v>
      </c>
      <c r="BO187" s="260">
        <f>IF(AM187=0,,10^-6*AM187*$BO$5*FTTX!W165)</f>
        <v>0</v>
      </c>
      <c r="BP187" s="260">
        <f>IF(AN187=0,,10^-6*AN187*$BO$5*FTTX!X165)</f>
        <v>0</v>
      </c>
      <c r="BQ187" s="260">
        <f>IF(AO187=0,,10^-6*AO187*$BO$5*FTTX!Y165)</f>
        <v>0</v>
      </c>
      <c r="BR187" s="260">
        <f>IF(AP187=0,,10^-6*AP187*$BO$5*FTTX!Z165)</f>
        <v>0</v>
      </c>
      <c r="BS187" s="260">
        <f>IF(AQ187=0,,10^-6*AQ187*$BO$5*FTTX!AA165)</f>
        <v>0</v>
      </c>
      <c r="BT187" s="260">
        <f>IF(AR187=0,,10^-6*AR187*$BO$5*FTTX!AB165)</f>
        <v>0</v>
      </c>
      <c r="BV187" s="194" t="str">
        <f t="shared" si="138"/>
        <v>placeholder for future product</v>
      </c>
      <c r="BW187" s="269">
        <f>IF(AU187=0,,10^-6*AU187*$CC$5*FTTX!Q165)</f>
        <v>0</v>
      </c>
      <c r="BX187" s="261">
        <f>IF(AV187=0,,10^-6*AV187*$CC$5*FTTX!R165)</f>
        <v>0</v>
      </c>
      <c r="BY187" s="261">
        <f>IF(AW187=0,,10^-6*AW187*$CC$5*FTTX!S165)</f>
        <v>0</v>
      </c>
      <c r="BZ187" s="261">
        <f>IF(AX187=0,,10^-6*AX187*$CC$5*FTTX!T165)</f>
        <v>0</v>
      </c>
      <c r="CA187" s="261">
        <f>IF(AY187=0,,10^-6*AY187*$CC$5*FTTX!U165)</f>
        <v>0</v>
      </c>
      <c r="CB187" s="261">
        <f>IF(AZ187=0,,10^-6*AZ187*$CC$5*FTTX!V165)</f>
        <v>0</v>
      </c>
      <c r="CC187" s="261">
        <f>IF(BA187=0,,10^-6*BA187*$CC$5*FTTX!W165)</f>
        <v>0</v>
      </c>
      <c r="CD187" s="261">
        <f>IF(BB187=0,,10^-6*BB187*$CC$5*FTTX!X165)</f>
        <v>0</v>
      </c>
      <c r="CE187" s="261">
        <f>IF(BC187=0,,10^-6*BC187*$CC$5*FTTX!Y165)</f>
        <v>0</v>
      </c>
      <c r="CF187" s="261">
        <f>IF(BD187=0,,10^-6*BD187*$CC$5*FTTX!Z165)</f>
        <v>0</v>
      </c>
      <c r="CG187" s="261">
        <f>IF(BE187=0,,10^-6*BE187*$CC$5*FTTX!AA165)</f>
        <v>0</v>
      </c>
      <c r="CH187" s="261">
        <f>IF(BF187=0,,10^-6*BF187*$CC$5*FTTX!AB165)</f>
        <v>0</v>
      </c>
    </row>
    <row r="188" spans="1:86">
      <c r="A188" s="238" t="s">
        <v>70</v>
      </c>
      <c r="B188" s="124" t="s">
        <v>216</v>
      </c>
      <c r="C188" s="227">
        <f>'AOC-EOM-CPO'!C79</f>
        <v>0</v>
      </c>
      <c r="D188" s="227">
        <f>'AOC-EOM-CPO'!D79</f>
        <v>0</v>
      </c>
      <c r="E188" s="227">
        <f>'AOC-EOM-CPO'!E79</f>
        <v>0</v>
      </c>
      <c r="F188" s="227">
        <f>'AOC-EOM-CPO'!F79</f>
        <v>0</v>
      </c>
      <c r="G188" s="227">
        <f>'AOC-EOM-CPO'!G79</f>
        <v>0</v>
      </c>
      <c r="H188" s="227">
        <f>'AOC-EOM-CPO'!H79</f>
        <v>0</v>
      </c>
      <c r="I188" s="227">
        <f>'AOC-EOM-CPO'!I79</f>
        <v>0</v>
      </c>
      <c r="J188" s="227">
        <f>'AOC-EOM-CPO'!J79</f>
        <v>0</v>
      </c>
      <c r="K188" s="227">
        <f>'AOC-EOM-CPO'!K79</f>
        <v>0</v>
      </c>
      <c r="L188" s="227">
        <f>'AOC-EOM-CPO'!L79</f>
        <v>0</v>
      </c>
      <c r="M188" s="227">
        <f>'AOC-EOM-CPO'!M79</f>
        <v>0</v>
      </c>
      <c r="N188" s="227">
        <f>'AOC-EOM-CPO'!N79</f>
        <v>0</v>
      </c>
      <c r="P188" s="124" t="str">
        <f t="shared" si="136"/>
        <v>AOC 1x≤10G SFP+</v>
      </c>
      <c r="Q188" s="227">
        <f>'AOC-EOM-CPO'!C114</f>
        <v>0</v>
      </c>
      <c r="R188" s="227">
        <f>'AOC-EOM-CPO'!D114</f>
        <v>0</v>
      </c>
      <c r="S188" s="227">
        <f>'AOC-EOM-CPO'!E114</f>
        <v>0</v>
      </c>
      <c r="T188" s="227">
        <f>'AOC-EOM-CPO'!F114</f>
        <v>0</v>
      </c>
      <c r="U188" s="227">
        <f>'AOC-EOM-CPO'!G114</f>
        <v>0</v>
      </c>
      <c r="V188" s="227">
        <f>'AOC-EOM-CPO'!H114</f>
        <v>0</v>
      </c>
      <c r="W188" s="227">
        <f>'AOC-EOM-CPO'!I114</f>
        <v>0</v>
      </c>
      <c r="X188" s="227">
        <f>'AOC-EOM-CPO'!J114</f>
        <v>0</v>
      </c>
      <c r="Y188" s="227">
        <f>'AOC-EOM-CPO'!K114</f>
        <v>0</v>
      </c>
      <c r="Z188" s="227">
        <f>'AOC-EOM-CPO'!L114</f>
        <v>0</v>
      </c>
      <c r="AA188" s="227">
        <f>'AOC-EOM-CPO'!M114</f>
        <v>0</v>
      </c>
      <c r="AB188" s="227">
        <f>'AOC-EOM-CPO'!N114</f>
        <v>0</v>
      </c>
      <c r="AD188" s="228" t="s">
        <v>124</v>
      </c>
      <c r="AF188" s="124" t="str">
        <f t="shared" si="165"/>
        <v>AOC 1x≤10G SFP+</v>
      </c>
      <c r="AG188" s="227">
        <f t="shared" si="141"/>
        <v>0</v>
      </c>
      <c r="AH188" s="227">
        <f t="shared" si="142"/>
        <v>0</v>
      </c>
      <c r="AI188" s="227">
        <f t="shared" si="143"/>
        <v>0</v>
      </c>
      <c r="AJ188" s="227">
        <f t="shared" si="144"/>
        <v>0</v>
      </c>
      <c r="AK188" s="227">
        <f t="shared" si="145"/>
        <v>0</v>
      </c>
      <c r="AL188" s="227">
        <f t="shared" si="146"/>
        <v>0</v>
      </c>
      <c r="AM188" s="227">
        <f t="shared" si="147"/>
        <v>0</v>
      </c>
      <c r="AN188" s="227">
        <f t="shared" si="148"/>
        <v>0</v>
      </c>
      <c r="AO188" s="227">
        <f t="shared" si="149"/>
        <v>0</v>
      </c>
      <c r="AP188" s="227">
        <f t="shared" si="150"/>
        <v>0</v>
      </c>
      <c r="AQ188" s="227">
        <f t="shared" si="151"/>
        <v>0</v>
      </c>
      <c r="AR188" s="227">
        <f t="shared" si="152"/>
        <v>0</v>
      </c>
      <c r="AT188" s="124" t="str">
        <f t="shared" si="166"/>
        <v>AOC 1x≤10G SFP+</v>
      </c>
      <c r="AU188" s="227">
        <f t="shared" si="153"/>
        <v>0</v>
      </c>
      <c r="AV188" s="227">
        <f t="shared" si="154"/>
        <v>0</v>
      </c>
      <c r="AW188" s="227">
        <f t="shared" si="155"/>
        <v>0</v>
      </c>
      <c r="AX188" s="227">
        <f t="shared" si="156"/>
        <v>0</v>
      </c>
      <c r="AY188" s="227">
        <f t="shared" si="157"/>
        <v>0</v>
      </c>
      <c r="AZ188" s="227">
        <f t="shared" si="158"/>
        <v>0</v>
      </c>
      <c r="BA188" s="227">
        <f t="shared" si="159"/>
        <v>0</v>
      </c>
      <c r="BB188" s="227">
        <f t="shared" si="160"/>
        <v>0</v>
      </c>
      <c r="BC188" s="227">
        <f t="shared" si="161"/>
        <v>0</v>
      </c>
      <c r="BD188" s="227">
        <f t="shared" si="162"/>
        <v>0</v>
      </c>
      <c r="BE188" s="227">
        <f t="shared" si="163"/>
        <v>0</v>
      </c>
      <c r="BF188" s="227">
        <f t="shared" si="164"/>
        <v>0</v>
      </c>
      <c r="BH188" s="124" t="str">
        <f t="shared" si="137"/>
        <v>AOC 1x≤10G SFP+</v>
      </c>
      <c r="BI188" s="257">
        <f>IF(AG188=0,,10^-6*AG188*$BO$5*'AOC-EOM-CPO'!Q221)</f>
        <v>0</v>
      </c>
      <c r="BJ188" s="257">
        <f>IF(AH188=0,,10^-6*AH188*$BO$5*'AOC-EOM-CPO'!R221)</f>
        <v>0</v>
      </c>
      <c r="BK188" s="257">
        <f>IF(AI188=0,,10^-6*AI188*$BO$5*'AOC-EOM-CPO'!S221)</f>
        <v>0</v>
      </c>
      <c r="BL188" s="257">
        <f>IF(AJ188=0,,10^-6*AJ188*$BO$5*'AOC-EOM-CPO'!T221)</f>
        <v>0</v>
      </c>
      <c r="BM188" s="257">
        <f>IF(AK188=0,,10^-6*AK188*$BO$5*'AOC-EOM-CPO'!U221)</f>
        <v>0</v>
      </c>
      <c r="BN188" s="257">
        <f>IF(AL188=0,,10^-6*AL188*$BO$5*'AOC-EOM-CPO'!V221)</f>
        <v>0</v>
      </c>
      <c r="BO188" s="257">
        <f>IF(AM188=0,,10^-6*AM188*$BO$5*'AOC-EOM-CPO'!W221)</f>
        <v>0</v>
      </c>
      <c r="BP188" s="257">
        <f>IF(AN188=0,,10^-6*AN188*$BO$5*'AOC-EOM-CPO'!X221)</f>
        <v>0</v>
      </c>
      <c r="BQ188" s="257">
        <f>IF(AO188=0,,10^-6*AO188*$BO$5*'AOC-EOM-CPO'!Y221)</f>
        <v>0</v>
      </c>
      <c r="BR188" s="257">
        <f>IF(AP188=0,,10^-6*AP188*$BO$5*'AOC-EOM-CPO'!Z221)</f>
        <v>0</v>
      </c>
      <c r="BS188" s="257">
        <f>IF(AQ188=0,,10^-6*AQ188*$BO$5*'AOC-EOM-CPO'!AA221)</f>
        <v>0</v>
      </c>
      <c r="BT188" s="257">
        <f>IF(AR188=0,,10^-6*AR188*$BO$5*'AOC-EOM-CPO'!AB221)</f>
        <v>0</v>
      </c>
      <c r="BV188" s="124" t="str">
        <f t="shared" si="138"/>
        <v>AOC 1x≤10G SFP+</v>
      </c>
      <c r="BW188" s="271">
        <f>IF(AU188=0,,10^-6*AU188*$CC$5*'AOC-EOM-CPO'!Q221)</f>
        <v>0</v>
      </c>
      <c r="BX188" s="272">
        <f>IF(AV188=0,,10^-6*AV188*$CC$5*'AOC-EOM-CPO'!R221)</f>
        <v>0</v>
      </c>
      <c r="BY188" s="272">
        <f>IF(AW188=0,,10^-6*AW188*$CC$5*'AOC-EOM-CPO'!S221)</f>
        <v>0</v>
      </c>
      <c r="BZ188" s="272">
        <f>IF(AX188=0,,10^-6*AX188*$CC$5*'AOC-EOM-CPO'!T221)</f>
        <v>0</v>
      </c>
      <c r="CA188" s="272">
        <f>IF(AY188=0,,10^-6*AY188*$CC$5*'AOC-EOM-CPO'!U221)</f>
        <v>0</v>
      </c>
      <c r="CB188" s="272">
        <f>IF(AZ188=0,,10^-6*AZ188*$CC$5*'AOC-EOM-CPO'!V221)</f>
        <v>0</v>
      </c>
      <c r="CC188" s="272">
        <f>IF(BA188=0,,10^-6*BA188*$CC$5*'AOC-EOM-CPO'!W221)</f>
        <v>0</v>
      </c>
      <c r="CD188" s="272">
        <f>IF(BB188=0,,10^-6*BB188*$CC$5*'AOC-EOM-CPO'!X221)</f>
        <v>0</v>
      </c>
      <c r="CE188" s="272">
        <f>IF(BC188=0,,10^-6*BC188*$CC$5*'AOC-EOM-CPO'!Y221)</f>
        <v>0</v>
      </c>
      <c r="CF188" s="272">
        <f>IF(BD188=0,,10^-6*BD188*$CC$5*'AOC-EOM-CPO'!Z221)</f>
        <v>0</v>
      </c>
      <c r="CG188" s="272">
        <f>IF(BE188=0,,10^-6*BE188*$CC$5*'AOC-EOM-CPO'!AA221)</f>
        <v>0</v>
      </c>
      <c r="CH188" s="272">
        <f>IF(BF188=0,,10^-6*BF188*$CC$5*'AOC-EOM-CPO'!AB221)</f>
        <v>0</v>
      </c>
    </row>
    <row r="189" spans="1:86">
      <c r="A189" s="238" t="s">
        <v>70</v>
      </c>
      <c r="B189" s="124" t="s">
        <v>217</v>
      </c>
      <c r="C189" s="227">
        <f>'AOC-EOM-CPO'!C80</f>
        <v>0</v>
      </c>
      <c r="D189" s="227">
        <f>'AOC-EOM-CPO'!D80</f>
        <v>0</v>
      </c>
      <c r="E189" s="227">
        <f>'AOC-EOM-CPO'!E80</f>
        <v>0</v>
      </c>
      <c r="F189" s="227">
        <f>'AOC-EOM-CPO'!F80</f>
        <v>0</v>
      </c>
      <c r="G189" s="227">
        <f>'AOC-EOM-CPO'!G80</f>
        <v>0</v>
      </c>
      <c r="H189" s="227">
        <f>'AOC-EOM-CPO'!H80</f>
        <v>0</v>
      </c>
      <c r="I189" s="227">
        <f>'AOC-EOM-CPO'!I80</f>
        <v>0</v>
      </c>
      <c r="J189" s="227">
        <f>'AOC-EOM-CPO'!J80</f>
        <v>0</v>
      </c>
      <c r="K189" s="227">
        <f>'AOC-EOM-CPO'!K80</f>
        <v>0</v>
      </c>
      <c r="L189" s="227">
        <f>'AOC-EOM-CPO'!L80</f>
        <v>0</v>
      </c>
      <c r="M189" s="227">
        <f>'AOC-EOM-CPO'!M80</f>
        <v>0</v>
      </c>
      <c r="N189" s="227">
        <f>'AOC-EOM-CPO'!N80</f>
        <v>0</v>
      </c>
      <c r="P189" s="124" t="str">
        <f t="shared" si="136"/>
        <v>AOC 4x≤10G QSFP+</v>
      </c>
      <c r="Q189" s="227">
        <f>'AOC-EOM-CPO'!C115</f>
        <v>0</v>
      </c>
      <c r="R189" s="227">
        <f>'AOC-EOM-CPO'!D115</f>
        <v>0</v>
      </c>
      <c r="S189" s="227">
        <f>'AOC-EOM-CPO'!E115</f>
        <v>0</v>
      </c>
      <c r="T189" s="227">
        <f>'AOC-EOM-CPO'!F115</f>
        <v>0</v>
      </c>
      <c r="U189" s="227">
        <f>'AOC-EOM-CPO'!G115</f>
        <v>0</v>
      </c>
      <c r="V189" s="227">
        <f>'AOC-EOM-CPO'!H115</f>
        <v>0</v>
      </c>
      <c r="W189" s="227">
        <f>'AOC-EOM-CPO'!I115</f>
        <v>0</v>
      </c>
      <c r="X189" s="227">
        <f>'AOC-EOM-CPO'!J115</f>
        <v>0</v>
      </c>
      <c r="Y189" s="227">
        <f>'AOC-EOM-CPO'!K115</f>
        <v>0</v>
      </c>
      <c r="Z189" s="227">
        <f>'AOC-EOM-CPO'!L115</f>
        <v>0</v>
      </c>
      <c r="AA189" s="227">
        <f>'AOC-EOM-CPO'!M115</f>
        <v>0</v>
      </c>
      <c r="AB189" s="227">
        <f>'AOC-EOM-CPO'!N115</f>
        <v>0</v>
      </c>
      <c r="AD189" s="228" t="s">
        <v>124</v>
      </c>
      <c r="AF189" s="124" t="str">
        <f t="shared" si="165"/>
        <v>AOC 4x≤10G QSFP+</v>
      </c>
      <c r="AG189" s="227">
        <f t="shared" si="141"/>
        <v>0</v>
      </c>
      <c r="AH189" s="227">
        <f t="shared" si="142"/>
        <v>0</v>
      </c>
      <c r="AI189" s="227">
        <f t="shared" si="143"/>
        <v>0</v>
      </c>
      <c r="AJ189" s="227">
        <f t="shared" si="144"/>
        <v>0</v>
      </c>
      <c r="AK189" s="227">
        <f t="shared" si="145"/>
        <v>0</v>
      </c>
      <c r="AL189" s="227">
        <f t="shared" si="146"/>
        <v>0</v>
      </c>
      <c r="AM189" s="227">
        <f t="shared" si="147"/>
        <v>0</v>
      </c>
      <c r="AN189" s="227">
        <f t="shared" si="148"/>
        <v>0</v>
      </c>
      <c r="AO189" s="227">
        <f t="shared" si="149"/>
        <v>0</v>
      </c>
      <c r="AP189" s="227">
        <f t="shared" si="150"/>
        <v>0</v>
      </c>
      <c r="AQ189" s="227">
        <f t="shared" si="151"/>
        <v>0</v>
      </c>
      <c r="AR189" s="227">
        <f t="shared" si="152"/>
        <v>0</v>
      </c>
      <c r="AT189" s="124" t="str">
        <f t="shared" si="166"/>
        <v>AOC 4x≤10G QSFP+</v>
      </c>
      <c r="AU189" s="227">
        <f t="shared" si="153"/>
        <v>0</v>
      </c>
      <c r="AV189" s="227">
        <f t="shared" si="154"/>
        <v>0</v>
      </c>
      <c r="AW189" s="227">
        <f t="shared" si="155"/>
        <v>0</v>
      </c>
      <c r="AX189" s="227">
        <f t="shared" si="156"/>
        <v>0</v>
      </c>
      <c r="AY189" s="227">
        <f t="shared" si="157"/>
        <v>0</v>
      </c>
      <c r="AZ189" s="227">
        <f t="shared" si="158"/>
        <v>0</v>
      </c>
      <c r="BA189" s="227">
        <f t="shared" si="159"/>
        <v>0</v>
      </c>
      <c r="BB189" s="227">
        <f t="shared" si="160"/>
        <v>0</v>
      </c>
      <c r="BC189" s="227">
        <f t="shared" si="161"/>
        <v>0</v>
      </c>
      <c r="BD189" s="227">
        <f t="shared" si="162"/>
        <v>0</v>
      </c>
      <c r="BE189" s="227">
        <f t="shared" si="163"/>
        <v>0</v>
      </c>
      <c r="BF189" s="227">
        <f t="shared" si="164"/>
        <v>0</v>
      </c>
      <c r="BH189" s="124" t="str">
        <f t="shared" si="137"/>
        <v>AOC 4x≤10G QSFP+</v>
      </c>
      <c r="BI189" s="257">
        <f>IF(AG189=0,,10^-6*AG189*$BO$5*'AOC-EOM-CPO'!Q222)</f>
        <v>0</v>
      </c>
      <c r="BJ189" s="257">
        <f>IF(AH189=0,,10^-6*AH189*$BO$5*'AOC-EOM-CPO'!R222)</f>
        <v>0</v>
      </c>
      <c r="BK189" s="257">
        <f>IF(AI189=0,,10^-6*AI189*$BO$5*'AOC-EOM-CPO'!S222)</f>
        <v>0</v>
      </c>
      <c r="BL189" s="257">
        <f>IF(AJ189=0,,10^-6*AJ189*$BO$5*'AOC-EOM-CPO'!T222)</f>
        <v>0</v>
      </c>
      <c r="BM189" s="257">
        <f>IF(AK189=0,,10^-6*AK189*$BO$5*'AOC-EOM-CPO'!U222)</f>
        <v>0</v>
      </c>
      <c r="BN189" s="257">
        <f>IF(AL189=0,,10^-6*AL189*$BO$5*'AOC-EOM-CPO'!V222)</f>
        <v>0</v>
      </c>
      <c r="BO189" s="257">
        <f>IF(AM189=0,,10^-6*AM189*$BO$5*'AOC-EOM-CPO'!W222)</f>
        <v>0</v>
      </c>
      <c r="BP189" s="257">
        <f>IF(AN189=0,,10^-6*AN189*$BO$5*'AOC-EOM-CPO'!X222)</f>
        <v>0</v>
      </c>
      <c r="BQ189" s="257">
        <f>IF(AO189=0,,10^-6*AO189*$BO$5*'AOC-EOM-CPO'!Y222)</f>
        <v>0</v>
      </c>
      <c r="BR189" s="257">
        <f>IF(AP189=0,,10^-6*AP189*$BO$5*'AOC-EOM-CPO'!Z222)</f>
        <v>0</v>
      </c>
      <c r="BS189" s="257">
        <f>IF(AQ189=0,,10^-6*AQ189*$BO$5*'AOC-EOM-CPO'!AA222)</f>
        <v>0</v>
      </c>
      <c r="BT189" s="257">
        <f>IF(AR189=0,,10^-6*AR189*$BO$5*'AOC-EOM-CPO'!AB222)</f>
        <v>0</v>
      </c>
      <c r="BV189" s="124" t="str">
        <f t="shared" si="138"/>
        <v>AOC 4x≤10G QSFP+</v>
      </c>
      <c r="BW189" s="270">
        <f>IF(AU189=0,,10^-6*AU189*$CC$5*'AOC-EOM-CPO'!Q222)</f>
        <v>0</v>
      </c>
      <c r="BX189" s="258">
        <f>IF(AV189=0,,10^-6*AV189*$CC$5*'AOC-EOM-CPO'!R222)</f>
        <v>0</v>
      </c>
      <c r="BY189" s="258">
        <f>IF(AW189=0,,10^-6*AW189*$CC$5*'AOC-EOM-CPO'!S222)</f>
        <v>0</v>
      </c>
      <c r="BZ189" s="258">
        <f>IF(AX189=0,,10^-6*AX189*$CC$5*'AOC-EOM-CPO'!T222)</f>
        <v>0</v>
      </c>
      <c r="CA189" s="258">
        <f>IF(AY189=0,,10^-6*AY189*$CC$5*'AOC-EOM-CPO'!U222)</f>
        <v>0</v>
      </c>
      <c r="CB189" s="258">
        <f>IF(AZ189=0,,10^-6*AZ189*$CC$5*'AOC-EOM-CPO'!V222)</f>
        <v>0</v>
      </c>
      <c r="CC189" s="258">
        <f>IF(BA189=0,,10^-6*BA189*$CC$5*'AOC-EOM-CPO'!W222)</f>
        <v>0</v>
      </c>
      <c r="CD189" s="258">
        <f>IF(BB189=0,,10^-6*BB189*$CC$5*'AOC-EOM-CPO'!X222)</f>
        <v>0</v>
      </c>
      <c r="CE189" s="258">
        <f>IF(BC189=0,,10^-6*BC189*$CC$5*'AOC-EOM-CPO'!Y222)</f>
        <v>0</v>
      </c>
      <c r="CF189" s="258">
        <f>IF(BD189=0,,10^-6*BD189*$CC$5*'AOC-EOM-CPO'!Z222)</f>
        <v>0</v>
      </c>
      <c r="CG189" s="258">
        <f>IF(BE189=0,,10^-6*BE189*$CC$5*'AOC-EOM-CPO'!AA222)</f>
        <v>0</v>
      </c>
      <c r="CH189" s="258">
        <f>IF(BF189=0,,10^-6*BF189*$CC$5*'AOC-EOM-CPO'!AB222)</f>
        <v>0</v>
      </c>
    </row>
    <row r="190" spans="1:86">
      <c r="A190" s="238" t="s">
        <v>70</v>
      </c>
      <c r="B190" s="124" t="s">
        <v>146</v>
      </c>
      <c r="C190" s="227">
        <f>'AOC-EOM-CPO'!C81</f>
        <v>0</v>
      </c>
      <c r="D190" s="227">
        <f>'AOC-EOM-CPO'!D81</f>
        <v>0</v>
      </c>
      <c r="E190" s="227">
        <f>'AOC-EOM-CPO'!E81</f>
        <v>0</v>
      </c>
      <c r="F190" s="227">
        <f>'AOC-EOM-CPO'!F81</f>
        <v>0</v>
      </c>
      <c r="G190" s="227">
        <f>'AOC-EOM-CPO'!G81</f>
        <v>0</v>
      </c>
      <c r="H190" s="227">
        <f>'AOC-EOM-CPO'!H81</f>
        <v>0</v>
      </c>
      <c r="I190" s="227">
        <f>'AOC-EOM-CPO'!I81</f>
        <v>0</v>
      </c>
      <c r="J190" s="227">
        <f>'AOC-EOM-CPO'!J81</f>
        <v>0</v>
      </c>
      <c r="K190" s="227">
        <f>'AOC-EOM-CPO'!K81</f>
        <v>0</v>
      </c>
      <c r="L190" s="227">
        <f>'AOC-EOM-CPO'!L81</f>
        <v>0</v>
      </c>
      <c r="M190" s="227">
        <f>'AOC-EOM-CPO'!M81</f>
        <v>0</v>
      </c>
      <c r="N190" s="227">
        <f>'AOC-EOM-CPO'!N81</f>
        <v>0</v>
      </c>
      <c r="P190" s="124" t="str">
        <f t="shared" si="136"/>
        <v>AOC breakout: 4x10G from 40G</v>
      </c>
      <c r="Q190" s="227">
        <f>'AOC-EOM-CPO'!C116</f>
        <v>0</v>
      </c>
      <c r="R190" s="227">
        <f>'AOC-EOM-CPO'!D116</f>
        <v>0</v>
      </c>
      <c r="S190" s="227">
        <f>'AOC-EOM-CPO'!E116</f>
        <v>0</v>
      </c>
      <c r="T190" s="227">
        <f>'AOC-EOM-CPO'!F116</f>
        <v>0</v>
      </c>
      <c r="U190" s="227">
        <f>'AOC-EOM-CPO'!G116</f>
        <v>0</v>
      </c>
      <c r="V190" s="227">
        <f>'AOC-EOM-CPO'!H116</f>
        <v>0</v>
      </c>
      <c r="W190" s="227">
        <f>'AOC-EOM-CPO'!I116</f>
        <v>0</v>
      </c>
      <c r="X190" s="227">
        <f>'AOC-EOM-CPO'!J116</f>
        <v>0</v>
      </c>
      <c r="Y190" s="227">
        <f>'AOC-EOM-CPO'!K116</f>
        <v>0</v>
      </c>
      <c r="Z190" s="227">
        <f>'AOC-EOM-CPO'!L116</f>
        <v>0</v>
      </c>
      <c r="AA190" s="227">
        <f>'AOC-EOM-CPO'!M116</f>
        <v>0</v>
      </c>
      <c r="AB190" s="227">
        <f>'AOC-EOM-CPO'!N116</f>
        <v>0</v>
      </c>
      <c r="AD190" s="228" t="s">
        <v>124</v>
      </c>
      <c r="AF190" s="124" t="str">
        <f t="shared" si="165"/>
        <v>AOC breakout: 4x10G from 40G</v>
      </c>
      <c r="AG190" s="227">
        <f t="shared" si="141"/>
        <v>0</v>
      </c>
      <c r="AH190" s="227">
        <f t="shared" si="142"/>
        <v>0</v>
      </c>
      <c r="AI190" s="227">
        <f t="shared" si="143"/>
        <v>0</v>
      </c>
      <c r="AJ190" s="227">
        <f t="shared" si="144"/>
        <v>0</v>
      </c>
      <c r="AK190" s="227">
        <f t="shared" si="145"/>
        <v>0</v>
      </c>
      <c r="AL190" s="227">
        <f t="shared" si="146"/>
        <v>0</v>
      </c>
      <c r="AM190" s="227">
        <f t="shared" si="147"/>
        <v>0</v>
      </c>
      <c r="AN190" s="227">
        <f t="shared" si="148"/>
        <v>0</v>
      </c>
      <c r="AO190" s="227">
        <f t="shared" si="149"/>
        <v>0</v>
      </c>
      <c r="AP190" s="227">
        <f t="shared" si="150"/>
        <v>0</v>
      </c>
      <c r="AQ190" s="227">
        <f t="shared" si="151"/>
        <v>0</v>
      </c>
      <c r="AR190" s="227">
        <f t="shared" si="152"/>
        <v>0</v>
      </c>
      <c r="AT190" s="124" t="str">
        <f t="shared" si="166"/>
        <v>AOC breakout: 4x10G from 40G</v>
      </c>
      <c r="AU190" s="227">
        <f t="shared" si="153"/>
        <v>0</v>
      </c>
      <c r="AV190" s="227">
        <f t="shared" si="154"/>
        <v>0</v>
      </c>
      <c r="AW190" s="227">
        <f t="shared" si="155"/>
        <v>0</v>
      </c>
      <c r="AX190" s="227">
        <f t="shared" si="156"/>
        <v>0</v>
      </c>
      <c r="AY190" s="227">
        <f t="shared" si="157"/>
        <v>0</v>
      </c>
      <c r="AZ190" s="227">
        <f t="shared" si="158"/>
        <v>0</v>
      </c>
      <c r="BA190" s="227">
        <f t="shared" si="159"/>
        <v>0</v>
      </c>
      <c r="BB190" s="227">
        <f t="shared" si="160"/>
        <v>0</v>
      </c>
      <c r="BC190" s="227">
        <f t="shared" si="161"/>
        <v>0</v>
      </c>
      <c r="BD190" s="227">
        <f t="shared" si="162"/>
        <v>0</v>
      </c>
      <c r="BE190" s="227">
        <f t="shared" si="163"/>
        <v>0</v>
      </c>
      <c r="BF190" s="227">
        <f t="shared" si="164"/>
        <v>0</v>
      </c>
      <c r="BH190" s="124" t="str">
        <f t="shared" si="137"/>
        <v>AOC breakout: 4x10G from 40G</v>
      </c>
      <c r="BI190" s="257">
        <f>IF(AG190=0,,10^-6*AG190*$BO$5*'AOC-EOM-CPO'!Q223)</f>
        <v>0</v>
      </c>
      <c r="BJ190" s="257">
        <f>IF(AH190=0,,10^-6*AH190*$BO$5*'AOC-EOM-CPO'!R223)</f>
        <v>0</v>
      </c>
      <c r="BK190" s="257">
        <f>IF(AI190=0,,10^-6*AI190*$BO$5*'AOC-EOM-CPO'!S223)</f>
        <v>0</v>
      </c>
      <c r="BL190" s="257">
        <f>IF(AJ190=0,,10^-6*AJ190*$BO$5*'AOC-EOM-CPO'!T223)</f>
        <v>0</v>
      </c>
      <c r="BM190" s="257">
        <f>IF(AK190=0,,10^-6*AK190*$BO$5*'AOC-EOM-CPO'!U223)</f>
        <v>0</v>
      </c>
      <c r="BN190" s="257">
        <f>IF(AL190=0,,10^-6*AL190*$BO$5*'AOC-EOM-CPO'!V223)</f>
        <v>0</v>
      </c>
      <c r="BO190" s="257">
        <f>IF(AM190=0,,10^-6*AM190*$BO$5*'AOC-EOM-CPO'!W223)</f>
        <v>0</v>
      </c>
      <c r="BP190" s="257">
        <f>IF(AN190=0,,10^-6*AN190*$BO$5*'AOC-EOM-CPO'!X223)</f>
        <v>0</v>
      </c>
      <c r="BQ190" s="257">
        <f>IF(AO190=0,,10^-6*AO190*$BO$5*'AOC-EOM-CPO'!Y223)</f>
        <v>0</v>
      </c>
      <c r="BR190" s="257">
        <f>IF(AP190=0,,10^-6*AP190*$BO$5*'AOC-EOM-CPO'!Z223)</f>
        <v>0</v>
      </c>
      <c r="BS190" s="257">
        <f>IF(AQ190=0,,10^-6*AQ190*$BO$5*'AOC-EOM-CPO'!AA223)</f>
        <v>0</v>
      </c>
      <c r="BT190" s="257">
        <f>IF(AR190=0,,10^-6*AR190*$BO$5*'AOC-EOM-CPO'!AB223)</f>
        <v>0</v>
      </c>
      <c r="BV190" s="124" t="str">
        <f t="shared" si="138"/>
        <v>AOC breakout: 4x10G from 40G</v>
      </c>
      <c r="BW190" s="270">
        <f>IF(AU190=0,,10^-6*AU190*$CC$5*'AOC-EOM-CPO'!Q223)</f>
        <v>0</v>
      </c>
      <c r="BX190" s="258">
        <f>IF(AV190=0,,10^-6*AV190*$CC$5*'AOC-EOM-CPO'!R223)</f>
        <v>0</v>
      </c>
      <c r="BY190" s="258">
        <f>IF(AW190=0,,10^-6*AW190*$CC$5*'AOC-EOM-CPO'!S223)</f>
        <v>0</v>
      </c>
      <c r="BZ190" s="258">
        <f>IF(AX190=0,,10^-6*AX190*$CC$5*'AOC-EOM-CPO'!T223)</f>
        <v>0</v>
      </c>
      <c r="CA190" s="258">
        <f>IF(AY190=0,,10^-6*AY190*$CC$5*'AOC-EOM-CPO'!U223)</f>
        <v>0</v>
      </c>
      <c r="CB190" s="258">
        <f>IF(AZ190=0,,10^-6*AZ190*$CC$5*'AOC-EOM-CPO'!V223)</f>
        <v>0</v>
      </c>
      <c r="CC190" s="258">
        <f>IF(BA190=0,,10^-6*BA190*$CC$5*'AOC-EOM-CPO'!W223)</f>
        <v>0</v>
      </c>
      <c r="CD190" s="258">
        <f>IF(BB190=0,,10^-6*BB190*$CC$5*'AOC-EOM-CPO'!X223)</f>
        <v>0</v>
      </c>
      <c r="CE190" s="258">
        <f>IF(BC190=0,,10^-6*BC190*$CC$5*'AOC-EOM-CPO'!Y223)</f>
        <v>0</v>
      </c>
      <c r="CF190" s="258">
        <f>IF(BD190=0,,10^-6*BD190*$CC$5*'AOC-EOM-CPO'!Z223)</f>
        <v>0</v>
      </c>
      <c r="CG190" s="258">
        <f>IF(BE190=0,,10^-6*BE190*$CC$5*'AOC-EOM-CPO'!AA223)</f>
        <v>0</v>
      </c>
      <c r="CH190" s="258">
        <f>IF(BF190=0,,10^-6*BF190*$CC$5*'AOC-EOM-CPO'!AB223)</f>
        <v>0</v>
      </c>
    </row>
    <row r="191" spans="1:86">
      <c r="A191" s="238" t="s">
        <v>70</v>
      </c>
      <c r="B191" s="124" t="s">
        <v>218</v>
      </c>
      <c r="C191" s="227">
        <f>'AOC-EOM-CPO'!C82</f>
        <v>0</v>
      </c>
      <c r="D191" s="227">
        <f>'AOC-EOM-CPO'!D82</f>
        <v>0</v>
      </c>
      <c r="E191" s="227">
        <f>'AOC-EOM-CPO'!E82</f>
        <v>0</v>
      </c>
      <c r="F191" s="227">
        <f>'AOC-EOM-CPO'!F82</f>
        <v>0</v>
      </c>
      <c r="G191" s="227">
        <f>'AOC-EOM-CPO'!G82</f>
        <v>0</v>
      </c>
      <c r="H191" s="227">
        <f>'AOC-EOM-CPO'!H82</f>
        <v>0</v>
      </c>
      <c r="I191" s="227">
        <f>'AOC-EOM-CPO'!I82</f>
        <v>0</v>
      </c>
      <c r="J191" s="227">
        <f>'AOC-EOM-CPO'!J82</f>
        <v>0</v>
      </c>
      <c r="K191" s="227">
        <f>'AOC-EOM-CPO'!K82</f>
        <v>0</v>
      </c>
      <c r="L191" s="227">
        <f>'AOC-EOM-CPO'!L82</f>
        <v>0</v>
      </c>
      <c r="M191" s="227">
        <f>'AOC-EOM-CPO'!M82</f>
        <v>0</v>
      </c>
      <c r="N191" s="227">
        <f>'AOC-EOM-CPO'!N82</f>
        <v>0</v>
      </c>
      <c r="P191" s="124" t="str">
        <f t="shared" si="136"/>
        <v>AOC 12x≤12.5G CXP</v>
      </c>
      <c r="Q191" s="227">
        <f>'AOC-EOM-CPO'!C117</f>
        <v>0</v>
      </c>
      <c r="R191" s="227">
        <f>'AOC-EOM-CPO'!D117</f>
        <v>0</v>
      </c>
      <c r="S191" s="227">
        <f>'AOC-EOM-CPO'!E117</f>
        <v>0</v>
      </c>
      <c r="T191" s="227">
        <f>'AOC-EOM-CPO'!F117</f>
        <v>0</v>
      </c>
      <c r="U191" s="227">
        <f>'AOC-EOM-CPO'!G117</f>
        <v>0</v>
      </c>
      <c r="V191" s="227">
        <f>'AOC-EOM-CPO'!H117</f>
        <v>0</v>
      </c>
      <c r="W191" s="227">
        <f>'AOC-EOM-CPO'!I117</f>
        <v>0</v>
      </c>
      <c r="X191" s="227">
        <f>'AOC-EOM-CPO'!J117</f>
        <v>0</v>
      </c>
      <c r="Y191" s="227">
        <f>'AOC-EOM-CPO'!K117</f>
        <v>0</v>
      </c>
      <c r="Z191" s="227">
        <f>'AOC-EOM-CPO'!L117</f>
        <v>0</v>
      </c>
      <c r="AA191" s="227">
        <f>'AOC-EOM-CPO'!M117</f>
        <v>0</v>
      </c>
      <c r="AB191" s="227">
        <f>'AOC-EOM-CPO'!N117</f>
        <v>0</v>
      </c>
      <c r="AD191" s="228" t="s">
        <v>124</v>
      </c>
      <c r="AF191" s="124" t="str">
        <f t="shared" si="165"/>
        <v>AOC 12x≤12.5G CXP</v>
      </c>
      <c r="AG191" s="227">
        <f t="shared" si="141"/>
        <v>0</v>
      </c>
      <c r="AH191" s="227">
        <f t="shared" si="142"/>
        <v>0</v>
      </c>
      <c r="AI191" s="227">
        <f t="shared" si="143"/>
        <v>0</v>
      </c>
      <c r="AJ191" s="227">
        <f t="shared" si="144"/>
        <v>0</v>
      </c>
      <c r="AK191" s="227">
        <f t="shared" si="145"/>
        <v>0</v>
      </c>
      <c r="AL191" s="227">
        <f t="shared" si="146"/>
        <v>0</v>
      </c>
      <c r="AM191" s="227">
        <f t="shared" si="147"/>
        <v>0</v>
      </c>
      <c r="AN191" s="227">
        <f t="shared" si="148"/>
        <v>0</v>
      </c>
      <c r="AO191" s="227">
        <f t="shared" si="149"/>
        <v>0</v>
      </c>
      <c r="AP191" s="227">
        <f t="shared" si="150"/>
        <v>0</v>
      </c>
      <c r="AQ191" s="227">
        <f t="shared" si="151"/>
        <v>0</v>
      </c>
      <c r="AR191" s="227">
        <f t="shared" si="152"/>
        <v>0</v>
      </c>
      <c r="AT191" s="124" t="str">
        <f t="shared" si="166"/>
        <v>AOC 12x≤12.5G CXP</v>
      </c>
      <c r="AU191" s="227">
        <f t="shared" si="153"/>
        <v>0</v>
      </c>
      <c r="AV191" s="227">
        <f t="shared" si="154"/>
        <v>0</v>
      </c>
      <c r="AW191" s="227">
        <f t="shared" si="155"/>
        <v>0</v>
      </c>
      <c r="AX191" s="227">
        <f t="shared" si="156"/>
        <v>0</v>
      </c>
      <c r="AY191" s="227">
        <f t="shared" si="157"/>
        <v>0</v>
      </c>
      <c r="AZ191" s="227">
        <f t="shared" si="158"/>
        <v>0</v>
      </c>
      <c r="BA191" s="227">
        <f t="shared" si="159"/>
        <v>0</v>
      </c>
      <c r="BB191" s="227">
        <f t="shared" si="160"/>
        <v>0</v>
      </c>
      <c r="BC191" s="227">
        <f t="shared" si="161"/>
        <v>0</v>
      </c>
      <c r="BD191" s="227">
        <f t="shared" si="162"/>
        <v>0</v>
      </c>
      <c r="BE191" s="227">
        <f t="shared" si="163"/>
        <v>0</v>
      </c>
      <c r="BF191" s="227">
        <f t="shared" si="164"/>
        <v>0</v>
      </c>
      <c r="BH191" s="124" t="str">
        <f t="shared" si="137"/>
        <v>AOC 12x≤12.5G CXP</v>
      </c>
      <c r="BI191" s="257">
        <f>IF(AG191=0,,10^-6*AG191*$BO$5*'AOC-EOM-CPO'!Q224)</f>
        <v>0</v>
      </c>
      <c r="BJ191" s="257">
        <f>IF(AH191=0,,10^-6*AH191*$BO$5*'AOC-EOM-CPO'!R224)</f>
        <v>0</v>
      </c>
      <c r="BK191" s="257">
        <f>IF(AI191=0,,10^-6*AI191*$BO$5*'AOC-EOM-CPO'!S224)</f>
        <v>0</v>
      </c>
      <c r="BL191" s="257">
        <f>IF(AJ191=0,,10^-6*AJ191*$BO$5*'AOC-EOM-CPO'!T224)</f>
        <v>0</v>
      </c>
      <c r="BM191" s="257">
        <f>IF(AK191=0,,10^-6*AK191*$BO$5*'AOC-EOM-CPO'!U224)</f>
        <v>0</v>
      </c>
      <c r="BN191" s="257">
        <f>IF(AL191=0,,10^-6*AL191*$BO$5*'AOC-EOM-CPO'!V224)</f>
        <v>0</v>
      </c>
      <c r="BO191" s="257">
        <f>IF(AM191=0,,10^-6*AM191*$BO$5*'AOC-EOM-CPO'!W224)</f>
        <v>0</v>
      </c>
      <c r="BP191" s="257">
        <f>IF(AN191=0,,10^-6*AN191*$BO$5*'AOC-EOM-CPO'!X224)</f>
        <v>0</v>
      </c>
      <c r="BQ191" s="257">
        <f>IF(AO191=0,,10^-6*AO191*$BO$5*'AOC-EOM-CPO'!Y224)</f>
        <v>0</v>
      </c>
      <c r="BR191" s="257">
        <f>IF(AP191=0,,10^-6*AP191*$BO$5*'AOC-EOM-CPO'!Z224)</f>
        <v>0</v>
      </c>
      <c r="BS191" s="257">
        <f>IF(AQ191=0,,10^-6*AQ191*$BO$5*'AOC-EOM-CPO'!AA224)</f>
        <v>0</v>
      </c>
      <c r="BT191" s="257">
        <f>IF(AR191=0,,10^-6*AR191*$BO$5*'AOC-EOM-CPO'!AB224)</f>
        <v>0</v>
      </c>
      <c r="BV191" s="124" t="str">
        <f t="shared" si="138"/>
        <v>AOC 12x≤12.5G CXP</v>
      </c>
      <c r="BW191" s="270">
        <f>IF(AU191=0,,10^-6*AU191*$CC$5*'AOC-EOM-CPO'!Q224)</f>
        <v>0</v>
      </c>
      <c r="BX191" s="258">
        <f>IF(AV191=0,,10^-6*AV191*$CC$5*'AOC-EOM-CPO'!R224)</f>
        <v>0</v>
      </c>
      <c r="BY191" s="258">
        <f>IF(AW191=0,,10^-6*AW191*$CC$5*'AOC-EOM-CPO'!S224)</f>
        <v>0</v>
      </c>
      <c r="BZ191" s="258">
        <f>IF(AX191=0,,10^-6*AX191*$CC$5*'AOC-EOM-CPO'!T224)</f>
        <v>0</v>
      </c>
      <c r="CA191" s="258">
        <f>IF(AY191=0,,10^-6*AY191*$CC$5*'AOC-EOM-CPO'!U224)</f>
        <v>0</v>
      </c>
      <c r="CB191" s="258">
        <f>IF(AZ191=0,,10^-6*AZ191*$CC$5*'AOC-EOM-CPO'!V224)</f>
        <v>0</v>
      </c>
      <c r="CC191" s="258">
        <f>IF(BA191=0,,10^-6*BA191*$CC$5*'AOC-EOM-CPO'!W224)</f>
        <v>0</v>
      </c>
      <c r="CD191" s="258">
        <f>IF(BB191=0,,10^-6*BB191*$CC$5*'AOC-EOM-CPO'!X224)</f>
        <v>0</v>
      </c>
      <c r="CE191" s="258">
        <f>IF(BC191=0,,10^-6*BC191*$CC$5*'AOC-EOM-CPO'!Y224)</f>
        <v>0</v>
      </c>
      <c r="CF191" s="258">
        <f>IF(BD191=0,,10^-6*BD191*$CC$5*'AOC-EOM-CPO'!Z224)</f>
        <v>0</v>
      </c>
      <c r="CG191" s="258">
        <f>IF(BE191=0,,10^-6*BE191*$CC$5*'AOC-EOM-CPO'!AA224)</f>
        <v>0</v>
      </c>
      <c r="CH191" s="258">
        <f>IF(BF191=0,,10^-6*BF191*$CC$5*'AOC-EOM-CPO'!AB224)</f>
        <v>0</v>
      </c>
    </row>
    <row r="192" spans="1:86">
      <c r="A192" s="238" t="s">
        <v>70</v>
      </c>
      <c r="B192" s="124" t="s">
        <v>219</v>
      </c>
      <c r="C192" s="227">
        <f>'AOC-EOM-CPO'!C83</f>
        <v>0</v>
      </c>
      <c r="D192" s="227">
        <f>'AOC-EOM-CPO'!D83</f>
        <v>0</v>
      </c>
      <c r="E192" s="227">
        <f>'AOC-EOM-CPO'!E83</f>
        <v>0</v>
      </c>
      <c r="F192" s="227">
        <f>'AOC-EOM-CPO'!F83</f>
        <v>0</v>
      </c>
      <c r="G192" s="227">
        <f>'AOC-EOM-CPO'!G83</f>
        <v>0</v>
      </c>
      <c r="H192" s="227">
        <f>'AOC-EOM-CPO'!H83</f>
        <v>0</v>
      </c>
      <c r="I192" s="227">
        <f>'AOC-EOM-CPO'!I83</f>
        <v>0</v>
      </c>
      <c r="J192" s="227">
        <f>'AOC-EOM-CPO'!J83</f>
        <v>0</v>
      </c>
      <c r="K192" s="227">
        <f>'AOC-EOM-CPO'!K83</f>
        <v>0</v>
      </c>
      <c r="L192" s="227">
        <f>'AOC-EOM-CPO'!L83</f>
        <v>0</v>
      </c>
      <c r="M192" s="227">
        <f>'AOC-EOM-CPO'!M83</f>
        <v>0</v>
      </c>
      <c r="N192" s="227">
        <f>'AOC-EOM-CPO'!N83</f>
        <v>0</v>
      </c>
      <c r="P192" s="124" t="str">
        <f t="shared" si="136"/>
        <v>EOM 12x≤12.5G XCVR - CXP</v>
      </c>
      <c r="Q192" s="227">
        <f>'AOC-EOM-CPO'!C118</f>
        <v>0</v>
      </c>
      <c r="R192" s="227">
        <f>'AOC-EOM-CPO'!D118</f>
        <v>0</v>
      </c>
      <c r="S192" s="227">
        <f>'AOC-EOM-CPO'!E118</f>
        <v>0</v>
      </c>
      <c r="T192" s="227">
        <f>'AOC-EOM-CPO'!F118</f>
        <v>0</v>
      </c>
      <c r="U192" s="227">
        <f>'AOC-EOM-CPO'!G118</f>
        <v>0</v>
      </c>
      <c r="V192" s="227">
        <f>'AOC-EOM-CPO'!H118</f>
        <v>0</v>
      </c>
      <c r="W192" s="227">
        <f>'AOC-EOM-CPO'!I118</f>
        <v>0</v>
      </c>
      <c r="X192" s="227">
        <f>'AOC-EOM-CPO'!J118</f>
        <v>0</v>
      </c>
      <c r="Y192" s="227">
        <f>'AOC-EOM-CPO'!K118</f>
        <v>0</v>
      </c>
      <c r="Z192" s="227">
        <f>'AOC-EOM-CPO'!L118</f>
        <v>0</v>
      </c>
      <c r="AA192" s="227">
        <f>'AOC-EOM-CPO'!M118</f>
        <v>0</v>
      </c>
      <c r="AB192" s="227">
        <f>'AOC-EOM-CPO'!N118</f>
        <v>0</v>
      </c>
      <c r="AD192" s="228" t="s">
        <v>124</v>
      </c>
      <c r="AF192" s="124" t="str">
        <f t="shared" si="165"/>
        <v>EOM 12x≤12.5G XCVR - CXP</v>
      </c>
      <c r="AG192" s="227">
        <f t="shared" si="141"/>
        <v>0</v>
      </c>
      <c r="AH192" s="227">
        <f t="shared" si="142"/>
        <v>0</v>
      </c>
      <c r="AI192" s="227">
        <f t="shared" si="143"/>
        <v>0</v>
      </c>
      <c r="AJ192" s="227">
        <f t="shared" si="144"/>
        <v>0</v>
      </c>
      <c r="AK192" s="227">
        <f t="shared" si="145"/>
        <v>0</v>
      </c>
      <c r="AL192" s="227">
        <f t="shared" si="146"/>
        <v>0</v>
      </c>
      <c r="AM192" s="227">
        <f t="shared" si="147"/>
        <v>0</v>
      </c>
      <c r="AN192" s="227">
        <f t="shared" si="148"/>
        <v>0</v>
      </c>
      <c r="AO192" s="227">
        <f t="shared" si="149"/>
        <v>0</v>
      </c>
      <c r="AP192" s="227">
        <f t="shared" si="150"/>
        <v>0</v>
      </c>
      <c r="AQ192" s="227">
        <f t="shared" si="151"/>
        <v>0</v>
      </c>
      <c r="AR192" s="227">
        <f t="shared" si="152"/>
        <v>0</v>
      </c>
      <c r="AT192" s="124" t="str">
        <f t="shared" si="166"/>
        <v>EOM 12x≤12.5G XCVR - CXP</v>
      </c>
      <c r="AU192" s="227">
        <f t="shared" si="153"/>
        <v>0</v>
      </c>
      <c r="AV192" s="227">
        <f t="shared" si="154"/>
        <v>0</v>
      </c>
      <c r="AW192" s="227">
        <f t="shared" si="155"/>
        <v>0</v>
      </c>
      <c r="AX192" s="227">
        <f t="shared" si="156"/>
        <v>0</v>
      </c>
      <c r="AY192" s="227">
        <f t="shared" si="157"/>
        <v>0</v>
      </c>
      <c r="AZ192" s="227">
        <f t="shared" si="158"/>
        <v>0</v>
      </c>
      <c r="BA192" s="227">
        <f t="shared" si="159"/>
        <v>0</v>
      </c>
      <c r="BB192" s="227">
        <f t="shared" si="160"/>
        <v>0</v>
      </c>
      <c r="BC192" s="227">
        <f t="shared" si="161"/>
        <v>0</v>
      </c>
      <c r="BD192" s="227">
        <f t="shared" si="162"/>
        <v>0</v>
      </c>
      <c r="BE192" s="227">
        <f t="shared" si="163"/>
        <v>0</v>
      </c>
      <c r="BF192" s="227">
        <f t="shared" si="164"/>
        <v>0</v>
      </c>
      <c r="BH192" s="124" t="str">
        <f t="shared" si="137"/>
        <v>EOM 12x≤12.5G XCVR - CXP</v>
      </c>
      <c r="BI192" s="257">
        <f>IF(AG192=0,,10^-6*AG192*$BO$5*'AOC-EOM-CPO'!Q225)</f>
        <v>0</v>
      </c>
      <c r="BJ192" s="257">
        <f>IF(AH192=0,,10^-6*AH192*$BO$5*'AOC-EOM-CPO'!R225)</f>
        <v>0</v>
      </c>
      <c r="BK192" s="257">
        <f>IF(AI192=0,,10^-6*AI192*$BO$5*'AOC-EOM-CPO'!S225)</f>
        <v>0</v>
      </c>
      <c r="BL192" s="257">
        <f>IF(AJ192=0,,10^-6*AJ192*$BO$5*'AOC-EOM-CPO'!T225)</f>
        <v>0</v>
      </c>
      <c r="BM192" s="257">
        <f>IF(AK192=0,,10^-6*AK192*$BO$5*'AOC-EOM-CPO'!U225)</f>
        <v>0</v>
      </c>
      <c r="BN192" s="257">
        <f>IF(AL192=0,,10^-6*AL192*$BO$5*'AOC-EOM-CPO'!V225)</f>
        <v>0</v>
      </c>
      <c r="BO192" s="257">
        <f>IF(AM192=0,,10^-6*AM192*$BO$5*'AOC-EOM-CPO'!W225)</f>
        <v>0</v>
      </c>
      <c r="BP192" s="257">
        <f>IF(AN192=0,,10^-6*AN192*$BO$5*'AOC-EOM-CPO'!X225)</f>
        <v>0</v>
      </c>
      <c r="BQ192" s="257">
        <f>IF(AO192=0,,10^-6*AO192*$BO$5*'AOC-EOM-CPO'!Y225)</f>
        <v>0</v>
      </c>
      <c r="BR192" s="257">
        <f>IF(AP192=0,,10^-6*AP192*$BO$5*'AOC-EOM-CPO'!Z225)</f>
        <v>0</v>
      </c>
      <c r="BS192" s="257">
        <f>IF(AQ192=0,,10^-6*AQ192*$BO$5*'AOC-EOM-CPO'!AA225)</f>
        <v>0</v>
      </c>
      <c r="BT192" s="257">
        <f>IF(AR192=0,,10^-6*AR192*$BO$5*'AOC-EOM-CPO'!AB225)</f>
        <v>0</v>
      </c>
      <c r="BV192" s="124" t="str">
        <f t="shared" si="138"/>
        <v>EOM 12x≤12.5G XCVR - CXP</v>
      </c>
      <c r="BW192" s="270">
        <f>IF(AU192=0,,10^-6*AU192*$CC$5*'AOC-EOM-CPO'!Q225)</f>
        <v>0</v>
      </c>
      <c r="BX192" s="258">
        <f>IF(AV192=0,,10^-6*AV192*$CC$5*'AOC-EOM-CPO'!R225)</f>
        <v>0</v>
      </c>
      <c r="BY192" s="258">
        <f>IF(AW192=0,,10^-6*AW192*$CC$5*'AOC-EOM-CPO'!S225)</f>
        <v>0</v>
      </c>
      <c r="BZ192" s="258">
        <f>IF(AX192=0,,10^-6*AX192*$CC$5*'AOC-EOM-CPO'!T225)</f>
        <v>0</v>
      </c>
      <c r="CA192" s="258">
        <f>IF(AY192=0,,10^-6*AY192*$CC$5*'AOC-EOM-CPO'!U225)</f>
        <v>0</v>
      </c>
      <c r="CB192" s="258">
        <f>IF(AZ192=0,,10^-6*AZ192*$CC$5*'AOC-EOM-CPO'!V225)</f>
        <v>0</v>
      </c>
      <c r="CC192" s="258">
        <f>IF(BA192=0,,10^-6*BA192*$CC$5*'AOC-EOM-CPO'!W225)</f>
        <v>0</v>
      </c>
      <c r="CD192" s="258">
        <f>IF(BB192=0,,10^-6*BB192*$CC$5*'AOC-EOM-CPO'!X225)</f>
        <v>0</v>
      </c>
      <c r="CE192" s="258">
        <f>IF(BC192=0,,10^-6*BC192*$CC$5*'AOC-EOM-CPO'!Y225)</f>
        <v>0</v>
      </c>
      <c r="CF192" s="258">
        <f>IF(BD192=0,,10^-6*BD192*$CC$5*'AOC-EOM-CPO'!Z225)</f>
        <v>0</v>
      </c>
      <c r="CG192" s="258">
        <f>IF(BE192=0,,10^-6*BE192*$CC$5*'AOC-EOM-CPO'!AA225)</f>
        <v>0</v>
      </c>
      <c r="CH192" s="258">
        <f>IF(BF192=0,,10^-6*BF192*$CC$5*'AOC-EOM-CPO'!AB225)</f>
        <v>0</v>
      </c>
    </row>
    <row r="193" spans="1:86">
      <c r="A193" s="238" t="s">
        <v>70</v>
      </c>
      <c r="B193" s="124" t="s">
        <v>220</v>
      </c>
      <c r="C193" s="227">
        <f>'AOC-EOM-CPO'!C84</f>
        <v>0</v>
      </c>
      <c r="D193" s="227">
        <f>'AOC-EOM-CPO'!D84</f>
        <v>0</v>
      </c>
      <c r="E193" s="227">
        <f>'AOC-EOM-CPO'!E84</f>
        <v>0</v>
      </c>
      <c r="F193" s="227">
        <f>'AOC-EOM-CPO'!F84</f>
        <v>0</v>
      </c>
      <c r="G193" s="227">
        <f>'AOC-EOM-CPO'!G84</f>
        <v>0</v>
      </c>
      <c r="H193" s="227">
        <f>'AOC-EOM-CPO'!H84</f>
        <v>0</v>
      </c>
      <c r="I193" s="227">
        <f>'AOC-EOM-CPO'!I84</f>
        <v>0</v>
      </c>
      <c r="J193" s="227">
        <f>'AOC-EOM-CPO'!J84</f>
        <v>0</v>
      </c>
      <c r="K193" s="227">
        <f>'AOC-EOM-CPO'!K84</f>
        <v>0</v>
      </c>
      <c r="L193" s="227">
        <f>'AOC-EOM-CPO'!L84</f>
        <v>0</v>
      </c>
      <c r="M193" s="227">
        <f>'AOC-EOM-CPO'!M84</f>
        <v>0</v>
      </c>
      <c r="N193" s="227">
        <f>'AOC-EOM-CPO'!N84</f>
        <v>0</v>
      </c>
      <c r="P193" s="124" t="str">
        <f t="shared" si="136"/>
        <v>AOC 4x12-14G QSFP+</v>
      </c>
      <c r="Q193" s="227">
        <f>'AOC-EOM-CPO'!C119</f>
        <v>0</v>
      </c>
      <c r="R193" s="227">
        <f>'AOC-EOM-CPO'!D119</f>
        <v>0</v>
      </c>
      <c r="S193" s="227">
        <f>'AOC-EOM-CPO'!E119</f>
        <v>0</v>
      </c>
      <c r="T193" s="227">
        <f>'AOC-EOM-CPO'!F119</f>
        <v>0</v>
      </c>
      <c r="U193" s="227">
        <f>'AOC-EOM-CPO'!G119</f>
        <v>0</v>
      </c>
      <c r="V193" s="227">
        <f>'AOC-EOM-CPO'!H119</f>
        <v>0</v>
      </c>
      <c r="W193" s="227">
        <f>'AOC-EOM-CPO'!I119</f>
        <v>0</v>
      </c>
      <c r="X193" s="227">
        <f>'AOC-EOM-CPO'!J119</f>
        <v>0</v>
      </c>
      <c r="Y193" s="227">
        <f>'AOC-EOM-CPO'!K119</f>
        <v>0</v>
      </c>
      <c r="Z193" s="227">
        <f>'AOC-EOM-CPO'!L119</f>
        <v>0</v>
      </c>
      <c r="AA193" s="227">
        <f>'AOC-EOM-CPO'!M119</f>
        <v>0</v>
      </c>
      <c r="AB193" s="227">
        <f>'AOC-EOM-CPO'!N119</f>
        <v>0</v>
      </c>
      <c r="AD193" s="228" t="s">
        <v>124</v>
      </c>
      <c r="AF193" s="124" t="str">
        <f t="shared" si="165"/>
        <v>AOC 4x12-14G QSFP+</v>
      </c>
      <c r="AG193" s="227">
        <f t="shared" ref="AG193:AG217" si="167">C193+IF($AD193="DML",Q193)</f>
        <v>0</v>
      </c>
      <c r="AH193" s="227">
        <f t="shared" ref="AH193:AH217" si="168">D193+IF($AD193="DML",R193)</f>
        <v>0</v>
      </c>
      <c r="AI193" s="227">
        <f t="shared" ref="AI193:AI217" si="169">E193+IF($AD193="DML",S193)</f>
        <v>0</v>
      </c>
      <c r="AJ193" s="227">
        <f t="shared" ref="AJ193:AJ217" si="170">F193+IF($AD193="DML",T193)</f>
        <v>0</v>
      </c>
      <c r="AK193" s="227">
        <f t="shared" ref="AK193:AK217" si="171">G193+IF($AD193="DML",U193)</f>
        <v>0</v>
      </c>
      <c r="AL193" s="227">
        <f t="shared" ref="AL193:AL217" si="172">H193+IF($AD193="DML",V193)</f>
        <v>0</v>
      </c>
      <c r="AM193" s="227">
        <f t="shared" ref="AM193:AM217" si="173">I193+IF($AD193="DML",W193)</f>
        <v>0</v>
      </c>
      <c r="AN193" s="227">
        <f t="shared" ref="AN193:AN217" si="174">J193+IF($AD193="DML",X193)</f>
        <v>0</v>
      </c>
      <c r="AO193" s="227">
        <f t="shared" ref="AO193:AO217" si="175">K193+IF($AD193="DML",Y193)</f>
        <v>0</v>
      </c>
      <c r="AP193" s="227">
        <f t="shared" ref="AP193:AP217" si="176">L193+IF($AD193="DML",Z193)</f>
        <v>0</v>
      </c>
      <c r="AQ193" s="227">
        <f t="shared" ref="AQ193:AQ217" si="177">M193+IF($AD193="DML",AA193)</f>
        <v>0</v>
      </c>
      <c r="AR193" s="227">
        <f t="shared" ref="AR193:AR217" si="178">N193+IF($AD193="DML",AB193)</f>
        <v>0</v>
      </c>
      <c r="AT193" s="124" t="str">
        <f t="shared" si="166"/>
        <v>AOC 4x12-14G QSFP+</v>
      </c>
      <c r="AU193" s="227">
        <f t="shared" ref="AU193:AU217" si="179">IF($AD193="EML",Q193,)</f>
        <v>0</v>
      </c>
      <c r="AV193" s="227">
        <f t="shared" ref="AV193:AV217" si="180">IF($AD193="EML",R193,)</f>
        <v>0</v>
      </c>
      <c r="AW193" s="227">
        <f t="shared" ref="AW193:AW217" si="181">IF($AD193="EML",S193,)</f>
        <v>0</v>
      </c>
      <c r="AX193" s="227">
        <f t="shared" ref="AX193:AX217" si="182">IF($AD193="EML",T193,)</f>
        <v>0</v>
      </c>
      <c r="AY193" s="227">
        <f t="shared" ref="AY193:AY217" si="183">IF($AD193="EML",U193,)</f>
        <v>0</v>
      </c>
      <c r="AZ193" s="227">
        <f t="shared" ref="AZ193:AZ217" si="184">IF($AD193="EML",V193,)</f>
        <v>0</v>
      </c>
      <c r="BA193" s="227">
        <f t="shared" ref="BA193:BA217" si="185">IF($AD193="EML",W193,)</f>
        <v>0</v>
      </c>
      <c r="BB193" s="227">
        <f t="shared" ref="BB193:BB217" si="186">IF($AD193="EML",X193,)</f>
        <v>0</v>
      </c>
      <c r="BC193" s="227">
        <f t="shared" ref="BC193:BC217" si="187">IF($AD193="EML",Y193,)</f>
        <v>0</v>
      </c>
      <c r="BD193" s="227">
        <f t="shared" ref="BD193:BD217" si="188">IF($AD193="EML",Z193,)</f>
        <v>0</v>
      </c>
      <c r="BE193" s="227">
        <f t="shared" ref="BE193:BE217" si="189">IF($AD193="EML",AA193,)</f>
        <v>0</v>
      </c>
      <c r="BF193" s="227">
        <f t="shared" ref="BF193:BF217" si="190">IF($AD193="EML",AB193,)</f>
        <v>0</v>
      </c>
      <c r="BH193" s="124" t="str">
        <f t="shared" si="137"/>
        <v>AOC 4x12-14G QSFP+</v>
      </c>
      <c r="BI193" s="257">
        <f>IF(AG193=0,,10^-6*AG193*$BO$5*'AOC-EOM-CPO'!Q226)</f>
        <v>0</v>
      </c>
      <c r="BJ193" s="257">
        <f>IF(AH193=0,,10^-6*AH193*$BO$5*'AOC-EOM-CPO'!R226)</f>
        <v>0</v>
      </c>
      <c r="BK193" s="257">
        <f>IF(AI193=0,,10^-6*AI193*$BO$5*'AOC-EOM-CPO'!S226)</f>
        <v>0</v>
      </c>
      <c r="BL193" s="257">
        <f>IF(AJ193=0,,10^-6*AJ193*$BO$5*'AOC-EOM-CPO'!T226)</f>
        <v>0</v>
      </c>
      <c r="BM193" s="257">
        <f>IF(AK193=0,,10^-6*AK193*$BO$5*'AOC-EOM-CPO'!U226)</f>
        <v>0</v>
      </c>
      <c r="BN193" s="257">
        <f>IF(AL193=0,,10^-6*AL193*$BO$5*'AOC-EOM-CPO'!V226)</f>
        <v>0</v>
      </c>
      <c r="BO193" s="257">
        <f>IF(AM193=0,,10^-6*AM193*$BO$5*'AOC-EOM-CPO'!W226)</f>
        <v>0</v>
      </c>
      <c r="BP193" s="257">
        <f>IF(AN193=0,,10^-6*AN193*$BO$5*'AOC-EOM-CPO'!X226)</f>
        <v>0</v>
      </c>
      <c r="BQ193" s="257">
        <f>IF(AO193=0,,10^-6*AO193*$BO$5*'AOC-EOM-CPO'!Y226)</f>
        <v>0</v>
      </c>
      <c r="BR193" s="257">
        <f>IF(AP193=0,,10^-6*AP193*$BO$5*'AOC-EOM-CPO'!Z226)</f>
        <v>0</v>
      </c>
      <c r="BS193" s="257">
        <f>IF(AQ193=0,,10^-6*AQ193*$BO$5*'AOC-EOM-CPO'!AA226)</f>
        <v>0</v>
      </c>
      <c r="BT193" s="257">
        <f>IF(AR193=0,,10^-6*AR193*$BO$5*'AOC-EOM-CPO'!AB226)</f>
        <v>0</v>
      </c>
      <c r="BV193" s="124" t="str">
        <f t="shared" si="138"/>
        <v>AOC 4x12-14G QSFP+</v>
      </c>
      <c r="BW193" s="270">
        <f>IF(AU193=0,,10^-6*AU193*$CC$5*'AOC-EOM-CPO'!Q226)</f>
        <v>0</v>
      </c>
      <c r="BX193" s="258">
        <f>IF(AV193=0,,10^-6*AV193*$CC$5*'AOC-EOM-CPO'!R226)</f>
        <v>0</v>
      </c>
      <c r="BY193" s="258">
        <f>IF(AW193=0,,10^-6*AW193*$CC$5*'AOC-EOM-CPO'!S226)</f>
        <v>0</v>
      </c>
      <c r="BZ193" s="258">
        <f>IF(AX193=0,,10^-6*AX193*$CC$5*'AOC-EOM-CPO'!T226)</f>
        <v>0</v>
      </c>
      <c r="CA193" s="258">
        <f>IF(AY193=0,,10^-6*AY193*$CC$5*'AOC-EOM-CPO'!U226)</f>
        <v>0</v>
      </c>
      <c r="CB193" s="258">
        <f>IF(AZ193=0,,10^-6*AZ193*$CC$5*'AOC-EOM-CPO'!V226)</f>
        <v>0</v>
      </c>
      <c r="CC193" s="258">
        <f>IF(BA193=0,,10^-6*BA193*$CC$5*'AOC-EOM-CPO'!W226)</f>
        <v>0</v>
      </c>
      <c r="CD193" s="258">
        <f>IF(BB193=0,,10^-6*BB193*$CC$5*'AOC-EOM-CPO'!X226)</f>
        <v>0</v>
      </c>
      <c r="CE193" s="258">
        <f>IF(BC193=0,,10^-6*BC193*$CC$5*'AOC-EOM-CPO'!Y226)</f>
        <v>0</v>
      </c>
      <c r="CF193" s="258">
        <f>IF(BD193=0,,10^-6*BD193*$CC$5*'AOC-EOM-CPO'!Z226)</f>
        <v>0</v>
      </c>
      <c r="CG193" s="258">
        <f>IF(BE193=0,,10^-6*BE193*$CC$5*'AOC-EOM-CPO'!AA226)</f>
        <v>0</v>
      </c>
      <c r="CH193" s="258">
        <f>IF(BF193=0,,10^-6*BF193*$CC$5*'AOC-EOM-CPO'!AB226)</f>
        <v>0</v>
      </c>
    </row>
    <row r="194" spans="1:86">
      <c r="A194" s="238" t="s">
        <v>70</v>
      </c>
      <c r="B194" s="124" t="s">
        <v>221</v>
      </c>
      <c r="C194" s="227">
        <f>'AOC-EOM-CPO'!C85</f>
        <v>0</v>
      </c>
      <c r="D194" s="227">
        <f>'AOC-EOM-CPO'!D85</f>
        <v>0</v>
      </c>
      <c r="E194" s="227">
        <f>'AOC-EOM-CPO'!E85</f>
        <v>0</v>
      </c>
      <c r="F194" s="227">
        <f>'AOC-EOM-CPO'!F85</f>
        <v>0</v>
      </c>
      <c r="G194" s="227">
        <f>'AOC-EOM-CPO'!G85</f>
        <v>0</v>
      </c>
      <c r="H194" s="227">
        <f>'AOC-EOM-CPO'!H85</f>
        <v>0</v>
      </c>
      <c r="I194" s="227">
        <f>'AOC-EOM-CPO'!I85</f>
        <v>0</v>
      </c>
      <c r="J194" s="227">
        <f>'AOC-EOM-CPO'!J85</f>
        <v>0</v>
      </c>
      <c r="K194" s="227">
        <f>'AOC-EOM-CPO'!K85</f>
        <v>0</v>
      </c>
      <c r="L194" s="227">
        <f>'AOC-EOM-CPO'!L85</f>
        <v>0</v>
      </c>
      <c r="M194" s="227">
        <f>'AOC-EOM-CPO'!M85</f>
        <v>0</v>
      </c>
      <c r="N194" s="227">
        <f>'AOC-EOM-CPO'!N85</f>
        <v>0</v>
      </c>
      <c r="P194" s="124" t="str">
        <f t="shared" si="136"/>
        <v>AOC 4x12G Mini-SAS HD</v>
      </c>
      <c r="Q194" s="227">
        <f>'AOC-EOM-CPO'!C120</f>
        <v>0</v>
      </c>
      <c r="R194" s="227">
        <f>'AOC-EOM-CPO'!D120</f>
        <v>0</v>
      </c>
      <c r="S194" s="227">
        <f>'AOC-EOM-CPO'!E120</f>
        <v>0</v>
      </c>
      <c r="T194" s="227">
        <f>'AOC-EOM-CPO'!F120</f>
        <v>0</v>
      </c>
      <c r="U194" s="227">
        <f>'AOC-EOM-CPO'!G120</f>
        <v>0</v>
      </c>
      <c r="V194" s="227">
        <f>'AOC-EOM-CPO'!H120</f>
        <v>0</v>
      </c>
      <c r="W194" s="227">
        <f>'AOC-EOM-CPO'!I120</f>
        <v>0</v>
      </c>
      <c r="X194" s="227">
        <f>'AOC-EOM-CPO'!J120</f>
        <v>0</v>
      </c>
      <c r="Y194" s="227">
        <f>'AOC-EOM-CPO'!K120</f>
        <v>0</v>
      </c>
      <c r="Z194" s="227">
        <f>'AOC-EOM-CPO'!L120</f>
        <v>0</v>
      </c>
      <c r="AA194" s="227">
        <f>'AOC-EOM-CPO'!M120</f>
        <v>0</v>
      </c>
      <c r="AB194" s="227">
        <f>'AOC-EOM-CPO'!N120</f>
        <v>0</v>
      </c>
      <c r="AD194" s="228" t="s">
        <v>124</v>
      </c>
      <c r="AF194" s="124" t="str">
        <f t="shared" si="165"/>
        <v>AOC 4x12G Mini-SAS HD</v>
      </c>
      <c r="AG194" s="227">
        <f t="shared" si="167"/>
        <v>0</v>
      </c>
      <c r="AH194" s="227">
        <f t="shared" si="168"/>
        <v>0</v>
      </c>
      <c r="AI194" s="227">
        <f t="shared" si="169"/>
        <v>0</v>
      </c>
      <c r="AJ194" s="227">
        <f t="shared" si="170"/>
        <v>0</v>
      </c>
      <c r="AK194" s="227">
        <f t="shared" si="171"/>
        <v>0</v>
      </c>
      <c r="AL194" s="227">
        <f t="shared" si="172"/>
        <v>0</v>
      </c>
      <c r="AM194" s="227">
        <f t="shared" si="173"/>
        <v>0</v>
      </c>
      <c r="AN194" s="227">
        <f t="shared" si="174"/>
        <v>0</v>
      </c>
      <c r="AO194" s="227">
        <f t="shared" si="175"/>
        <v>0</v>
      </c>
      <c r="AP194" s="227">
        <f t="shared" si="176"/>
        <v>0</v>
      </c>
      <c r="AQ194" s="227">
        <f t="shared" si="177"/>
        <v>0</v>
      </c>
      <c r="AR194" s="227">
        <f t="shared" si="178"/>
        <v>0</v>
      </c>
      <c r="AT194" s="124" t="str">
        <f t="shared" si="166"/>
        <v>AOC 4x12G Mini-SAS HD</v>
      </c>
      <c r="AU194" s="227">
        <f t="shared" si="179"/>
        <v>0</v>
      </c>
      <c r="AV194" s="227">
        <f t="shared" si="180"/>
        <v>0</v>
      </c>
      <c r="AW194" s="227">
        <f t="shared" si="181"/>
        <v>0</v>
      </c>
      <c r="AX194" s="227">
        <f t="shared" si="182"/>
        <v>0</v>
      </c>
      <c r="AY194" s="227">
        <f t="shared" si="183"/>
        <v>0</v>
      </c>
      <c r="AZ194" s="227">
        <f t="shared" si="184"/>
        <v>0</v>
      </c>
      <c r="BA194" s="227">
        <f t="shared" si="185"/>
        <v>0</v>
      </c>
      <c r="BB194" s="227">
        <f t="shared" si="186"/>
        <v>0</v>
      </c>
      <c r="BC194" s="227">
        <f t="shared" si="187"/>
        <v>0</v>
      </c>
      <c r="BD194" s="227">
        <f t="shared" si="188"/>
        <v>0</v>
      </c>
      <c r="BE194" s="227">
        <f t="shared" si="189"/>
        <v>0</v>
      </c>
      <c r="BF194" s="227">
        <f t="shared" si="190"/>
        <v>0</v>
      </c>
      <c r="BH194" s="124" t="str">
        <f t="shared" si="137"/>
        <v>AOC 4x12G Mini-SAS HD</v>
      </c>
      <c r="BI194" s="257">
        <f>IF(AG194=0,,10^-6*AG194*$BO$5*'AOC-EOM-CPO'!Q227)</f>
        <v>0</v>
      </c>
      <c r="BJ194" s="257">
        <f>IF(AH194=0,,10^-6*AH194*$BO$5*'AOC-EOM-CPO'!R227)</f>
        <v>0</v>
      </c>
      <c r="BK194" s="257">
        <f>IF(AI194=0,,10^-6*AI194*$BO$5*'AOC-EOM-CPO'!S227)</f>
        <v>0</v>
      </c>
      <c r="BL194" s="257">
        <f>IF(AJ194=0,,10^-6*AJ194*$BO$5*'AOC-EOM-CPO'!T227)</f>
        <v>0</v>
      </c>
      <c r="BM194" s="257">
        <f>IF(AK194=0,,10^-6*AK194*$BO$5*'AOC-EOM-CPO'!U227)</f>
        <v>0</v>
      </c>
      <c r="BN194" s="257">
        <f>IF(AL194=0,,10^-6*AL194*$BO$5*'AOC-EOM-CPO'!V227)</f>
        <v>0</v>
      </c>
      <c r="BO194" s="257">
        <f>IF(AM194=0,,10^-6*AM194*$BO$5*'AOC-EOM-CPO'!W227)</f>
        <v>0</v>
      </c>
      <c r="BP194" s="257">
        <f>IF(AN194=0,,10^-6*AN194*$BO$5*'AOC-EOM-CPO'!X227)</f>
        <v>0</v>
      </c>
      <c r="BQ194" s="257">
        <f>IF(AO194=0,,10^-6*AO194*$BO$5*'AOC-EOM-CPO'!Y227)</f>
        <v>0</v>
      </c>
      <c r="BR194" s="257">
        <f>IF(AP194=0,,10^-6*AP194*$BO$5*'AOC-EOM-CPO'!Z227)</f>
        <v>0</v>
      </c>
      <c r="BS194" s="257">
        <f>IF(AQ194=0,,10^-6*AQ194*$BO$5*'AOC-EOM-CPO'!AA227)</f>
        <v>0</v>
      </c>
      <c r="BT194" s="257">
        <f>IF(AR194=0,,10^-6*AR194*$BO$5*'AOC-EOM-CPO'!AB227)</f>
        <v>0</v>
      </c>
      <c r="BV194" s="124" t="str">
        <f t="shared" si="138"/>
        <v>AOC 4x12G Mini-SAS HD</v>
      </c>
      <c r="BW194" s="270">
        <f>IF(AU194=0,,10^-6*AU194*$CC$5*'AOC-EOM-CPO'!Q227)</f>
        <v>0</v>
      </c>
      <c r="BX194" s="258">
        <f>IF(AV194=0,,10^-6*AV194*$CC$5*'AOC-EOM-CPO'!R227)</f>
        <v>0</v>
      </c>
      <c r="BY194" s="258">
        <f>IF(AW194=0,,10^-6*AW194*$CC$5*'AOC-EOM-CPO'!S227)</f>
        <v>0</v>
      </c>
      <c r="BZ194" s="258">
        <f>IF(AX194=0,,10^-6*AX194*$CC$5*'AOC-EOM-CPO'!T227)</f>
        <v>0</v>
      </c>
      <c r="CA194" s="258">
        <f>IF(AY194=0,,10^-6*AY194*$CC$5*'AOC-EOM-CPO'!U227)</f>
        <v>0</v>
      </c>
      <c r="CB194" s="258">
        <f>IF(AZ194=0,,10^-6*AZ194*$CC$5*'AOC-EOM-CPO'!V227)</f>
        <v>0</v>
      </c>
      <c r="CC194" s="258">
        <f>IF(BA194=0,,10^-6*BA194*$CC$5*'AOC-EOM-CPO'!W227)</f>
        <v>0</v>
      </c>
      <c r="CD194" s="258">
        <f>IF(BB194=0,,10^-6*BB194*$CC$5*'AOC-EOM-CPO'!X227)</f>
        <v>0</v>
      </c>
      <c r="CE194" s="258">
        <f>IF(BC194=0,,10^-6*BC194*$CC$5*'AOC-EOM-CPO'!Y227)</f>
        <v>0</v>
      </c>
      <c r="CF194" s="258">
        <f>IF(BD194=0,,10^-6*BD194*$CC$5*'AOC-EOM-CPO'!Z227)</f>
        <v>0</v>
      </c>
      <c r="CG194" s="258">
        <f>IF(BE194=0,,10^-6*BE194*$CC$5*'AOC-EOM-CPO'!AA227)</f>
        <v>0</v>
      </c>
      <c r="CH194" s="258">
        <f>IF(BF194=0,,10^-6*BF194*$CC$5*'AOC-EOM-CPO'!AB227)</f>
        <v>0</v>
      </c>
    </row>
    <row r="195" spans="1:86">
      <c r="A195" s="238" t="s">
        <v>70</v>
      </c>
      <c r="B195" s="124" t="s">
        <v>222</v>
      </c>
      <c r="C195" s="227">
        <f>'AOC-EOM-CPO'!C86</f>
        <v>0</v>
      </c>
      <c r="D195" s="227">
        <f>'AOC-EOM-CPO'!D86</f>
        <v>0</v>
      </c>
      <c r="E195" s="227">
        <f>'AOC-EOM-CPO'!E86</f>
        <v>0</v>
      </c>
      <c r="F195" s="227">
        <f>'AOC-EOM-CPO'!F86</f>
        <v>0</v>
      </c>
      <c r="G195" s="227">
        <f>'AOC-EOM-CPO'!G86</f>
        <v>0</v>
      </c>
      <c r="H195" s="227">
        <f>'AOC-EOM-CPO'!H86</f>
        <v>0</v>
      </c>
      <c r="I195" s="227">
        <f>'AOC-EOM-CPO'!I86</f>
        <v>0</v>
      </c>
      <c r="J195" s="227">
        <f>'AOC-EOM-CPO'!J86</f>
        <v>0</v>
      </c>
      <c r="K195" s="227">
        <f>'AOC-EOM-CPO'!K86</f>
        <v>0</v>
      </c>
      <c r="L195" s="227">
        <f>'AOC-EOM-CPO'!L86</f>
        <v>0</v>
      </c>
      <c r="M195" s="227">
        <f>'AOC-EOM-CPO'!M86</f>
        <v>0</v>
      </c>
      <c r="N195" s="227">
        <f>'AOC-EOM-CPO'!N86</f>
        <v>0</v>
      </c>
      <c r="P195" s="124" t="str">
        <f t="shared" si="136"/>
        <v>AOC 1x25-28G SFP28</v>
      </c>
      <c r="Q195" s="227">
        <f>'AOC-EOM-CPO'!C121</f>
        <v>0</v>
      </c>
      <c r="R195" s="227">
        <f>'AOC-EOM-CPO'!D121</f>
        <v>0</v>
      </c>
      <c r="S195" s="227">
        <f>'AOC-EOM-CPO'!E121</f>
        <v>0</v>
      </c>
      <c r="T195" s="227">
        <f>'AOC-EOM-CPO'!F121</f>
        <v>0</v>
      </c>
      <c r="U195" s="227">
        <f>'AOC-EOM-CPO'!G121</f>
        <v>0</v>
      </c>
      <c r="V195" s="227">
        <f>'AOC-EOM-CPO'!H121</f>
        <v>0</v>
      </c>
      <c r="W195" s="227">
        <f>'AOC-EOM-CPO'!I121</f>
        <v>0</v>
      </c>
      <c r="X195" s="227">
        <f>'AOC-EOM-CPO'!J121</f>
        <v>0</v>
      </c>
      <c r="Y195" s="227">
        <f>'AOC-EOM-CPO'!K121</f>
        <v>0</v>
      </c>
      <c r="Z195" s="227">
        <f>'AOC-EOM-CPO'!L121</f>
        <v>0</v>
      </c>
      <c r="AA195" s="227">
        <f>'AOC-EOM-CPO'!M121</f>
        <v>0</v>
      </c>
      <c r="AB195" s="227">
        <f>'AOC-EOM-CPO'!N121</f>
        <v>0</v>
      </c>
      <c r="AD195" s="228" t="s">
        <v>124</v>
      </c>
      <c r="AF195" s="124" t="str">
        <f t="shared" si="165"/>
        <v>AOC 1x25-28G SFP28</v>
      </c>
      <c r="AG195" s="227">
        <f t="shared" si="167"/>
        <v>0</v>
      </c>
      <c r="AH195" s="227">
        <f t="shared" si="168"/>
        <v>0</v>
      </c>
      <c r="AI195" s="227">
        <f t="shared" si="169"/>
        <v>0</v>
      </c>
      <c r="AJ195" s="227">
        <f t="shared" si="170"/>
        <v>0</v>
      </c>
      <c r="AK195" s="227">
        <f t="shared" si="171"/>
        <v>0</v>
      </c>
      <c r="AL195" s="227">
        <f t="shared" si="172"/>
        <v>0</v>
      </c>
      <c r="AM195" s="227">
        <f t="shared" si="173"/>
        <v>0</v>
      </c>
      <c r="AN195" s="227">
        <f t="shared" si="174"/>
        <v>0</v>
      </c>
      <c r="AO195" s="227">
        <f t="shared" si="175"/>
        <v>0</v>
      </c>
      <c r="AP195" s="227">
        <f t="shared" si="176"/>
        <v>0</v>
      </c>
      <c r="AQ195" s="227">
        <f t="shared" si="177"/>
        <v>0</v>
      </c>
      <c r="AR195" s="227">
        <f t="shared" si="178"/>
        <v>0</v>
      </c>
      <c r="AT195" s="124" t="str">
        <f t="shared" si="166"/>
        <v>AOC 1x25-28G SFP28</v>
      </c>
      <c r="AU195" s="227">
        <f t="shared" si="179"/>
        <v>0</v>
      </c>
      <c r="AV195" s="227">
        <f t="shared" si="180"/>
        <v>0</v>
      </c>
      <c r="AW195" s="227">
        <f t="shared" si="181"/>
        <v>0</v>
      </c>
      <c r="AX195" s="227">
        <f t="shared" si="182"/>
        <v>0</v>
      </c>
      <c r="AY195" s="227">
        <f t="shared" si="183"/>
        <v>0</v>
      </c>
      <c r="AZ195" s="227">
        <f t="shared" si="184"/>
        <v>0</v>
      </c>
      <c r="BA195" s="227">
        <f t="shared" si="185"/>
        <v>0</v>
      </c>
      <c r="BB195" s="227">
        <f t="shared" si="186"/>
        <v>0</v>
      </c>
      <c r="BC195" s="227">
        <f t="shared" si="187"/>
        <v>0</v>
      </c>
      <c r="BD195" s="227">
        <f t="shared" si="188"/>
        <v>0</v>
      </c>
      <c r="BE195" s="227">
        <f t="shared" si="189"/>
        <v>0</v>
      </c>
      <c r="BF195" s="227">
        <f t="shared" si="190"/>
        <v>0</v>
      </c>
      <c r="BH195" s="124" t="str">
        <f t="shared" si="137"/>
        <v>AOC 1x25-28G SFP28</v>
      </c>
      <c r="BI195" s="257">
        <f>IF(AG195=0,,10^-6*AG195*$BO$5*'AOC-EOM-CPO'!Q228)</f>
        <v>0</v>
      </c>
      <c r="BJ195" s="257">
        <f>IF(AH195=0,,10^-6*AH195*$BO$5*'AOC-EOM-CPO'!R228)</f>
        <v>0</v>
      </c>
      <c r="BK195" s="257">
        <f>IF(AI195=0,,10^-6*AI195*$BO$5*'AOC-EOM-CPO'!S228)</f>
        <v>0</v>
      </c>
      <c r="BL195" s="257">
        <f>IF(AJ195=0,,10^-6*AJ195*$BO$5*'AOC-EOM-CPO'!T228)</f>
        <v>0</v>
      </c>
      <c r="BM195" s="257">
        <f>IF(AK195=0,,10^-6*AK195*$BO$5*'AOC-EOM-CPO'!U228)</f>
        <v>0</v>
      </c>
      <c r="BN195" s="257">
        <f>IF(AL195=0,,10^-6*AL195*$BO$5*'AOC-EOM-CPO'!V228)</f>
        <v>0</v>
      </c>
      <c r="BO195" s="257">
        <f>IF(AM195=0,,10^-6*AM195*$BO$5*'AOC-EOM-CPO'!W228)</f>
        <v>0</v>
      </c>
      <c r="BP195" s="257">
        <f>IF(AN195=0,,10^-6*AN195*$BO$5*'AOC-EOM-CPO'!X228)</f>
        <v>0</v>
      </c>
      <c r="BQ195" s="257">
        <f>IF(AO195=0,,10^-6*AO195*$BO$5*'AOC-EOM-CPO'!Y228)</f>
        <v>0</v>
      </c>
      <c r="BR195" s="257">
        <f>IF(AP195=0,,10^-6*AP195*$BO$5*'AOC-EOM-CPO'!Z228)</f>
        <v>0</v>
      </c>
      <c r="BS195" s="257">
        <f>IF(AQ195=0,,10^-6*AQ195*$BO$5*'AOC-EOM-CPO'!AA228)</f>
        <v>0</v>
      </c>
      <c r="BT195" s="257">
        <f>IF(AR195=0,,10^-6*AR195*$BO$5*'AOC-EOM-CPO'!AB228)</f>
        <v>0</v>
      </c>
      <c r="BV195" s="124" t="str">
        <f t="shared" si="138"/>
        <v>AOC 1x25-28G SFP28</v>
      </c>
      <c r="BW195" s="270">
        <f>IF(AU195=0,,10^-6*AU195*$CC$5*'AOC-EOM-CPO'!Q228)</f>
        <v>0</v>
      </c>
      <c r="BX195" s="258">
        <f>IF(AV195=0,,10^-6*AV195*$CC$5*'AOC-EOM-CPO'!R228)</f>
        <v>0</v>
      </c>
      <c r="BY195" s="258">
        <f>IF(AW195=0,,10^-6*AW195*$CC$5*'AOC-EOM-CPO'!S228)</f>
        <v>0</v>
      </c>
      <c r="BZ195" s="258">
        <f>IF(AX195=0,,10^-6*AX195*$CC$5*'AOC-EOM-CPO'!T228)</f>
        <v>0</v>
      </c>
      <c r="CA195" s="258">
        <f>IF(AY195=0,,10^-6*AY195*$CC$5*'AOC-EOM-CPO'!U228)</f>
        <v>0</v>
      </c>
      <c r="CB195" s="258">
        <f>IF(AZ195=0,,10^-6*AZ195*$CC$5*'AOC-EOM-CPO'!V228)</f>
        <v>0</v>
      </c>
      <c r="CC195" s="258">
        <f>IF(BA195=0,,10^-6*BA195*$CC$5*'AOC-EOM-CPO'!W228)</f>
        <v>0</v>
      </c>
      <c r="CD195" s="258">
        <f>IF(BB195=0,,10^-6*BB195*$CC$5*'AOC-EOM-CPO'!X228)</f>
        <v>0</v>
      </c>
      <c r="CE195" s="258">
        <f>IF(BC195=0,,10^-6*BC195*$CC$5*'AOC-EOM-CPO'!Y228)</f>
        <v>0</v>
      </c>
      <c r="CF195" s="258">
        <f>IF(BD195=0,,10^-6*BD195*$CC$5*'AOC-EOM-CPO'!Z228)</f>
        <v>0</v>
      </c>
      <c r="CG195" s="258">
        <f>IF(BE195=0,,10^-6*BE195*$CC$5*'AOC-EOM-CPO'!AA228)</f>
        <v>0</v>
      </c>
      <c r="CH195" s="258">
        <f>IF(BF195=0,,10^-6*BF195*$CC$5*'AOC-EOM-CPO'!AB228)</f>
        <v>0</v>
      </c>
    </row>
    <row r="196" spans="1:86">
      <c r="A196" s="238" t="s">
        <v>70</v>
      </c>
      <c r="B196" s="124" t="s">
        <v>223</v>
      </c>
      <c r="C196" s="227">
        <f>'AOC-EOM-CPO'!C87</f>
        <v>0</v>
      </c>
      <c r="D196" s="227">
        <f>'AOC-EOM-CPO'!D87</f>
        <v>0</v>
      </c>
      <c r="E196" s="227">
        <f>'AOC-EOM-CPO'!E87</f>
        <v>0</v>
      </c>
      <c r="F196" s="227">
        <f>'AOC-EOM-CPO'!F87</f>
        <v>0</v>
      </c>
      <c r="G196" s="227">
        <f>'AOC-EOM-CPO'!G87</f>
        <v>0</v>
      </c>
      <c r="H196" s="227">
        <f>'AOC-EOM-CPO'!H87</f>
        <v>0</v>
      </c>
      <c r="I196" s="227">
        <f>'AOC-EOM-CPO'!I87</f>
        <v>0</v>
      </c>
      <c r="J196" s="227">
        <f>'AOC-EOM-CPO'!J87</f>
        <v>0</v>
      </c>
      <c r="K196" s="227">
        <f>'AOC-EOM-CPO'!K87</f>
        <v>0</v>
      </c>
      <c r="L196" s="227">
        <f>'AOC-EOM-CPO'!L87</f>
        <v>0</v>
      </c>
      <c r="M196" s="227">
        <f>'AOC-EOM-CPO'!M87</f>
        <v>0</v>
      </c>
      <c r="N196" s="227">
        <f>'AOC-EOM-CPO'!N87</f>
        <v>0</v>
      </c>
      <c r="P196" s="124" t="str">
        <f t="shared" si="136"/>
        <v>AOC 100G</v>
      </c>
      <c r="Q196" s="227">
        <f>'AOC-EOM-CPO'!C122</f>
        <v>0</v>
      </c>
      <c r="R196" s="227">
        <f>'AOC-EOM-CPO'!D122</f>
        <v>0</v>
      </c>
      <c r="S196" s="227">
        <f>'AOC-EOM-CPO'!E122</f>
        <v>0</v>
      </c>
      <c r="T196" s="227">
        <f>'AOC-EOM-CPO'!F122</f>
        <v>0</v>
      </c>
      <c r="U196" s="227">
        <f>'AOC-EOM-CPO'!G122</f>
        <v>0</v>
      </c>
      <c r="V196" s="227">
        <f>'AOC-EOM-CPO'!H122</f>
        <v>0</v>
      </c>
      <c r="W196" s="227">
        <f>'AOC-EOM-CPO'!I122</f>
        <v>0</v>
      </c>
      <c r="X196" s="227">
        <f>'AOC-EOM-CPO'!J122</f>
        <v>0</v>
      </c>
      <c r="Y196" s="227">
        <f>'AOC-EOM-CPO'!K122</f>
        <v>0</v>
      </c>
      <c r="Z196" s="227">
        <f>'AOC-EOM-CPO'!L122</f>
        <v>0</v>
      </c>
      <c r="AA196" s="227">
        <f>'AOC-EOM-CPO'!M122</f>
        <v>0</v>
      </c>
      <c r="AB196" s="227">
        <f>'AOC-EOM-CPO'!N122</f>
        <v>0</v>
      </c>
      <c r="AD196" s="228" t="s">
        <v>124</v>
      </c>
      <c r="AF196" s="124" t="str">
        <f t="shared" si="165"/>
        <v>AOC 100G</v>
      </c>
      <c r="AG196" s="227">
        <f t="shared" si="167"/>
        <v>0</v>
      </c>
      <c r="AH196" s="227">
        <f t="shared" si="168"/>
        <v>0</v>
      </c>
      <c r="AI196" s="227">
        <f t="shared" si="169"/>
        <v>0</v>
      </c>
      <c r="AJ196" s="227">
        <f t="shared" si="170"/>
        <v>0</v>
      </c>
      <c r="AK196" s="227">
        <f t="shared" si="171"/>
        <v>0</v>
      </c>
      <c r="AL196" s="227">
        <f t="shared" si="172"/>
        <v>0</v>
      </c>
      <c r="AM196" s="227">
        <f t="shared" si="173"/>
        <v>0</v>
      </c>
      <c r="AN196" s="227">
        <f t="shared" si="174"/>
        <v>0</v>
      </c>
      <c r="AO196" s="227">
        <f t="shared" si="175"/>
        <v>0</v>
      </c>
      <c r="AP196" s="227">
        <f t="shared" si="176"/>
        <v>0</v>
      </c>
      <c r="AQ196" s="227">
        <f t="shared" si="177"/>
        <v>0</v>
      </c>
      <c r="AR196" s="227">
        <f t="shared" si="178"/>
        <v>0</v>
      </c>
      <c r="AT196" s="124" t="str">
        <f t="shared" si="166"/>
        <v>AOC 100G</v>
      </c>
      <c r="AU196" s="227">
        <f t="shared" si="179"/>
        <v>0</v>
      </c>
      <c r="AV196" s="227">
        <f t="shared" si="180"/>
        <v>0</v>
      </c>
      <c r="AW196" s="227">
        <f t="shared" si="181"/>
        <v>0</v>
      </c>
      <c r="AX196" s="227">
        <f t="shared" si="182"/>
        <v>0</v>
      </c>
      <c r="AY196" s="227">
        <f t="shared" si="183"/>
        <v>0</v>
      </c>
      <c r="AZ196" s="227">
        <f t="shared" si="184"/>
        <v>0</v>
      </c>
      <c r="BA196" s="227">
        <f t="shared" si="185"/>
        <v>0</v>
      </c>
      <c r="BB196" s="227">
        <f t="shared" si="186"/>
        <v>0</v>
      </c>
      <c r="BC196" s="227">
        <f t="shared" si="187"/>
        <v>0</v>
      </c>
      <c r="BD196" s="227">
        <f t="shared" si="188"/>
        <v>0</v>
      </c>
      <c r="BE196" s="227">
        <f t="shared" si="189"/>
        <v>0</v>
      </c>
      <c r="BF196" s="227">
        <f t="shared" si="190"/>
        <v>0</v>
      </c>
      <c r="BH196" s="124" t="str">
        <f t="shared" si="137"/>
        <v>AOC 100G</v>
      </c>
      <c r="BI196" s="257">
        <f>IF(AG196=0,,10^-6*AG196*$BO$5*'AOC-EOM-CPO'!Q229)</f>
        <v>0</v>
      </c>
      <c r="BJ196" s="257">
        <f>IF(AH196=0,,10^-6*AH196*$BO$5*'AOC-EOM-CPO'!R229)</f>
        <v>0</v>
      </c>
      <c r="BK196" s="257">
        <f>IF(AI196=0,,10^-6*AI196*$BO$5*'AOC-EOM-CPO'!S229)</f>
        <v>0</v>
      </c>
      <c r="BL196" s="257">
        <f>IF(AJ196=0,,10^-6*AJ196*$BO$5*'AOC-EOM-CPO'!T229)</f>
        <v>0</v>
      </c>
      <c r="BM196" s="257">
        <f>IF(AK196=0,,10^-6*AK196*$BO$5*'AOC-EOM-CPO'!U229)</f>
        <v>0</v>
      </c>
      <c r="BN196" s="257">
        <f>IF(AL196=0,,10^-6*AL196*$BO$5*'AOC-EOM-CPO'!V229)</f>
        <v>0</v>
      </c>
      <c r="BO196" s="257">
        <f>IF(AM196=0,,10^-6*AM196*$BO$5*'AOC-EOM-CPO'!W229)</f>
        <v>0</v>
      </c>
      <c r="BP196" s="257">
        <f>IF(AN196=0,,10^-6*AN196*$BO$5*'AOC-EOM-CPO'!X229)</f>
        <v>0</v>
      </c>
      <c r="BQ196" s="257">
        <f>IF(AO196=0,,10^-6*AO196*$BO$5*'AOC-EOM-CPO'!Y229)</f>
        <v>0</v>
      </c>
      <c r="BR196" s="257">
        <f>IF(AP196=0,,10^-6*AP196*$BO$5*'AOC-EOM-CPO'!Z229)</f>
        <v>0</v>
      </c>
      <c r="BS196" s="257">
        <f>IF(AQ196=0,,10^-6*AQ196*$BO$5*'AOC-EOM-CPO'!AA229)</f>
        <v>0</v>
      </c>
      <c r="BT196" s="257">
        <f>IF(AR196=0,,10^-6*AR196*$BO$5*'AOC-EOM-CPO'!AB229)</f>
        <v>0</v>
      </c>
      <c r="BV196" s="124" t="str">
        <f t="shared" si="138"/>
        <v>AOC 100G</v>
      </c>
      <c r="BW196" s="270">
        <f>IF(AU196=0,,10^-6*AU196*$CC$5*'AOC-EOM-CPO'!Q229)</f>
        <v>0</v>
      </c>
      <c r="BX196" s="258">
        <f>IF(AV196=0,,10^-6*AV196*$CC$5*'AOC-EOM-CPO'!R229)</f>
        <v>0</v>
      </c>
      <c r="BY196" s="258">
        <f>IF(AW196=0,,10^-6*AW196*$CC$5*'AOC-EOM-CPO'!S229)</f>
        <v>0</v>
      </c>
      <c r="BZ196" s="258">
        <f>IF(AX196=0,,10^-6*AX196*$CC$5*'AOC-EOM-CPO'!T229)</f>
        <v>0</v>
      </c>
      <c r="CA196" s="258">
        <f>IF(AY196=0,,10^-6*AY196*$CC$5*'AOC-EOM-CPO'!U229)</f>
        <v>0</v>
      </c>
      <c r="CB196" s="258">
        <f>IF(AZ196=0,,10^-6*AZ196*$CC$5*'AOC-EOM-CPO'!V229)</f>
        <v>0</v>
      </c>
      <c r="CC196" s="258">
        <f>IF(BA196=0,,10^-6*BA196*$CC$5*'AOC-EOM-CPO'!W229)</f>
        <v>0</v>
      </c>
      <c r="CD196" s="258">
        <f>IF(BB196=0,,10^-6*BB196*$CC$5*'AOC-EOM-CPO'!X229)</f>
        <v>0</v>
      </c>
      <c r="CE196" s="258">
        <f>IF(BC196=0,,10^-6*BC196*$CC$5*'AOC-EOM-CPO'!Y229)</f>
        <v>0</v>
      </c>
      <c r="CF196" s="258">
        <f>IF(BD196=0,,10^-6*BD196*$CC$5*'AOC-EOM-CPO'!Z229)</f>
        <v>0</v>
      </c>
      <c r="CG196" s="258">
        <f>IF(BE196=0,,10^-6*BE196*$CC$5*'AOC-EOM-CPO'!AA229)</f>
        <v>0</v>
      </c>
      <c r="CH196" s="258">
        <f>IF(BF196=0,,10^-6*BF196*$CC$5*'AOC-EOM-CPO'!AB229)</f>
        <v>0</v>
      </c>
    </row>
    <row r="197" spans="1:86">
      <c r="A197" s="238" t="s">
        <v>70</v>
      </c>
      <c r="B197" s="124" t="s">
        <v>224</v>
      </c>
      <c r="C197" s="227">
        <f>'AOC-EOM-CPO'!C88</f>
        <v>0</v>
      </c>
      <c r="D197" s="227">
        <f>'AOC-EOM-CPO'!D88</f>
        <v>0</v>
      </c>
      <c r="E197" s="227">
        <f>'AOC-EOM-CPO'!E88</f>
        <v>0</v>
      </c>
      <c r="F197" s="227">
        <f>'AOC-EOM-CPO'!F88</f>
        <v>0</v>
      </c>
      <c r="G197" s="227">
        <f>'AOC-EOM-CPO'!G88</f>
        <v>0</v>
      </c>
      <c r="H197" s="227">
        <f>'AOC-EOM-CPO'!H88</f>
        <v>0</v>
      </c>
      <c r="I197" s="227">
        <f>'AOC-EOM-CPO'!I88</f>
        <v>0</v>
      </c>
      <c r="J197" s="227">
        <f>'AOC-EOM-CPO'!J88</f>
        <v>0</v>
      </c>
      <c r="K197" s="227">
        <f>'AOC-EOM-CPO'!K88</f>
        <v>0</v>
      </c>
      <c r="L197" s="227">
        <f>'AOC-EOM-CPO'!L88</f>
        <v>0</v>
      </c>
      <c r="M197" s="227">
        <f>'AOC-EOM-CPO'!M88</f>
        <v>0</v>
      </c>
      <c r="N197" s="227">
        <f>'AOC-EOM-CPO'!N88</f>
        <v>0</v>
      </c>
      <c r="P197" s="124" t="str">
        <f t="shared" si="136"/>
        <v>AOC 100G breakout</v>
      </c>
      <c r="Q197" s="227">
        <f>'AOC-EOM-CPO'!C123</f>
        <v>0</v>
      </c>
      <c r="R197" s="227">
        <f>'AOC-EOM-CPO'!D123</f>
        <v>0</v>
      </c>
      <c r="S197" s="227">
        <f>'AOC-EOM-CPO'!E123</f>
        <v>0</v>
      </c>
      <c r="T197" s="227">
        <f>'AOC-EOM-CPO'!F123</f>
        <v>0</v>
      </c>
      <c r="U197" s="227">
        <f>'AOC-EOM-CPO'!G123</f>
        <v>0</v>
      </c>
      <c r="V197" s="227">
        <f>'AOC-EOM-CPO'!H123</f>
        <v>0</v>
      </c>
      <c r="W197" s="227">
        <f>'AOC-EOM-CPO'!I123</f>
        <v>0</v>
      </c>
      <c r="X197" s="227">
        <f>'AOC-EOM-CPO'!J123</f>
        <v>0</v>
      </c>
      <c r="Y197" s="227">
        <f>'AOC-EOM-CPO'!K123</f>
        <v>0</v>
      </c>
      <c r="Z197" s="227">
        <f>'AOC-EOM-CPO'!L123</f>
        <v>0</v>
      </c>
      <c r="AA197" s="227">
        <f>'AOC-EOM-CPO'!M123</f>
        <v>0</v>
      </c>
      <c r="AB197" s="227">
        <f>'AOC-EOM-CPO'!N123</f>
        <v>0</v>
      </c>
      <c r="AD197" s="228" t="s">
        <v>124</v>
      </c>
      <c r="AF197" s="124" t="str">
        <f t="shared" si="165"/>
        <v>AOC 100G breakout</v>
      </c>
      <c r="AG197" s="227">
        <f t="shared" si="167"/>
        <v>0</v>
      </c>
      <c r="AH197" s="227">
        <f t="shared" si="168"/>
        <v>0</v>
      </c>
      <c r="AI197" s="227">
        <f t="shared" si="169"/>
        <v>0</v>
      </c>
      <c r="AJ197" s="227">
        <f t="shared" si="170"/>
        <v>0</v>
      </c>
      <c r="AK197" s="227">
        <f t="shared" si="171"/>
        <v>0</v>
      </c>
      <c r="AL197" s="227">
        <f t="shared" si="172"/>
        <v>0</v>
      </c>
      <c r="AM197" s="227">
        <f t="shared" si="173"/>
        <v>0</v>
      </c>
      <c r="AN197" s="227">
        <f t="shared" si="174"/>
        <v>0</v>
      </c>
      <c r="AO197" s="227">
        <f t="shared" si="175"/>
        <v>0</v>
      </c>
      <c r="AP197" s="227">
        <f t="shared" si="176"/>
        <v>0</v>
      </c>
      <c r="AQ197" s="227">
        <f t="shared" si="177"/>
        <v>0</v>
      </c>
      <c r="AR197" s="227">
        <f t="shared" si="178"/>
        <v>0</v>
      </c>
      <c r="AT197" s="124" t="str">
        <f t="shared" si="166"/>
        <v>AOC 100G breakout</v>
      </c>
      <c r="AU197" s="227">
        <f t="shared" si="179"/>
        <v>0</v>
      </c>
      <c r="AV197" s="227">
        <f t="shared" si="180"/>
        <v>0</v>
      </c>
      <c r="AW197" s="227">
        <f t="shared" si="181"/>
        <v>0</v>
      </c>
      <c r="AX197" s="227">
        <f t="shared" si="182"/>
        <v>0</v>
      </c>
      <c r="AY197" s="227">
        <f t="shared" si="183"/>
        <v>0</v>
      </c>
      <c r="AZ197" s="227">
        <f t="shared" si="184"/>
        <v>0</v>
      </c>
      <c r="BA197" s="227">
        <f t="shared" si="185"/>
        <v>0</v>
      </c>
      <c r="BB197" s="227">
        <f t="shared" si="186"/>
        <v>0</v>
      </c>
      <c r="BC197" s="227">
        <f t="shared" si="187"/>
        <v>0</v>
      </c>
      <c r="BD197" s="227">
        <f t="shared" si="188"/>
        <v>0</v>
      </c>
      <c r="BE197" s="227">
        <f t="shared" si="189"/>
        <v>0</v>
      </c>
      <c r="BF197" s="227">
        <f t="shared" si="190"/>
        <v>0</v>
      </c>
      <c r="BH197" s="124" t="str">
        <f t="shared" si="137"/>
        <v>AOC 100G breakout</v>
      </c>
      <c r="BI197" s="257">
        <f>IF(AG197=0,,10^-6*AG197*$BO$5*'AOC-EOM-CPO'!Q230)</f>
        <v>0</v>
      </c>
      <c r="BJ197" s="257">
        <f>IF(AH197=0,,10^-6*AH197*$BO$5*'AOC-EOM-CPO'!R230)</f>
        <v>0</v>
      </c>
      <c r="BK197" s="257">
        <f>IF(AI197=0,,10^-6*AI197*$BO$5*'AOC-EOM-CPO'!S230)</f>
        <v>0</v>
      </c>
      <c r="BL197" s="257">
        <f>IF(AJ197=0,,10^-6*AJ197*$BO$5*'AOC-EOM-CPO'!T230)</f>
        <v>0</v>
      </c>
      <c r="BM197" s="257">
        <f>IF(AK197=0,,10^-6*AK197*$BO$5*'AOC-EOM-CPO'!U230)</f>
        <v>0</v>
      </c>
      <c r="BN197" s="257">
        <f>IF(AL197=0,,10^-6*AL197*$BO$5*'AOC-EOM-CPO'!V230)</f>
        <v>0</v>
      </c>
      <c r="BO197" s="257">
        <f>IF(AM197=0,,10^-6*AM197*$BO$5*'AOC-EOM-CPO'!W230)</f>
        <v>0</v>
      </c>
      <c r="BP197" s="257">
        <f>IF(AN197=0,,10^-6*AN197*$BO$5*'AOC-EOM-CPO'!X230)</f>
        <v>0</v>
      </c>
      <c r="BQ197" s="257">
        <f>IF(AO197=0,,10^-6*AO197*$BO$5*'AOC-EOM-CPO'!Y230)</f>
        <v>0</v>
      </c>
      <c r="BR197" s="257">
        <f>IF(AP197=0,,10^-6*AP197*$BO$5*'AOC-EOM-CPO'!Z230)</f>
        <v>0</v>
      </c>
      <c r="BS197" s="257">
        <f>IF(AQ197=0,,10^-6*AQ197*$BO$5*'AOC-EOM-CPO'!AA230)</f>
        <v>0</v>
      </c>
      <c r="BT197" s="257">
        <f>IF(AR197=0,,10^-6*AR197*$BO$5*'AOC-EOM-CPO'!AB230)</f>
        <v>0</v>
      </c>
      <c r="BV197" s="124" t="str">
        <f t="shared" si="138"/>
        <v>AOC 100G breakout</v>
      </c>
      <c r="BW197" s="270">
        <f>IF(AU197=0,,10^-6*AU197*$CC$5*'AOC-EOM-CPO'!Q230)</f>
        <v>0</v>
      </c>
      <c r="BX197" s="258">
        <f>IF(AV197=0,,10^-6*AV197*$CC$5*'AOC-EOM-CPO'!R230)</f>
        <v>0</v>
      </c>
      <c r="BY197" s="258">
        <f>IF(AW197=0,,10^-6*AW197*$CC$5*'AOC-EOM-CPO'!S230)</f>
        <v>0</v>
      </c>
      <c r="BZ197" s="258">
        <f>IF(AX197=0,,10^-6*AX197*$CC$5*'AOC-EOM-CPO'!T230)</f>
        <v>0</v>
      </c>
      <c r="CA197" s="258">
        <f>IF(AY197=0,,10^-6*AY197*$CC$5*'AOC-EOM-CPO'!U230)</f>
        <v>0</v>
      </c>
      <c r="CB197" s="258">
        <f>IF(AZ197=0,,10^-6*AZ197*$CC$5*'AOC-EOM-CPO'!V230)</f>
        <v>0</v>
      </c>
      <c r="CC197" s="258">
        <f>IF(BA197=0,,10^-6*BA197*$CC$5*'AOC-EOM-CPO'!W230)</f>
        <v>0</v>
      </c>
      <c r="CD197" s="258">
        <f>IF(BB197=0,,10^-6*BB197*$CC$5*'AOC-EOM-CPO'!X230)</f>
        <v>0</v>
      </c>
      <c r="CE197" s="258">
        <f>IF(BC197=0,,10^-6*BC197*$CC$5*'AOC-EOM-CPO'!Y230)</f>
        <v>0</v>
      </c>
      <c r="CF197" s="258">
        <f>IF(BD197=0,,10^-6*BD197*$CC$5*'AOC-EOM-CPO'!Z230)</f>
        <v>0</v>
      </c>
      <c r="CG197" s="258">
        <f>IF(BE197=0,,10^-6*BE197*$CC$5*'AOC-EOM-CPO'!AA230)</f>
        <v>0</v>
      </c>
      <c r="CH197" s="258">
        <f>IF(BF197=0,,10^-6*BF197*$CC$5*'AOC-EOM-CPO'!AB230)</f>
        <v>0</v>
      </c>
    </row>
    <row r="198" spans="1:86">
      <c r="A198" s="238" t="s">
        <v>70</v>
      </c>
      <c r="B198" s="124" t="s">
        <v>225</v>
      </c>
      <c r="C198" s="227">
        <f>'AOC-EOM-CPO'!C89</f>
        <v>0</v>
      </c>
      <c r="D198" s="227">
        <f>'AOC-EOM-CPO'!D89</f>
        <v>0</v>
      </c>
      <c r="E198" s="227">
        <f>'AOC-EOM-CPO'!E89</f>
        <v>0</v>
      </c>
      <c r="F198" s="227">
        <f>'AOC-EOM-CPO'!F89</f>
        <v>0</v>
      </c>
      <c r="G198" s="227">
        <f>'AOC-EOM-CPO'!G89</f>
        <v>0</v>
      </c>
      <c r="H198" s="227">
        <f>'AOC-EOM-CPO'!H89</f>
        <v>0</v>
      </c>
      <c r="I198" s="227">
        <f>'AOC-EOM-CPO'!I89</f>
        <v>0</v>
      </c>
      <c r="J198" s="227">
        <f>'AOC-EOM-CPO'!J89</f>
        <v>0</v>
      </c>
      <c r="K198" s="227">
        <f>'AOC-EOM-CPO'!K89</f>
        <v>0</v>
      </c>
      <c r="L198" s="227">
        <f>'AOC-EOM-CPO'!L89</f>
        <v>0</v>
      </c>
      <c r="M198" s="227">
        <f>'AOC-EOM-CPO'!M89</f>
        <v>0</v>
      </c>
      <c r="N198" s="227">
        <f>'AOC-EOM-CPO'!N89</f>
        <v>0</v>
      </c>
      <c r="P198" s="124" t="str">
        <f t="shared" si="136"/>
        <v>AOC 4x24G Mini-SAS HD</v>
      </c>
      <c r="Q198" s="227">
        <f>'AOC-EOM-CPO'!C124</f>
        <v>0</v>
      </c>
      <c r="R198" s="227">
        <f>'AOC-EOM-CPO'!D124</f>
        <v>0</v>
      </c>
      <c r="S198" s="227">
        <f>'AOC-EOM-CPO'!E124</f>
        <v>0</v>
      </c>
      <c r="T198" s="227">
        <f>'AOC-EOM-CPO'!F124</f>
        <v>0</v>
      </c>
      <c r="U198" s="227">
        <f>'AOC-EOM-CPO'!G124</f>
        <v>0</v>
      </c>
      <c r="V198" s="227">
        <f>'AOC-EOM-CPO'!H124</f>
        <v>0</v>
      </c>
      <c r="W198" s="227">
        <f>'AOC-EOM-CPO'!I124</f>
        <v>0</v>
      </c>
      <c r="X198" s="227">
        <f>'AOC-EOM-CPO'!J124</f>
        <v>0</v>
      </c>
      <c r="Y198" s="227">
        <f>'AOC-EOM-CPO'!K124</f>
        <v>0</v>
      </c>
      <c r="Z198" s="227">
        <f>'AOC-EOM-CPO'!L124</f>
        <v>0</v>
      </c>
      <c r="AA198" s="227">
        <f>'AOC-EOM-CPO'!M124</f>
        <v>0</v>
      </c>
      <c r="AB198" s="227">
        <f>'AOC-EOM-CPO'!N124</f>
        <v>0</v>
      </c>
      <c r="AD198" s="228" t="s">
        <v>124</v>
      </c>
      <c r="AF198" s="124" t="str">
        <f t="shared" si="165"/>
        <v>AOC 4x24G Mini-SAS HD</v>
      </c>
      <c r="AG198" s="227">
        <f t="shared" si="167"/>
        <v>0</v>
      </c>
      <c r="AH198" s="227">
        <f t="shared" si="168"/>
        <v>0</v>
      </c>
      <c r="AI198" s="227">
        <f t="shared" si="169"/>
        <v>0</v>
      </c>
      <c r="AJ198" s="227">
        <f t="shared" si="170"/>
        <v>0</v>
      </c>
      <c r="AK198" s="227">
        <f t="shared" si="171"/>
        <v>0</v>
      </c>
      <c r="AL198" s="227">
        <f t="shared" si="172"/>
        <v>0</v>
      </c>
      <c r="AM198" s="227">
        <f t="shared" si="173"/>
        <v>0</v>
      </c>
      <c r="AN198" s="227">
        <f t="shared" si="174"/>
        <v>0</v>
      </c>
      <c r="AO198" s="227">
        <f t="shared" si="175"/>
        <v>0</v>
      </c>
      <c r="AP198" s="227">
        <f t="shared" si="176"/>
        <v>0</v>
      </c>
      <c r="AQ198" s="227">
        <f t="shared" si="177"/>
        <v>0</v>
      </c>
      <c r="AR198" s="227">
        <f t="shared" si="178"/>
        <v>0</v>
      </c>
      <c r="AT198" s="124" t="str">
        <f t="shared" si="166"/>
        <v>AOC 4x24G Mini-SAS HD</v>
      </c>
      <c r="AU198" s="227">
        <f t="shared" si="179"/>
        <v>0</v>
      </c>
      <c r="AV198" s="227">
        <f t="shared" si="180"/>
        <v>0</v>
      </c>
      <c r="AW198" s="227">
        <f t="shared" si="181"/>
        <v>0</v>
      </c>
      <c r="AX198" s="227">
        <f t="shared" si="182"/>
        <v>0</v>
      </c>
      <c r="AY198" s="227">
        <f t="shared" si="183"/>
        <v>0</v>
      </c>
      <c r="AZ198" s="227">
        <f t="shared" si="184"/>
        <v>0</v>
      </c>
      <c r="BA198" s="227">
        <f t="shared" si="185"/>
        <v>0</v>
      </c>
      <c r="BB198" s="227">
        <f t="shared" si="186"/>
        <v>0</v>
      </c>
      <c r="BC198" s="227">
        <f t="shared" si="187"/>
        <v>0</v>
      </c>
      <c r="BD198" s="227">
        <f t="shared" si="188"/>
        <v>0</v>
      </c>
      <c r="BE198" s="227">
        <f t="shared" si="189"/>
        <v>0</v>
      </c>
      <c r="BF198" s="227">
        <f t="shared" si="190"/>
        <v>0</v>
      </c>
      <c r="BH198" s="124" t="str">
        <f t="shared" si="137"/>
        <v>AOC 4x24G Mini-SAS HD</v>
      </c>
      <c r="BI198" s="257">
        <f>IF(AG198=0,,10^-6*AG198*$BO$5*'AOC-EOM-CPO'!Q231)</f>
        <v>0</v>
      </c>
      <c r="BJ198" s="257">
        <f>IF(AH198=0,,10^-6*AH198*$BO$5*'AOC-EOM-CPO'!R231)</f>
        <v>0</v>
      </c>
      <c r="BK198" s="257">
        <f>IF(AI198=0,,10^-6*AI198*$BO$5*'AOC-EOM-CPO'!S231)</f>
        <v>0</v>
      </c>
      <c r="BL198" s="257">
        <f>IF(AJ198=0,,10^-6*AJ198*$BO$5*'AOC-EOM-CPO'!T231)</f>
        <v>0</v>
      </c>
      <c r="BM198" s="257">
        <f>IF(AK198=0,,10^-6*AK198*$BO$5*'AOC-EOM-CPO'!U231)</f>
        <v>0</v>
      </c>
      <c r="BN198" s="257">
        <f>IF(AL198=0,,10^-6*AL198*$BO$5*'AOC-EOM-CPO'!V231)</f>
        <v>0</v>
      </c>
      <c r="BO198" s="257">
        <f>IF(AM198=0,,10^-6*AM198*$BO$5*'AOC-EOM-CPO'!W231)</f>
        <v>0</v>
      </c>
      <c r="BP198" s="257">
        <f>IF(AN198=0,,10^-6*AN198*$BO$5*'AOC-EOM-CPO'!X231)</f>
        <v>0</v>
      </c>
      <c r="BQ198" s="257">
        <f>IF(AO198=0,,10^-6*AO198*$BO$5*'AOC-EOM-CPO'!Y231)</f>
        <v>0</v>
      </c>
      <c r="BR198" s="257">
        <f>IF(AP198=0,,10^-6*AP198*$BO$5*'AOC-EOM-CPO'!Z231)</f>
        <v>0</v>
      </c>
      <c r="BS198" s="257">
        <f>IF(AQ198=0,,10^-6*AQ198*$BO$5*'AOC-EOM-CPO'!AA231)</f>
        <v>0</v>
      </c>
      <c r="BT198" s="257">
        <f>IF(AR198=0,,10^-6*AR198*$BO$5*'AOC-EOM-CPO'!AB231)</f>
        <v>0</v>
      </c>
      <c r="BV198" s="124" t="str">
        <f t="shared" si="138"/>
        <v>AOC 4x24G Mini-SAS HD</v>
      </c>
      <c r="BW198" s="270">
        <f>IF(AU198=0,,10^-6*AU198*$CC$5*'AOC-EOM-CPO'!Q231)</f>
        <v>0</v>
      </c>
      <c r="BX198" s="258">
        <f>IF(AV198=0,,10^-6*AV198*$CC$5*'AOC-EOM-CPO'!R231)</f>
        <v>0</v>
      </c>
      <c r="BY198" s="258">
        <f>IF(AW198=0,,10^-6*AW198*$CC$5*'AOC-EOM-CPO'!S231)</f>
        <v>0</v>
      </c>
      <c r="BZ198" s="258">
        <f>IF(AX198=0,,10^-6*AX198*$CC$5*'AOC-EOM-CPO'!T231)</f>
        <v>0</v>
      </c>
      <c r="CA198" s="258">
        <f>IF(AY198=0,,10^-6*AY198*$CC$5*'AOC-EOM-CPO'!U231)</f>
        <v>0</v>
      </c>
      <c r="CB198" s="258">
        <f>IF(AZ198=0,,10^-6*AZ198*$CC$5*'AOC-EOM-CPO'!V231)</f>
        <v>0</v>
      </c>
      <c r="CC198" s="258">
        <f>IF(BA198=0,,10^-6*BA198*$CC$5*'AOC-EOM-CPO'!W231)</f>
        <v>0</v>
      </c>
      <c r="CD198" s="258">
        <f>IF(BB198=0,,10^-6*BB198*$CC$5*'AOC-EOM-CPO'!X231)</f>
        <v>0</v>
      </c>
      <c r="CE198" s="258">
        <f>IF(BC198=0,,10^-6*BC198*$CC$5*'AOC-EOM-CPO'!Y231)</f>
        <v>0</v>
      </c>
      <c r="CF198" s="258">
        <f>IF(BD198=0,,10^-6*BD198*$CC$5*'AOC-EOM-CPO'!Z231)</f>
        <v>0</v>
      </c>
      <c r="CG198" s="258">
        <f>IF(BE198=0,,10^-6*BE198*$CC$5*'AOC-EOM-CPO'!AA231)</f>
        <v>0</v>
      </c>
      <c r="CH198" s="258">
        <f>IF(BF198=0,,10^-6*BF198*$CC$5*'AOC-EOM-CPO'!AB231)</f>
        <v>0</v>
      </c>
    </row>
    <row r="199" spans="1:86">
      <c r="A199" s="238" t="s">
        <v>70</v>
      </c>
      <c r="B199" s="124" t="s">
        <v>226</v>
      </c>
      <c r="C199" s="227">
        <f>'AOC-EOM-CPO'!C90</f>
        <v>0</v>
      </c>
      <c r="D199" s="227">
        <f>'AOC-EOM-CPO'!D90</f>
        <v>0</v>
      </c>
      <c r="E199" s="227">
        <f>'AOC-EOM-CPO'!E90</f>
        <v>0</v>
      </c>
      <c r="F199" s="227">
        <f>'AOC-EOM-CPO'!F90</f>
        <v>0</v>
      </c>
      <c r="G199" s="227">
        <f>'AOC-EOM-CPO'!G90</f>
        <v>0</v>
      </c>
      <c r="H199" s="227">
        <f>'AOC-EOM-CPO'!H90</f>
        <v>0</v>
      </c>
      <c r="I199" s="227">
        <f>'AOC-EOM-CPO'!I90</f>
        <v>0</v>
      </c>
      <c r="J199" s="227">
        <f>'AOC-EOM-CPO'!J90</f>
        <v>0</v>
      </c>
      <c r="K199" s="227">
        <f>'AOC-EOM-CPO'!K90</f>
        <v>0</v>
      </c>
      <c r="L199" s="227">
        <f>'AOC-EOM-CPO'!L90</f>
        <v>0</v>
      </c>
      <c r="M199" s="227">
        <f>'AOC-EOM-CPO'!M90</f>
        <v>0</v>
      </c>
      <c r="N199" s="227">
        <f>'AOC-EOM-CPO'!N90</f>
        <v>0</v>
      </c>
      <c r="P199" s="124" t="str">
        <f t="shared" si="136"/>
        <v>AOC 12x25-28G CXP28</v>
      </c>
      <c r="Q199" s="227">
        <f>'AOC-EOM-CPO'!C125</f>
        <v>0</v>
      </c>
      <c r="R199" s="227">
        <f>'AOC-EOM-CPO'!D125</f>
        <v>0</v>
      </c>
      <c r="S199" s="227">
        <f>'AOC-EOM-CPO'!E125</f>
        <v>0</v>
      </c>
      <c r="T199" s="227">
        <f>'AOC-EOM-CPO'!F125</f>
        <v>0</v>
      </c>
      <c r="U199" s="227">
        <f>'AOC-EOM-CPO'!G125</f>
        <v>0</v>
      </c>
      <c r="V199" s="227">
        <f>'AOC-EOM-CPO'!H125</f>
        <v>0</v>
      </c>
      <c r="W199" s="227">
        <f>'AOC-EOM-CPO'!I125</f>
        <v>0</v>
      </c>
      <c r="X199" s="227">
        <f>'AOC-EOM-CPO'!J125</f>
        <v>0</v>
      </c>
      <c r="Y199" s="227">
        <f>'AOC-EOM-CPO'!K125</f>
        <v>0</v>
      </c>
      <c r="Z199" s="227">
        <f>'AOC-EOM-CPO'!L125</f>
        <v>0</v>
      </c>
      <c r="AA199" s="227">
        <f>'AOC-EOM-CPO'!M125</f>
        <v>0</v>
      </c>
      <c r="AB199" s="227">
        <f>'AOC-EOM-CPO'!N125</f>
        <v>0</v>
      </c>
      <c r="AD199" s="228" t="s">
        <v>124</v>
      </c>
      <c r="AF199" s="124" t="str">
        <f t="shared" si="165"/>
        <v>AOC 12x25-28G CXP28</v>
      </c>
      <c r="AG199" s="227">
        <f t="shared" si="167"/>
        <v>0</v>
      </c>
      <c r="AH199" s="227">
        <f t="shared" si="168"/>
        <v>0</v>
      </c>
      <c r="AI199" s="227">
        <f t="shared" si="169"/>
        <v>0</v>
      </c>
      <c r="AJ199" s="227">
        <f t="shared" si="170"/>
        <v>0</v>
      </c>
      <c r="AK199" s="227">
        <f t="shared" si="171"/>
        <v>0</v>
      </c>
      <c r="AL199" s="227">
        <f t="shared" si="172"/>
        <v>0</v>
      </c>
      <c r="AM199" s="227">
        <f t="shared" si="173"/>
        <v>0</v>
      </c>
      <c r="AN199" s="227">
        <f t="shared" si="174"/>
        <v>0</v>
      </c>
      <c r="AO199" s="227">
        <f t="shared" si="175"/>
        <v>0</v>
      </c>
      <c r="AP199" s="227">
        <f t="shared" si="176"/>
        <v>0</v>
      </c>
      <c r="AQ199" s="227">
        <f t="shared" si="177"/>
        <v>0</v>
      </c>
      <c r="AR199" s="227">
        <f t="shared" si="178"/>
        <v>0</v>
      </c>
      <c r="AT199" s="124" t="str">
        <f t="shared" si="166"/>
        <v>AOC 12x25-28G CXP28</v>
      </c>
      <c r="AU199" s="227">
        <f t="shared" si="179"/>
        <v>0</v>
      </c>
      <c r="AV199" s="227">
        <f t="shared" si="180"/>
        <v>0</v>
      </c>
      <c r="AW199" s="227">
        <f t="shared" si="181"/>
        <v>0</v>
      </c>
      <c r="AX199" s="227">
        <f t="shared" si="182"/>
        <v>0</v>
      </c>
      <c r="AY199" s="227">
        <f t="shared" si="183"/>
        <v>0</v>
      </c>
      <c r="AZ199" s="227">
        <f t="shared" si="184"/>
        <v>0</v>
      </c>
      <c r="BA199" s="227">
        <f t="shared" si="185"/>
        <v>0</v>
      </c>
      <c r="BB199" s="227">
        <f t="shared" si="186"/>
        <v>0</v>
      </c>
      <c r="BC199" s="227">
        <f t="shared" si="187"/>
        <v>0</v>
      </c>
      <c r="BD199" s="227">
        <f t="shared" si="188"/>
        <v>0</v>
      </c>
      <c r="BE199" s="227">
        <f t="shared" si="189"/>
        <v>0</v>
      </c>
      <c r="BF199" s="227">
        <f t="shared" si="190"/>
        <v>0</v>
      </c>
      <c r="BH199" s="124" t="str">
        <f t="shared" si="137"/>
        <v>AOC 12x25-28G CXP28</v>
      </c>
      <c r="BI199" s="257">
        <f>IF(AG199=0,,10^-6*AG199*$BO$5*'AOC-EOM-CPO'!Q232)</f>
        <v>0</v>
      </c>
      <c r="BJ199" s="257">
        <f>IF(AH199=0,,10^-6*AH199*$BO$5*'AOC-EOM-CPO'!R232)</f>
        <v>0</v>
      </c>
      <c r="BK199" s="257">
        <f>IF(AI199=0,,10^-6*AI199*$BO$5*'AOC-EOM-CPO'!S232)</f>
        <v>0</v>
      </c>
      <c r="BL199" s="257">
        <f>IF(AJ199=0,,10^-6*AJ199*$BO$5*'AOC-EOM-CPO'!T232)</f>
        <v>0</v>
      </c>
      <c r="BM199" s="257">
        <f>IF(AK199=0,,10^-6*AK199*$BO$5*'AOC-EOM-CPO'!U232)</f>
        <v>0</v>
      </c>
      <c r="BN199" s="257">
        <f>IF(AL199=0,,10^-6*AL199*$BO$5*'AOC-EOM-CPO'!V232)</f>
        <v>0</v>
      </c>
      <c r="BO199" s="257">
        <f>IF(AM199=0,,10^-6*AM199*$BO$5*'AOC-EOM-CPO'!W232)</f>
        <v>0</v>
      </c>
      <c r="BP199" s="257">
        <f>IF(AN199=0,,10^-6*AN199*$BO$5*'AOC-EOM-CPO'!X232)</f>
        <v>0</v>
      </c>
      <c r="BQ199" s="257">
        <f>IF(AO199=0,,10^-6*AO199*$BO$5*'AOC-EOM-CPO'!Y232)</f>
        <v>0</v>
      </c>
      <c r="BR199" s="257">
        <f>IF(AP199=0,,10^-6*AP199*$BO$5*'AOC-EOM-CPO'!Z232)</f>
        <v>0</v>
      </c>
      <c r="BS199" s="257">
        <f>IF(AQ199=0,,10^-6*AQ199*$BO$5*'AOC-EOM-CPO'!AA232)</f>
        <v>0</v>
      </c>
      <c r="BT199" s="257">
        <f>IF(AR199=0,,10^-6*AR199*$BO$5*'AOC-EOM-CPO'!AB232)</f>
        <v>0</v>
      </c>
      <c r="BV199" s="124" t="str">
        <f t="shared" si="138"/>
        <v>AOC 12x25-28G CXP28</v>
      </c>
      <c r="BW199" s="270">
        <f>IF(AU199=0,,10^-6*AU199*$CC$5*'AOC-EOM-CPO'!Q232)</f>
        <v>0</v>
      </c>
      <c r="BX199" s="258">
        <f>IF(AV199=0,,10^-6*AV199*$CC$5*'AOC-EOM-CPO'!R232)</f>
        <v>0</v>
      </c>
      <c r="BY199" s="258">
        <f>IF(AW199=0,,10^-6*AW199*$CC$5*'AOC-EOM-CPO'!S232)</f>
        <v>0</v>
      </c>
      <c r="BZ199" s="258">
        <f>IF(AX199=0,,10^-6*AX199*$CC$5*'AOC-EOM-CPO'!T232)</f>
        <v>0</v>
      </c>
      <c r="CA199" s="258">
        <f>IF(AY199=0,,10^-6*AY199*$CC$5*'AOC-EOM-CPO'!U232)</f>
        <v>0</v>
      </c>
      <c r="CB199" s="258">
        <f>IF(AZ199=0,,10^-6*AZ199*$CC$5*'AOC-EOM-CPO'!V232)</f>
        <v>0</v>
      </c>
      <c r="CC199" s="258">
        <f>IF(BA199=0,,10^-6*BA199*$CC$5*'AOC-EOM-CPO'!W232)</f>
        <v>0</v>
      </c>
      <c r="CD199" s="258">
        <f>IF(BB199=0,,10^-6*BB199*$CC$5*'AOC-EOM-CPO'!X232)</f>
        <v>0</v>
      </c>
      <c r="CE199" s="258">
        <f>IF(BC199=0,,10^-6*BC199*$CC$5*'AOC-EOM-CPO'!Y232)</f>
        <v>0</v>
      </c>
      <c r="CF199" s="258">
        <f>IF(BD199=0,,10^-6*BD199*$CC$5*'AOC-EOM-CPO'!Z232)</f>
        <v>0</v>
      </c>
      <c r="CG199" s="258">
        <f>IF(BE199=0,,10^-6*BE199*$CC$5*'AOC-EOM-CPO'!AA232)</f>
        <v>0</v>
      </c>
      <c r="CH199" s="258">
        <f>IF(BF199=0,,10^-6*BF199*$CC$5*'AOC-EOM-CPO'!AB232)</f>
        <v>0</v>
      </c>
    </row>
    <row r="200" spans="1:86">
      <c r="A200" s="238" t="s">
        <v>70</v>
      </c>
      <c r="B200" s="124" t="s">
        <v>227</v>
      </c>
      <c r="C200" s="227">
        <f>'AOC-EOM-CPO'!C91</f>
        <v>0</v>
      </c>
      <c r="D200" s="227">
        <f>'AOC-EOM-CPO'!D91</f>
        <v>0</v>
      </c>
      <c r="E200" s="227">
        <f>'AOC-EOM-CPO'!E91</f>
        <v>0</v>
      </c>
      <c r="F200" s="227">
        <f>'AOC-EOM-CPO'!F91</f>
        <v>0</v>
      </c>
      <c r="G200" s="227">
        <f>'AOC-EOM-CPO'!G91</f>
        <v>0</v>
      </c>
      <c r="H200" s="227">
        <f>'AOC-EOM-CPO'!H91</f>
        <v>0</v>
      </c>
      <c r="I200" s="227">
        <f>'AOC-EOM-CPO'!I91</f>
        <v>0</v>
      </c>
      <c r="J200" s="227">
        <f>'AOC-EOM-CPO'!J91</f>
        <v>0</v>
      </c>
      <c r="K200" s="227">
        <f>'AOC-EOM-CPO'!K91</f>
        <v>0</v>
      </c>
      <c r="L200" s="227">
        <f>'AOC-EOM-CPO'!L91</f>
        <v>0</v>
      </c>
      <c r="M200" s="227">
        <f>'AOC-EOM-CPO'!M91</f>
        <v>0</v>
      </c>
      <c r="N200" s="227">
        <f>'AOC-EOM-CPO'!N91</f>
        <v>0</v>
      </c>
      <c r="P200" s="124" t="str">
        <f t="shared" ref="P200:P217" si="191">B200</f>
        <v>EOM 4,8,12,16,24x25-28G XCVR</v>
      </c>
      <c r="Q200" s="227">
        <f>'AOC-EOM-CPO'!C126</f>
        <v>0</v>
      </c>
      <c r="R200" s="227">
        <f>'AOC-EOM-CPO'!D126</f>
        <v>0</v>
      </c>
      <c r="S200" s="227">
        <f>'AOC-EOM-CPO'!E126</f>
        <v>0</v>
      </c>
      <c r="T200" s="227">
        <f>'AOC-EOM-CPO'!F126</f>
        <v>0</v>
      </c>
      <c r="U200" s="227">
        <f>'AOC-EOM-CPO'!G126</f>
        <v>0</v>
      </c>
      <c r="V200" s="227">
        <f>'AOC-EOM-CPO'!H126</f>
        <v>0</v>
      </c>
      <c r="W200" s="227">
        <f>'AOC-EOM-CPO'!I126</f>
        <v>0</v>
      </c>
      <c r="X200" s="227">
        <f>'AOC-EOM-CPO'!J126</f>
        <v>0</v>
      </c>
      <c r="Y200" s="227">
        <f>'AOC-EOM-CPO'!K126</f>
        <v>0</v>
      </c>
      <c r="Z200" s="227">
        <f>'AOC-EOM-CPO'!L126</f>
        <v>0</v>
      </c>
      <c r="AA200" s="227">
        <f>'AOC-EOM-CPO'!M126</f>
        <v>0</v>
      </c>
      <c r="AB200" s="227">
        <f>'AOC-EOM-CPO'!N126</f>
        <v>0</v>
      </c>
      <c r="AD200" s="228" t="s">
        <v>124</v>
      </c>
      <c r="AF200" s="124" t="str">
        <f t="shared" si="165"/>
        <v>EOM 4,8,12,16,24x25-28G XCVR</v>
      </c>
      <c r="AG200" s="227">
        <f t="shared" si="167"/>
        <v>0</v>
      </c>
      <c r="AH200" s="227">
        <f t="shared" si="168"/>
        <v>0</v>
      </c>
      <c r="AI200" s="227">
        <f t="shared" si="169"/>
        <v>0</v>
      </c>
      <c r="AJ200" s="227">
        <f t="shared" si="170"/>
        <v>0</v>
      </c>
      <c r="AK200" s="227">
        <f t="shared" si="171"/>
        <v>0</v>
      </c>
      <c r="AL200" s="227">
        <f t="shared" si="172"/>
        <v>0</v>
      </c>
      <c r="AM200" s="227">
        <f t="shared" si="173"/>
        <v>0</v>
      </c>
      <c r="AN200" s="227">
        <f t="shared" si="174"/>
        <v>0</v>
      </c>
      <c r="AO200" s="227">
        <f t="shared" si="175"/>
        <v>0</v>
      </c>
      <c r="AP200" s="227">
        <f t="shared" si="176"/>
        <v>0</v>
      </c>
      <c r="AQ200" s="227">
        <f t="shared" si="177"/>
        <v>0</v>
      </c>
      <c r="AR200" s="227">
        <f t="shared" si="178"/>
        <v>0</v>
      </c>
      <c r="AT200" s="124" t="str">
        <f t="shared" si="166"/>
        <v>EOM 4,8,12,16,24x25-28G XCVR</v>
      </c>
      <c r="AU200" s="227">
        <f t="shared" si="179"/>
        <v>0</v>
      </c>
      <c r="AV200" s="227">
        <f t="shared" si="180"/>
        <v>0</v>
      </c>
      <c r="AW200" s="227">
        <f t="shared" si="181"/>
        <v>0</v>
      </c>
      <c r="AX200" s="227">
        <f t="shared" si="182"/>
        <v>0</v>
      </c>
      <c r="AY200" s="227">
        <f t="shared" si="183"/>
        <v>0</v>
      </c>
      <c r="AZ200" s="227">
        <f t="shared" si="184"/>
        <v>0</v>
      </c>
      <c r="BA200" s="227">
        <f t="shared" si="185"/>
        <v>0</v>
      </c>
      <c r="BB200" s="227">
        <f t="shared" si="186"/>
        <v>0</v>
      </c>
      <c r="BC200" s="227">
        <f t="shared" si="187"/>
        <v>0</v>
      </c>
      <c r="BD200" s="227">
        <f t="shared" si="188"/>
        <v>0</v>
      </c>
      <c r="BE200" s="227">
        <f t="shared" si="189"/>
        <v>0</v>
      </c>
      <c r="BF200" s="227">
        <f t="shared" si="190"/>
        <v>0</v>
      </c>
      <c r="BH200" s="124" t="str">
        <f t="shared" ref="BH200:BH217" si="192">B200</f>
        <v>EOM 4,8,12,16,24x25-28G XCVR</v>
      </c>
      <c r="BI200" s="257">
        <f>IF(AG200=0,,10^-6*AG200*$BO$5*'AOC-EOM-CPO'!Q233)</f>
        <v>0</v>
      </c>
      <c r="BJ200" s="257">
        <f>IF(AH200=0,,10^-6*AH200*$BO$5*'AOC-EOM-CPO'!R233)</f>
        <v>0</v>
      </c>
      <c r="BK200" s="257">
        <f>IF(AI200=0,,10^-6*AI200*$BO$5*'AOC-EOM-CPO'!S233)</f>
        <v>0</v>
      </c>
      <c r="BL200" s="257">
        <f>IF(AJ200=0,,10^-6*AJ200*$BO$5*'AOC-EOM-CPO'!T233)</f>
        <v>0</v>
      </c>
      <c r="BM200" s="257">
        <f>IF(AK200=0,,10^-6*AK200*$BO$5*'AOC-EOM-CPO'!U233)</f>
        <v>0</v>
      </c>
      <c r="BN200" s="257">
        <f>IF(AL200=0,,10^-6*AL200*$BO$5*'AOC-EOM-CPO'!V233)</f>
        <v>0</v>
      </c>
      <c r="BO200" s="257">
        <f>IF(AM200=0,,10^-6*AM200*$BO$5*'AOC-EOM-CPO'!W233)</f>
        <v>0</v>
      </c>
      <c r="BP200" s="257">
        <f>IF(AN200=0,,10^-6*AN200*$BO$5*'AOC-EOM-CPO'!X233)</f>
        <v>0</v>
      </c>
      <c r="BQ200" s="257">
        <f>IF(AO200=0,,10^-6*AO200*$BO$5*'AOC-EOM-CPO'!Y233)</f>
        <v>0</v>
      </c>
      <c r="BR200" s="257">
        <f>IF(AP200=0,,10^-6*AP200*$BO$5*'AOC-EOM-CPO'!Z233)</f>
        <v>0</v>
      </c>
      <c r="BS200" s="257">
        <f>IF(AQ200=0,,10^-6*AQ200*$BO$5*'AOC-EOM-CPO'!AA233)</f>
        <v>0</v>
      </c>
      <c r="BT200" s="257">
        <f>IF(AR200=0,,10^-6*AR200*$BO$5*'AOC-EOM-CPO'!AB233)</f>
        <v>0</v>
      </c>
      <c r="BV200" s="124" t="str">
        <f t="shared" ref="BV200:BV217" si="193">B200</f>
        <v>EOM 4,8,12,16,24x25-28G XCVR</v>
      </c>
      <c r="BW200" s="270">
        <f>IF(AU200=0,,10^-6*AU200*$CC$5*'AOC-EOM-CPO'!Q233)</f>
        <v>0</v>
      </c>
      <c r="BX200" s="258">
        <f>IF(AV200=0,,10^-6*AV200*$CC$5*'AOC-EOM-CPO'!R233)</f>
        <v>0</v>
      </c>
      <c r="BY200" s="258">
        <f>IF(AW200=0,,10^-6*AW200*$CC$5*'AOC-EOM-CPO'!S233)</f>
        <v>0</v>
      </c>
      <c r="BZ200" s="258">
        <f>IF(AX200=0,,10^-6*AX200*$CC$5*'AOC-EOM-CPO'!T233)</f>
        <v>0</v>
      </c>
      <c r="CA200" s="258">
        <f>IF(AY200=0,,10^-6*AY200*$CC$5*'AOC-EOM-CPO'!U233)</f>
        <v>0</v>
      </c>
      <c r="CB200" s="258">
        <f>IF(AZ200=0,,10^-6*AZ200*$CC$5*'AOC-EOM-CPO'!V233)</f>
        <v>0</v>
      </c>
      <c r="CC200" s="258">
        <f>IF(BA200=0,,10^-6*BA200*$CC$5*'AOC-EOM-CPO'!W233)</f>
        <v>0</v>
      </c>
      <c r="CD200" s="258">
        <f>IF(BB200=0,,10^-6*BB200*$CC$5*'AOC-EOM-CPO'!X233)</f>
        <v>0</v>
      </c>
      <c r="CE200" s="258">
        <f>IF(BC200=0,,10^-6*BC200*$CC$5*'AOC-EOM-CPO'!Y233)</f>
        <v>0</v>
      </c>
      <c r="CF200" s="258">
        <f>IF(BD200=0,,10^-6*BD200*$CC$5*'AOC-EOM-CPO'!Z233)</f>
        <v>0</v>
      </c>
      <c r="CG200" s="258">
        <f>IF(BE200=0,,10^-6*BE200*$CC$5*'AOC-EOM-CPO'!AA233)</f>
        <v>0</v>
      </c>
      <c r="CH200" s="258">
        <f>IF(BF200=0,,10^-6*BF200*$CC$5*'AOC-EOM-CPO'!AB233)</f>
        <v>0</v>
      </c>
    </row>
    <row r="201" spans="1:86">
      <c r="A201" s="238" t="s">
        <v>70</v>
      </c>
      <c r="B201" s="124" t="s">
        <v>228</v>
      </c>
      <c r="C201" s="227">
        <f>'AOC-EOM-CPO'!C92</f>
        <v>0</v>
      </c>
      <c r="D201" s="227">
        <f>'AOC-EOM-CPO'!D92</f>
        <v>0</v>
      </c>
      <c r="E201" s="227">
        <f>'AOC-EOM-CPO'!E92</f>
        <v>0</v>
      </c>
      <c r="F201" s="227">
        <f>'AOC-EOM-CPO'!F92</f>
        <v>0</v>
      </c>
      <c r="G201" s="227">
        <f>'AOC-EOM-CPO'!G92</f>
        <v>0</v>
      </c>
      <c r="H201" s="227">
        <f>'AOC-EOM-CPO'!H92</f>
        <v>0</v>
      </c>
      <c r="I201" s="227">
        <f>'AOC-EOM-CPO'!I92</f>
        <v>0</v>
      </c>
      <c r="J201" s="227">
        <f>'AOC-EOM-CPO'!J92</f>
        <v>0</v>
      </c>
      <c r="K201" s="227">
        <f>'AOC-EOM-CPO'!K92</f>
        <v>0</v>
      </c>
      <c r="L201" s="227">
        <f>'AOC-EOM-CPO'!L92</f>
        <v>0</v>
      </c>
      <c r="M201" s="227">
        <f>'AOC-EOM-CPO'!M92</f>
        <v>0</v>
      </c>
      <c r="N201" s="227">
        <f>'AOC-EOM-CPO'!N92</f>
        <v>0</v>
      </c>
      <c r="P201" s="124" t="str">
        <f t="shared" si="191"/>
        <v>EOM 12x25-28G XCVR - CXP28</v>
      </c>
      <c r="Q201" s="227">
        <f>'AOC-EOM-CPO'!C127</f>
        <v>0</v>
      </c>
      <c r="R201" s="227">
        <f>'AOC-EOM-CPO'!D127</f>
        <v>0</v>
      </c>
      <c r="S201" s="227">
        <f>'AOC-EOM-CPO'!E127</f>
        <v>0</v>
      </c>
      <c r="T201" s="227">
        <f>'AOC-EOM-CPO'!F127</f>
        <v>0</v>
      </c>
      <c r="U201" s="227">
        <f>'AOC-EOM-CPO'!G127</f>
        <v>0</v>
      </c>
      <c r="V201" s="227">
        <f>'AOC-EOM-CPO'!H127</f>
        <v>0</v>
      </c>
      <c r="W201" s="227">
        <f>'AOC-EOM-CPO'!I127</f>
        <v>0</v>
      </c>
      <c r="X201" s="227">
        <f>'AOC-EOM-CPO'!J127</f>
        <v>0</v>
      </c>
      <c r="Y201" s="227">
        <f>'AOC-EOM-CPO'!K127</f>
        <v>0</v>
      </c>
      <c r="Z201" s="227">
        <f>'AOC-EOM-CPO'!L127</f>
        <v>0</v>
      </c>
      <c r="AA201" s="227">
        <f>'AOC-EOM-CPO'!M127</f>
        <v>0</v>
      </c>
      <c r="AB201" s="227">
        <f>'AOC-EOM-CPO'!N127</f>
        <v>0</v>
      </c>
      <c r="AD201" s="228" t="s">
        <v>124</v>
      </c>
      <c r="AF201" s="124" t="str">
        <f t="shared" si="165"/>
        <v>EOM 12x25-28G XCVR - CXP28</v>
      </c>
      <c r="AG201" s="227">
        <f t="shared" si="167"/>
        <v>0</v>
      </c>
      <c r="AH201" s="227">
        <f t="shared" si="168"/>
        <v>0</v>
      </c>
      <c r="AI201" s="227">
        <f t="shared" si="169"/>
        <v>0</v>
      </c>
      <c r="AJ201" s="227">
        <f t="shared" si="170"/>
        <v>0</v>
      </c>
      <c r="AK201" s="227">
        <f t="shared" si="171"/>
        <v>0</v>
      </c>
      <c r="AL201" s="227">
        <f t="shared" si="172"/>
        <v>0</v>
      </c>
      <c r="AM201" s="227">
        <f t="shared" si="173"/>
        <v>0</v>
      </c>
      <c r="AN201" s="227">
        <f t="shared" si="174"/>
        <v>0</v>
      </c>
      <c r="AO201" s="227">
        <f t="shared" si="175"/>
        <v>0</v>
      </c>
      <c r="AP201" s="227">
        <f t="shared" si="176"/>
        <v>0</v>
      </c>
      <c r="AQ201" s="227">
        <f t="shared" si="177"/>
        <v>0</v>
      </c>
      <c r="AR201" s="227">
        <f t="shared" si="178"/>
        <v>0</v>
      </c>
      <c r="AT201" s="124" t="str">
        <f t="shared" si="166"/>
        <v>EOM 12x25-28G XCVR - CXP28</v>
      </c>
      <c r="AU201" s="227">
        <f t="shared" si="179"/>
        <v>0</v>
      </c>
      <c r="AV201" s="227">
        <f t="shared" si="180"/>
        <v>0</v>
      </c>
      <c r="AW201" s="227">
        <f t="shared" si="181"/>
        <v>0</v>
      </c>
      <c r="AX201" s="227">
        <f t="shared" si="182"/>
        <v>0</v>
      </c>
      <c r="AY201" s="227">
        <f t="shared" si="183"/>
        <v>0</v>
      </c>
      <c r="AZ201" s="227">
        <f t="shared" si="184"/>
        <v>0</v>
      </c>
      <c r="BA201" s="227">
        <f t="shared" si="185"/>
        <v>0</v>
      </c>
      <c r="BB201" s="227">
        <f t="shared" si="186"/>
        <v>0</v>
      </c>
      <c r="BC201" s="227">
        <f t="shared" si="187"/>
        <v>0</v>
      </c>
      <c r="BD201" s="227">
        <f t="shared" si="188"/>
        <v>0</v>
      </c>
      <c r="BE201" s="227">
        <f t="shared" si="189"/>
        <v>0</v>
      </c>
      <c r="BF201" s="227">
        <f t="shared" si="190"/>
        <v>0</v>
      </c>
      <c r="BH201" s="124" t="str">
        <f t="shared" si="192"/>
        <v>EOM 12x25-28G XCVR - CXP28</v>
      </c>
      <c r="BI201" s="257">
        <f>IF(AG201=0,,10^-6*AG201*$BO$5*'AOC-EOM-CPO'!Q234)</f>
        <v>0</v>
      </c>
      <c r="BJ201" s="257">
        <f>IF(AH201=0,,10^-6*AH201*$BO$5*'AOC-EOM-CPO'!R234)</f>
        <v>0</v>
      </c>
      <c r="BK201" s="257">
        <f>IF(AI201=0,,10^-6*AI201*$BO$5*'AOC-EOM-CPO'!S234)</f>
        <v>0</v>
      </c>
      <c r="BL201" s="257">
        <f>IF(AJ201=0,,10^-6*AJ201*$BO$5*'AOC-EOM-CPO'!T234)</f>
        <v>0</v>
      </c>
      <c r="BM201" s="257">
        <f>IF(AK201=0,,10^-6*AK201*$BO$5*'AOC-EOM-CPO'!U234)</f>
        <v>0</v>
      </c>
      <c r="BN201" s="257">
        <f>IF(AL201=0,,10^-6*AL201*$BO$5*'AOC-EOM-CPO'!V234)</f>
        <v>0</v>
      </c>
      <c r="BO201" s="257">
        <f>IF(AM201=0,,10^-6*AM201*$BO$5*'AOC-EOM-CPO'!W234)</f>
        <v>0</v>
      </c>
      <c r="BP201" s="257">
        <f>IF(AN201=0,,10^-6*AN201*$BO$5*'AOC-EOM-CPO'!X234)</f>
        <v>0</v>
      </c>
      <c r="BQ201" s="257">
        <f>IF(AO201=0,,10^-6*AO201*$BO$5*'AOC-EOM-CPO'!Y234)</f>
        <v>0</v>
      </c>
      <c r="BR201" s="257">
        <f>IF(AP201=0,,10^-6*AP201*$BO$5*'AOC-EOM-CPO'!Z234)</f>
        <v>0</v>
      </c>
      <c r="BS201" s="257">
        <f>IF(AQ201=0,,10^-6*AQ201*$BO$5*'AOC-EOM-CPO'!AA234)</f>
        <v>0</v>
      </c>
      <c r="BT201" s="257">
        <f>IF(AR201=0,,10^-6*AR201*$BO$5*'AOC-EOM-CPO'!AB234)</f>
        <v>0</v>
      </c>
      <c r="BV201" s="124" t="str">
        <f t="shared" si="193"/>
        <v>EOM 12x25-28G XCVR - CXP28</v>
      </c>
      <c r="BW201" s="270">
        <f>IF(AU201=0,,10^-6*AU201*$CC$5*'AOC-EOM-CPO'!Q234)</f>
        <v>0</v>
      </c>
      <c r="BX201" s="258">
        <f>IF(AV201=0,,10^-6*AV201*$CC$5*'AOC-EOM-CPO'!R234)</f>
        <v>0</v>
      </c>
      <c r="BY201" s="258">
        <f>IF(AW201=0,,10^-6*AW201*$CC$5*'AOC-EOM-CPO'!S234)</f>
        <v>0</v>
      </c>
      <c r="BZ201" s="258">
        <f>IF(AX201=0,,10^-6*AX201*$CC$5*'AOC-EOM-CPO'!T234)</f>
        <v>0</v>
      </c>
      <c r="CA201" s="258">
        <f>IF(AY201=0,,10^-6*AY201*$CC$5*'AOC-EOM-CPO'!U234)</f>
        <v>0</v>
      </c>
      <c r="CB201" s="258">
        <f>IF(AZ201=0,,10^-6*AZ201*$CC$5*'AOC-EOM-CPO'!V234)</f>
        <v>0</v>
      </c>
      <c r="CC201" s="258">
        <f>IF(BA201=0,,10^-6*BA201*$CC$5*'AOC-EOM-CPO'!W234)</f>
        <v>0</v>
      </c>
      <c r="CD201" s="258">
        <f>IF(BB201=0,,10^-6*BB201*$CC$5*'AOC-EOM-CPO'!X234)</f>
        <v>0</v>
      </c>
      <c r="CE201" s="258">
        <f>IF(BC201=0,,10^-6*BC201*$CC$5*'AOC-EOM-CPO'!Y234)</f>
        <v>0</v>
      </c>
      <c r="CF201" s="258">
        <f>IF(BD201=0,,10^-6*BD201*$CC$5*'AOC-EOM-CPO'!Z234)</f>
        <v>0</v>
      </c>
      <c r="CG201" s="258">
        <f>IF(BE201=0,,10^-6*BE201*$CC$5*'AOC-EOM-CPO'!AA234)</f>
        <v>0</v>
      </c>
      <c r="CH201" s="258">
        <f>IF(BF201=0,,10^-6*BF201*$CC$5*'AOC-EOM-CPO'!AB234)</f>
        <v>0</v>
      </c>
    </row>
    <row r="202" spans="1:86">
      <c r="A202" s="238" t="s">
        <v>70</v>
      </c>
      <c r="B202" s="124" t="s">
        <v>229</v>
      </c>
      <c r="C202" s="227">
        <f>'AOC-EOM-CPO'!C93</f>
        <v>0</v>
      </c>
      <c r="D202" s="227">
        <f>'AOC-EOM-CPO'!D93</f>
        <v>0</v>
      </c>
      <c r="E202" s="227">
        <f>'AOC-EOM-CPO'!E93</f>
        <v>0</v>
      </c>
      <c r="F202" s="227">
        <f>'AOC-EOM-CPO'!F93</f>
        <v>0</v>
      </c>
      <c r="G202" s="227">
        <f>'AOC-EOM-CPO'!G93</f>
        <v>0</v>
      </c>
      <c r="H202" s="227">
        <f>'AOC-EOM-CPO'!H93</f>
        <v>0</v>
      </c>
      <c r="I202" s="227">
        <f>'AOC-EOM-CPO'!I93</f>
        <v>0</v>
      </c>
      <c r="J202" s="227">
        <f>'AOC-EOM-CPO'!J93</f>
        <v>0</v>
      </c>
      <c r="K202" s="227">
        <f>'AOC-EOM-CPO'!K93</f>
        <v>0</v>
      </c>
      <c r="L202" s="227">
        <f>'AOC-EOM-CPO'!L93</f>
        <v>0</v>
      </c>
      <c r="M202" s="227">
        <f>'AOC-EOM-CPO'!M93</f>
        <v>0</v>
      </c>
      <c r="N202" s="227">
        <f>'AOC-EOM-CPO'!N93</f>
        <v>0</v>
      </c>
      <c r="P202" s="124" t="str">
        <f t="shared" si="191"/>
        <v>AOC 1x50-56G SFP56</v>
      </c>
      <c r="Q202" s="227">
        <f>'AOC-EOM-CPO'!C128</f>
        <v>0</v>
      </c>
      <c r="R202" s="227">
        <f>'AOC-EOM-CPO'!D128</f>
        <v>0</v>
      </c>
      <c r="S202" s="227">
        <f>'AOC-EOM-CPO'!E128</f>
        <v>0</v>
      </c>
      <c r="T202" s="227">
        <f>'AOC-EOM-CPO'!F128</f>
        <v>0</v>
      </c>
      <c r="U202" s="227">
        <f>'AOC-EOM-CPO'!G128</f>
        <v>0</v>
      </c>
      <c r="V202" s="227">
        <f>'AOC-EOM-CPO'!H128</f>
        <v>0</v>
      </c>
      <c r="W202" s="227">
        <f>'AOC-EOM-CPO'!I128</f>
        <v>0</v>
      </c>
      <c r="X202" s="227">
        <f>'AOC-EOM-CPO'!J128</f>
        <v>0</v>
      </c>
      <c r="Y202" s="227">
        <f>'AOC-EOM-CPO'!K128</f>
        <v>0</v>
      </c>
      <c r="Z202" s="227">
        <f>'AOC-EOM-CPO'!L128</f>
        <v>0</v>
      </c>
      <c r="AA202" s="227">
        <f>'AOC-EOM-CPO'!M128</f>
        <v>0</v>
      </c>
      <c r="AB202" s="227">
        <f>'AOC-EOM-CPO'!N128</f>
        <v>0</v>
      </c>
      <c r="AD202" s="228" t="s">
        <v>124</v>
      </c>
      <c r="AF202" s="124" t="str">
        <f t="shared" si="165"/>
        <v>AOC 1x50-56G SFP56</v>
      </c>
      <c r="AG202" s="227">
        <f t="shared" si="167"/>
        <v>0</v>
      </c>
      <c r="AH202" s="227">
        <f t="shared" si="168"/>
        <v>0</v>
      </c>
      <c r="AI202" s="227">
        <f t="shared" si="169"/>
        <v>0</v>
      </c>
      <c r="AJ202" s="227">
        <f t="shared" si="170"/>
        <v>0</v>
      </c>
      <c r="AK202" s="227">
        <f t="shared" si="171"/>
        <v>0</v>
      </c>
      <c r="AL202" s="227">
        <f t="shared" si="172"/>
        <v>0</v>
      </c>
      <c r="AM202" s="227">
        <f t="shared" si="173"/>
        <v>0</v>
      </c>
      <c r="AN202" s="227">
        <f t="shared" si="174"/>
        <v>0</v>
      </c>
      <c r="AO202" s="227">
        <f t="shared" si="175"/>
        <v>0</v>
      </c>
      <c r="AP202" s="227">
        <f t="shared" si="176"/>
        <v>0</v>
      </c>
      <c r="AQ202" s="227">
        <f t="shared" si="177"/>
        <v>0</v>
      </c>
      <c r="AR202" s="227">
        <f t="shared" si="178"/>
        <v>0</v>
      </c>
      <c r="AT202" s="124" t="str">
        <f t="shared" si="166"/>
        <v>AOC 1x50-56G SFP56</v>
      </c>
      <c r="AU202" s="227">
        <f t="shared" si="179"/>
        <v>0</v>
      </c>
      <c r="AV202" s="227">
        <f t="shared" si="180"/>
        <v>0</v>
      </c>
      <c r="AW202" s="227">
        <f t="shared" si="181"/>
        <v>0</v>
      </c>
      <c r="AX202" s="227">
        <f t="shared" si="182"/>
        <v>0</v>
      </c>
      <c r="AY202" s="227">
        <f t="shared" si="183"/>
        <v>0</v>
      </c>
      <c r="AZ202" s="227">
        <f t="shared" si="184"/>
        <v>0</v>
      </c>
      <c r="BA202" s="227">
        <f t="shared" si="185"/>
        <v>0</v>
      </c>
      <c r="BB202" s="227">
        <f t="shared" si="186"/>
        <v>0</v>
      </c>
      <c r="BC202" s="227">
        <f t="shared" si="187"/>
        <v>0</v>
      </c>
      <c r="BD202" s="227">
        <f t="shared" si="188"/>
        <v>0</v>
      </c>
      <c r="BE202" s="227">
        <f t="shared" si="189"/>
        <v>0</v>
      </c>
      <c r="BF202" s="227">
        <f t="shared" si="190"/>
        <v>0</v>
      </c>
      <c r="BH202" s="124" t="str">
        <f t="shared" si="192"/>
        <v>AOC 1x50-56G SFP56</v>
      </c>
      <c r="BI202" s="257">
        <f>IF(AG202=0,,10^-6*AG202*$BO$5*'AOC-EOM-CPO'!Q235)</f>
        <v>0</v>
      </c>
      <c r="BJ202" s="257">
        <f>IF(AH202=0,,10^-6*AH202*$BO$5*'AOC-EOM-CPO'!R235)</f>
        <v>0</v>
      </c>
      <c r="BK202" s="257">
        <f>IF(AI202=0,,10^-6*AI202*$BO$5*'AOC-EOM-CPO'!S235)</f>
        <v>0</v>
      </c>
      <c r="BL202" s="257">
        <f>IF(AJ202=0,,10^-6*AJ202*$BO$5*'AOC-EOM-CPO'!T235)</f>
        <v>0</v>
      </c>
      <c r="BM202" s="257">
        <f>IF(AK202=0,,10^-6*AK202*$BO$5*'AOC-EOM-CPO'!U235)</f>
        <v>0</v>
      </c>
      <c r="BN202" s="257">
        <f>IF(AL202=0,,10^-6*AL202*$BO$5*'AOC-EOM-CPO'!V235)</f>
        <v>0</v>
      </c>
      <c r="BO202" s="257">
        <f>IF(AM202=0,,10^-6*AM202*$BO$5*'AOC-EOM-CPO'!W235)</f>
        <v>0</v>
      </c>
      <c r="BP202" s="257">
        <f>IF(AN202=0,,10^-6*AN202*$BO$5*'AOC-EOM-CPO'!X235)</f>
        <v>0</v>
      </c>
      <c r="BQ202" s="257">
        <f>IF(AO202=0,,10^-6*AO202*$BO$5*'AOC-EOM-CPO'!Y235)</f>
        <v>0</v>
      </c>
      <c r="BR202" s="257">
        <f>IF(AP202=0,,10^-6*AP202*$BO$5*'AOC-EOM-CPO'!Z235)</f>
        <v>0</v>
      </c>
      <c r="BS202" s="257">
        <f>IF(AQ202=0,,10^-6*AQ202*$BO$5*'AOC-EOM-CPO'!AA235)</f>
        <v>0</v>
      </c>
      <c r="BT202" s="257">
        <f>IF(AR202=0,,10^-6*AR202*$BO$5*'AOC-EOM-CPO'!AB235)</f>
        <v>0</v>
      </c>
      <c r="BV202" s="124" t="str">
        <f t="shared" si="193"/>
        <v>AOC 1x50-56G SFP56</v>
      </c>
      <c r="BW202" s="270">
        <f>IF(AU202=0,,10^-6*AU202*$CC$5*'AOC-EOM-CPO'!Q235)</f>
        <v>0</v>
      </c>
      <c r="BX202" s="258">
        <f>IF(AV202=0,,10^-6*AV202*$CC$5*'AOC-EOM-CPO'!R235)</f>
        <v>0</v>
      </c>
      <c r="BY202" s="258">
        <f>IF(AW202=0,,10^-6*AW202*$CC$5*'AOC-EOM-CPO'!S235)</f>
        <v>0</v>
      </c>
      <c r="BZ202" s="258">
        <f>IF(AX202=0,,10^-6*AX202*$CC$5*'AOC-EOM-CPO'!T235)</f>
        <v>0</v>
      </c>
      <c r="CA202" s="258">
        <f>IF(AY202=0,,10^-6*AY202*$CC$5*'AOC-EOM-CPO'!U235)</f>
        <v>0</v>
      </c>
      <c r="CB202" s="258">
        <f>IF(AZ202=0,,10^-6*AZ202*$CC$5*'AOC-EOM-CPO'!V235)</f>
        <v>0</v>
      </c>
      <c r="CC202" s="258">
        <f>IF(BA202=0,,10^-6*BA202*$CC$5*'AOC-EOM-CPO'!W235)</f>
        <v>0</v>
      </c>
      <c r="CD202" s="258">
        <f>IF(BB202=0,,10^-6*BB202*$CC$5*'AOC-EOM-CPO'!X235)</f>
        <v>0</v>
      </c>
      <c r="CE202" s="258">
        <f>IF(BC202=0,,10^-6*BC202*$CC$5*'AOC-EOM-CPO'!Y235)</f>
        <v>0</v>
      </c>
      <c r="CF202" s="258">
        <f>IF(BD202=0,,10^-6*BD202*$CC$5*'AOC-EOM-CPO'!Z235)</f>
        <v>0</v>
      </c>
      <c r="CG202" s="258">
        <f>IF(BE202=0,,10^-6*BE202*$CC$5*'AOC-EOM-CPO'!AA235)</f>
        <v>0</v>
      </c>
      <c r="CH202" s="258">
        <f>IF(BF202=0,,10^-6*BF202*$CC$5*'AOC-EOM-CPO'!AB235)</f>
        <v>0</v>
      </c>
    </row>
    <row r="203" spans="1:86">
      <c r="A203" s="238" t="s">
        <v>70</v>
      </c>
      <c r="B203" s="124" t="s">
        <v>230</v>
      </c>
      <c r="C203" s="227">
        <f>'AOC-EOM-CPO'!C94</f>
        <v>0</v>
      </c>
      <c r="D203" s="227">
        <f>'AOC-EOM-CPO'!D94</f>
        <v>0</v>
      </c>
      <c r="E203" s="227">
        <f>'AOC-EOM-CPO'!E94</f>
        <v>0</v>
      </c>
      <c r="F203" s="227">
        <f>'AOC-EOM-CPO'!F94</f>
        <v>0</v>
      </c>
      <c r="G203" s="227">
        <f>'AOC-EOM-CPO'!G94</f>
        <v>0</v>
      </c>
      <c r="H203" s="227">
        <f>'AOC-EOM-CPO'!H94</f>
        <v>0</v>
      </c>
      <c r="I203" s="227">
        <f>'AOC-EOM-CPO'!I94</f>
        <v>0</v>
      </c>
      <c r="J203" s="227">
        <f>'AOC-EOM-CPO'!J94</f>
        <v>0</v>
      </c>
      <c r="K203" s="227">
        <f>'AOC-EOM-CPO'!K94</f>
        <v>0</v>
      </c>
      <c r="L203" s="227">
        <f>'AOC-EOM-CPO'!L94</f>
        <v>0</v>
      </c>
      <c r="M203" s="227">
        <f>'AOC-EOM-CPO'!M94</f>
        <v>0</v>
      </c>
      <c r="N203" s="227">
        <f>'AOC-EOM-CPO'!N94</f>
        <v>0</v>
      </c>
      <c r="P203" s="124" t="str">
        <f t="shared" si="191"/>
        <v>AOC 4x50-56G QSFP56</v>
      </c>
      <c r="Q203" s="227">
        <f>'AOC-EOM-CPO'!C129</f>
        <v>0</v>
      </c>
      <c r="R203" s="227">
        <f>'AOC-EOM-CPO'!D129</f>
        <v>0</v>
      </c>
      <c r="S203" s="227">
        <f>'AOC-EOM-CPO'!E129</f>
        <v>0</v>
      </c>
      <c r="T203" s="227">
        <f>'AOC-EOM-CPO'!F129</f>
        <v>0</v>
      </c>
      <c r="U203" s="227">
        <f>'AOC-EOM-CPO'!G129</f>
        <v>0</v>
      </c>
      <c r="V203" s="227">
        <f>'AOC-EOM-CPO'!H129</f>
        <v>0</v>
      </c>
      <c r="W203" s="227">
        <f>'AOC-EOM-CPO'!I129</f>
        <v>0</v>
      </c>
      <c r="X203" s="227">
        <f>'AOC-EOM-CPO'!J129</f>
        <v>0</v>
      </c>
      <c r="Y203" s="227">
        <f>'AOC-EOM-CPO'!K129</f>
        <v>0</v>
      </c>
      <c r="Z203" s="227">
        <f>'AOC-EOM-CPO'!L129</f>
        <v>0</v>
      </c>
      <c r="AA203" s="227">
        <f>'AOC-EOM-CPO'!M129</f>
        <v>0</v>
      </c>
      <c r="AB203" s="227">
        <f>'AOC-EOM-CPO'!N129</f>
        <v>0</v>
      </c>
      <c r="AD203" s="228" t="s">
        <v>124</v>
      </c>
      <c r="AF203" s="124" t="str">
        <f t="shared" si="165"/>
        <v>AOC 4x50-56G QSFP56</v>
      </c>
      <c r="AG203" s="227">
        <f t="shared" si="167"/>
        <v>0</v>
      </c>
      <c r="AH203" s="227">
        <f t="shared" si="168"/>
        <v>0</v>
      </c>
      <c r="AI203" s="227">
        <f t="shared" si="169"/>
        <v>0</v>
      </c>
      <c r="AJ203" s="227">
        <f t="shared" si="170"/>
        <v>0</v>
      </c>
      <c r="AK203" s="227">
        <f t="shared" si="171"/>
        <v>0</v>
      </c>
      <c r="AL203" s="227">
        <f t="shared" si="172"/>
        <v>0</v>
      </c>
      <c r="AM203" s="227">
        <f t="shared" si="173"/>
        <v>0</v>
      </c>
      <c r="AN203" s="227">
        <f t="shared" si="174"/>
        <v>0</v>
      </c>
      <c r="AO203" s="227">
        <f t="shared" si="175"/>
        <v>0</v>
      </c>
      <c r="AP203" s="227">
        <f t="shared" si="176"/>
        <v>0</v>
      </c>
      <c r="AQ203" s="227">
        <f t="shared" si="177"/>
        <v>0</v>
      </c>
      <c r="AR203" s="227">
        <f t="shared" si="178"/>
        <v>0</v>
      </c>
      <c r="AT203" s="124" t="str">
        <f t="shared" si="166"/>
        <v>AOC 4x50-56G QSFP56</v>
      </c>
      <c r="AU203" s="227">
        <f t="shared" si="179"/>
        <v>0</v>
      </c>
      <c r="AV203" s="227">
        <f t="shared" si="180"/>
        <v>0</v>
      </c>
      <c r="AW203" s="227">
        <f t="shared" si="181"/>
        <v>0</v>
      </c>
      <c r="AX203" s="227">
        <f t="shared" si="182"/>
        <v>0</v>
      </c>
      <c r="AY203" s="227">
        <f t="shared" si="183"/>
        <v>0</v>
      </c>
      <c r="AZ203" s="227">
        <f t="shared" si="184"/>
        <v>0</v>
      </c>
      <c r="BA203" s="227">
        <f t="shared" si="185"/>
        <v>0</v>
      </c>
      <c r="BB203" s="227">
        <f t="shared" si="186"/>
        <v>0</v>
      </c>
      <c r="BC203" s="227">
        <f t="shared" si="187"/>
        <v>0</v>
      </c>
      <c r="BD203" s="227">
        <f t="shared" si="188"/>
        <v>0</v>
      </c>
      <c r="BE203" s="227">
        <f t="shared" si="189"/>
        <v>0</v>
      </c>
      <c r="BF203" s="227">
        <f t="shared" si="190"/>
        <v>0</v>
      </c>
      <c r="BH203" s="124" t="str">
        <f t="shared" si="192"/>
        <v>AOC 4x50-56G QSFP56</v>
      </c>
      <c r="BI203" s="257">
        <f>IF(AG203=0,,10^-6*AG203*$BO$5*'AOC-EOM-CPO'!Q236)</f>
        <v>0</v>
      </c>
      <c r="BJ203" s="257">
        <f>IF(AH203=0,,10^-6*AH203*$BO$5*'AOC-EOM-CPO'!R236)</f>
        <v>0</v>
      </c>
      <c r="BK203" s="257">
        <f>IF(AI203=0,,10^-6*AI203*$BO$5*'AOC-EOM-CPO'!S236)</f>
        <v>0</v>
      </c>
      <c r="BL203" s="257">
        <f>IF(AJ203=0,,10^-6*AJ203*$BO$5*'AOC-EOM-CPO'!T236)</f>
        <v>0</v>
      </c>
      <c r="BM203" s="257">
        <f>IF(AK203=0,,10^-6*AK203*$BO$5*'AOC-EOM-CPO'!U236)</f>
        <v>0</v>
      </c>
      <c r="BN203" s="257">
        <f>IF(AL203=0,,10^-6*AL203*$BO$5*'AOC-EOM-CPO'!V236)</f>
        <v>0</v>
      </c>
      <c r="BO203" s="257">
        <f>IF(AM203=0,,10^-6*AM203*$BO$5*'AOC-EOM-CPO'!W236)</f>
        <v>0</v>
      </c>
      <c r="BP203" s="257">
        <f>IF(AN203=0,,10^-6*AN203*$BO$5*'AOC-EOM-CPO'!X236)</f>
        <v>0</v>
      </c>
      <c r="BQ203" s="257">
        <f>IF(AO203=0,,10^-6*AO203*$BO$5*'AOC-EOM-CPO'!Y236)</f>
        <v>0</v>
      </c>
      <c r="BR203" s="257">
        <f>IF(AP203=0,,10^-6*AP203*$BO$5*'AOC-EOM-CPO'!Z236)</f>
        <v>0</v>
      </c>
      <c r="BS203" s="257">
        <f>IF(AQ203=0,,10^-6*AQ203*$BO$5*'AOC-EOM-CPO'!AA236)</f>
        <v>0</v>
      </c>
      <c r="BT203" s="257">
        <f>IF(AR203=0,,10^-6*AR203*$BO$5*'AOC-EOM-CPO'!AB236)</f>
        <v>0</v>
      </c>
      <c r="BV203" s="124" t="str">
        <f t="shared" si="193"/>
        <v>AOC 4x50-56G QSFP56</v>
      </c>
      <c r="BW203" s="270">
        <f>IF(AU203=0,,10^-6*AU203*$CC$5*'AOC-EOM-CPO'!Q236)</f>
        <v>0</v>
      </c>
      <c r="BX203" s="258">
        <f>IF(AV203=0,,10^-6*AV203*$CC$5*'AOC-EOM-CPO'!R236)</f>
        <v>0</v>
      </c>
      <c r="BY203" s="258">
        <f>IF(AW203=0,,10^-6*AW203*$CC$5*'AOC-EOM-CPO'!S236)</f>
        <v>0</v>
      </c>
      <c r="BZ203" s="258">
        <f>IF(AX203=0,,10^-6*AX203*$CC$5*'AOC-EOM-CPO'!T236)</f>
        <v>0</v>
      </c>
      <c r="CA203" s="258">
        <f>IF(AY203=0,,10^-6*AY203*$CC$5*'AOC-EOM-CPO'!U236)</f>
        <v>0</v>
      </c>
      <c r="CB203" s="258">
        <f>IF(AZ203=0,,10^-6*AZ203*$CC$5*'AOC-EOM-CPO'!V236)</f>
        <v>0</v>
      </c>
      <c r="CC203" s="258">
        <f>IF(BA203=0,,10^-6*BA203*$CC$5*'AOC-EOM-CPO'!W236)</f>
        <v>0</v>
      </c>
      <c r="CD203" s="258">
        <f>IF(BB203=0,,10^-6*BB203*$CC$5*'AOC-EOM-CPO'!X236)</f>
        <v>0</v>
      </c>
      <c r="CE203" s="258">
        <f>IF(BC203=0,,10^-6*BC203*$CC$5*'AOC-EOM-CPO'!Y236)</f>
        <v>0</v>
      </c>
      <c r="CF203" s="258">
        <f>IF(BD203=0,,10^-6*BD203*$CC$5*'AOC-EOM-CPO'!Z236)</f>
        <v>0</v>
      </c>
      <c r="CG203" s="258">
        <f>IF(BE203=0,,10^-6*BE203*$CC$5*'AOC-EOM-CPO'!AA236)</f>
        <v>0</v>
      </c>
      <c r="CH203" s="258">
        <f>IF(BF203=0,,10^-6*BF203*$CC$5*'AOC-EOM-CPO'!AB236)</f>
        <v>0</v>
      </c>
    </row>
    <row r="204" spans="1:86">
      <c r="A204" s="238" t="s">
        <v>70</v>
      </c>
      <c r="B204" s="124" t="s">
        <v>231</v>
      </c>
      <c r="C204" s="227">
        <f>'AOC-EOM-CPO'!C95</f>
        <v>0</v>
      </c>
      <c r="D204" s="227">
        <f>'AOC-EOM-CPO'!D95</f>
        <v>0</v>
      </c>
      <c r="E204" s="227">
        <f>'AOC-EOM-CPO'!E95</f>
        <v>0</v>
      </c>
      <c r="F204" s="227">
        <f>'AOC-EOM-CPO'!F95</f>
        <v>0</v>
      </c>
      <c r="G204" s="227">
        <f>'AOC-EOM-CPO'!G95</f>
        <v>0</v>
      </c>
      <c r="H204" s="227">
        <f>'AOC-EOM-CPO'!H95</f>
        <v>0</v>
      </c>
      <c r="I204" s="227">
        <f>'AOC-EOM-CPO'!I95</f>
        <v>0</v>
      </c>
      <c r="J204" s="227">
        <f>'AOC-EOM-CPO'!J95</f>
        <v>0</v>
      </c>
      <c r="K204" s="227">
        <f>'AOC-EOM-CPO'!K95</f>
        <v>0</v>
      </c>
      <c r="L204" s="227">
        <f>'AOC-EOM-CPO'!L95</f>
        <v>0</v>
      </c>
      <c r="M204" s="227">
        <f>'AOC-EOM-CPO'!M95</f>
        <v>0</v>
      </c>
      <c r="N204" s="227">
        <f>'AOC-EOM-CPO'!N95</f>
        <v>0</v>
      </c>
      <c r="P204" s="124" t="str">
        <f t="shared" si="191"/>
        <v>EOM Next Gen</v>
      </c>
      <c r="Q204" s="227">
        <f>'AOC-EOM-CPO'!C130</f>
        <v>0</v>
      </c>
      <c r="R204" s="227">
        <f>'AOC-EOM-CPO'!D130</f>
        <v>0</v>
      </c>
      <c r="S204" s="227">
        <f>'AOC-EOM-CPO'!E130</f>
        <v>0</v>
      </c>
      <c r="T204" s="227">
        <f>'AOC-EOM-CPO'!F130</f>
        <v>0</v>
      </c>
      <c r="U204" s="227">
        <f>'AOC-EOM-CPO'!G130</f>
        <v>0</v>
      </c>
      <c r="V204" s="227">
        <f>'AOC-EOM-CPO'!H130</f>
        <v>0</v>
      </c>
      <c r="W204" s="227">
        <f>'AOC-EOM-CPO'!I130</f>
        <v>0</v>
      </c>
      <c r="X204" s="227">
        <f>'AOC-EOM-CPO'!J130</f>
        <v>0</v>
      </c>
      <c r="Y204" s="227">
        <f>'AOC-EOM-CPO'!K130</f>
        <v>0</v>
      </c>
      <c r="Z204" s="227">
        <f>'AOC-EOM-CPO'!L130</f>
        <v>0</v>
      </c>
      <c r="AA204" s="227">
        <f>'AOC-EOM-CPO'!M130</f>
        <v>0</v>
      </c>
      <c r="AB204" s="227">
        <f>'AOC-EOM-CPO'!N130</f>
        <v>0</v>
      </c>
      <c r="AD204" s="228" t="s">
        <v>124</v>
      </c>
      <c r="AF204" s="124" t="str">
        <f t="shared" si="165"/>
        <v>EOM Next Gen</v>
      </c>
      <c r="AG204" s="227">
        <f t="shared" si="167"/>
        <v>0</v>
      </c>
      <c r="AH204" s="227">
        <f t="shared" si="168"/>
        <v>0</v>
      </c>
      <c r="AI204" s="227">
        <f t="shared" si="169"/>
        <v>0</v>
      </c>
      <c r="AJ204" s="227">
        <f t="shared" si="170"/>
        <v>0</v>
      </c>
      <c r="AK204" s="227">
        <f t="shared" si="171"/>
        <v>0</v>
      </c>
      <c r="AL204" s="227">
        <f t="shared" si="172"/>
        <v>0</v>
      </c>
      <c r="AM204" s="227">
        <f t="shared" si="173"/>
        <v>0</v>
      </c>
      <c r="AN204" s="227">
        <f t="shared" si="174"/>
        <v>0</v>
      </c>
      <c r="AO204" s="227">
        <f t="shared" si="175"/>
        <v>0</v>
      </c>
      <c r="AP204" s="227">
        <f t="shared" si="176"/>
        <v>0</v>
      </c>
      <c r="AQ204" s="227">
        <f t="shared" si="177"/>
        <v>0</v>
      </c>
      <c r="AR204" s="227">
        <f t="shared" si="178"/>
        <v>0</v>
      </c>
      <c r="AT204" s="124" t="str">
        <f t="shared" si="166"/>
        <v>EOM Next Gen</v>
      </c>
      <c r="AU204" s="227">
        <f t="shared" si="179"/>
        <v>0</v>
      </c>
      <c r="AV204" s="227">
        <f t="shared" si="180"/>
        <v>0</v>
      </c>
      <c r="AW204" s="227">
        <f t="shared" si="181"/>
        <v>0</v>
      </c>
      <c r="AX204" s="227">
        <f t="shared" si="182"/>
        <v>0</v>
      </c>
      <c r="AY204" s="227">
        <f t="shared" si="183"/>
        <v>0</v>
      </c>
      <c r="AZ204" s="227">
        <f t="shared" si="184"/>
        <v>0</v>
      </c>
      <c r="BA204" s="227">
        <f t="shared" si="185"/>
        <v>0</v>
      </c>
      <c r="BB204" s="227">
        <f t="shared" si="186"/>
        <v>0</v>
      </c>
      <c r="BC204" s="227">
        <f t="shared" si="187"/>
        <v>0</v>
      </c>
      <c r="BD204" s="227">
        <f t="shared" si="188"/>
        <v>0</v>
      </c>
      <c r="BE204" s="227">
        <f t="shared" si="189"/>
        <v>0</v>
      </c>
      <c r="BF204" s="227">
        <f t="shared" si="190"/>
        <v>0</v>
      </c>
      <c r="BH204" s="124" t="str">
        <f t="shared" si="192"/>
        <v>EOM Next Gen</v>
      </c>
      <c r="BI204" s="257">
        <f>IF(AG204=0,,10^-6*AG204*$BO$5*'AOC-EOM-CPO'!Q237)</f>
        <v>0</v>
      </c>
      <c r="BJ204" s="257">
        <f>IF(AH204=0,,10^-6*AH204*$BO$5*'AOC-EOM-CPO'!R237)</f>
        <v>0</v>
      </c>
      <c r="BK204" s="257">
        <f>IF(AI204=0,,10^-6*AI204*$BO$5*'AOC-EOM-CPO'!S237)</f>
        <v>0</v>
      </c>
      <c r="BL204" s="257">
        <f>IF(AJ204=0,,10^-6*AJ204*$BO$5*'AOC-EOM-CPO'!T237)</f>
        <v>0</v>
      </c>
      <c r="BM204" s="257">
        <f>IF(AK204=0,,10^-6*AK204*$BO$5*'AOC-EOM-CPO'!U237)</f>
        <v>0</v>
      </c>
      <c r="BN204" s="257">
        <f>IF(AL204=0,,10^-6*AL204*$BO$5*'AOC-EOM-CPO'!V237)</f>
        <v>0</v>
      </c>
      <c r="BO204" s="257">
        <f>IF(AM204=0,,10^-6*AM204*$BO$5*'AOC-EOM-CPO'!W237)</f>
        <v>0</v>
      </c>
      <c r="BP204" s="257">
        <f>IF(AN204=0,,10^-6*AN204*$BO$5*'AOC-EOM-CPO'!X237)</f>
        <v>0</v>
      </c>
      <c r="BQ204" s="257">
        <f>IF(AO204=0,,10^-6*AO204*$BO$5*'AOC-EOM-CPO'!Y237)</f>
        <v>0</v>
      </c>
      <c r="BR204" s="257">
        <f>IF(AP204=0,,10^-6*AP204*$BO$5*'AOC-EOM-CPO'!Z237)</f>
        <v>0</v>
      </c>
      <c r="BS204" s="257">
        <f>IF(AQ204=0,,10^-6*AQ204*$BO$5*'AOC-EOM-CPO'!AA237)</f>
        <v>0</v>
      </c>
      <c r="BT204" s="257">
        <f>IF(AR204=0,,10^-6*AR204*$BO$5*'AOC-EOM-CPO'!AB237)</f>
        <v>0</v>
      </c>
      <c r="BV204" s="124" t="str">
        <f t="shared" si="193"/>
        <v>EOM Next Gen</v>
      </c>
      <c r="BW204" s="270">
        <f>IF(AU204=0,,10^-6*AU204*$CC$5*'AOC-EOM-CPO'!Q237)</f>
        <v>0</v>
      </c>
      <c r="BX204" s="258">
        <f>IF(AV204=0,,10^-6*AV204*$CC$5*'AOC-EOM-CPO'!R237)</f>
        <v>0</v>
      </c>
      <c r="BY204" s="258">
        <f>IF(AW204=0,,10^-6*AW204*$CC$5*'AOC-EOM-CPO'!S237)</f>
        <v>0</v>
      </c>
      <c r="BZ204" s="258">
        <f>IF(AX204=0,,10^-6*AX204*$CC$5*'AOC-EOM-CPO'!T237)</f>
        <v>0</v>
      </c>
      <c r="CA204" s="258">
        <f>IF(AY204=0,,10^-6*AY204*$CC$5*'AOC-EOM-CPO'!U237)</f>
        <v>0</v>
      </c>
      <c r="CB204" s="258">
        <f>IF(AZ204=0,,10^-6*AZ204*$CC$5*'AOC-EOM-CPO'!V237)</f>
        <v>0</v>
      </c>
      <c r="CC204" s="258">
        <f>IF(BA204=0,,10^-6*BA204*$CC$5*'AOC-EOM-CPO'!W237)</f>
        <v>0</v>
      </c>
      <c r="CD204" s="258">
        <f>IF(BB204=0,,10^-6*BB204*$CC$5*'AOC-EOM-CPO'!X237)</f>
        <v>0</v>
      </c>
      <c r="CE204" s="258">
        <f>IF(BC204=0,,10^-6*BC204*$CC$5*'AOC-EOM-CPO'!Y237)</f>
        <v>0</v>
      </c>
      <c r="CF204" s="258">
        <f>IF(BD204=0,,10^-6*BD204*$CC$5*'AOC-EOM-CPO'!Z237)</f>
        <v>0</v>
      </c>
      <c r="CG204" s="258">
        <f>IF(BE204=0,,10^-6*BE204*$CC$5*'AOC-EOM-CPO'!AA237)</f>
        <v>0</v>
      </c>
      <c r="CH204" s="258">
        <f>IF(BF204=0,,10^-6*BF204*$CC$5*'AOC-EOM-CPO'!AB237)</f>
        <v>0</v>
      </c>
    </row>
    <row r="205" spans="1:86">
      <c r="A205" s="238" t="s">
        <v>70</v>
      </c>
      <c r="B205" s="124" t="s">
        <v>232</v>
      </c>
      <c r="C205" s="227">
        <f>'AOC-EOM-CPO'!C96</f>
        <v>0</v>
      </c>
      <c r="D205" s="227">
        <f>'AOC-EOM-CPO'!D96</f>
        <v>0</v>
      </c>
      <c r="E205" s="227">
        <f>'AOC-EOM-CPO'!E96</f>
        <v>0</v>
      </c>
      <c r="F205" s="227">
        <f>'AOC-EOM-CPO'!F96</f>
        <v>0</v>
      </c>
      <c r="G205" s="227">
        <f>'AOC-EOM-CPO'!G96</f>
        <v>0</v>
      </c>
      <c r="H205" s="227">
        <f>'AOC-EOM-CPO'!H96</f>
        <v>0</v>
      </c>
      <c r="I205" s="227">
        <f>'AOC-EOM-CPO'!I96</f>
        <v>0</v>
      </c>
      <c r="J205" s="227">
        <f>'AOC-EOM-CPO'!J96</f>
        <v>0</v>
      </c>
      <c r="K205" s="227">
        <f>'AOC-EOM-CPO'!K96</f>
        <v>0</v>
      </c>
      <c r="L205" s="227">
        <f>'AOC-EOM-CPO'!L96</f>
        <v>0</v>
      </c>
      <c r="M205" s="227">
        <f>'AOC-EOM-CPO'!M96</f>
        <v>0</v>
      </c>
      <c r="N205" s="227">
        <f>'AOC-EOM-CPO'!N96</f>
        <v>0</v>
      </c>
      <c r="P205" s="124" t="str">
        <f t="shared" si="191"/>
        <v>AOC 400G</v>
      </c>
      <c r="Q205" s="227">
        <f>'AOC-EOM-CPO'!C131</f>
        <v>0</v>
      </c>
      <c r="R205" s="227">
        <f>'AOC-EOM-CPO'!D131</f>
        <v>0</v>
      </c>
      <c r="S205" s="227">
        <f>'AOC-EOM-CPO'!E131</f>
        <v>0</v>
      </c>
      <c r="T205" s="227">
        <f>'AOC-EOM-CPO'!F131</f>
        <v>0</v>
      </c>
      <c r="U205" s="227">
        <f>'AOC-EOM-CPO'!G131</f>
        <v>0</v>
      </c>
      <c r="V205" s="227">
        <f>'AOC-EOM-CPO'!H131</f>
        <v>0</v>
      </c>
      <c r="W205" s="227">
        <f>'AOC-EOM-CPO'!I131</f>
        <v>0</v>
      </c>
      <c r="X205" s="227">
        <f>'AOC-EOM-CPO'!J131</f>
        <v>0</v>
      </c>
      <c r="Y205" s="227">
        <f>'AOC-EOM-CPO'!K131</f>
        <v>0</v>
      </c>
      <c r="Z205" s="227">
        <f>'AOC-EOM-CPO'!L131</f>
        <v>0</v>
      </c>
      <c r="AA205" s="227">
        <f>'AOC-EOM-CPO'!M131</f>
        <v>0</v>
      </c>
      <c r="AB205" s="227">
        <f>'AOC-EOM-CPO'!N131</f>
        <v>0</v>
      </c>
      <c r="AD205" s="228" t="s">
        <v>124</v>
      </c>
      <c r="AF205" s="124" t="str">
        <f t="shared" si="165"/>
        <v>AOC 400G</v>
      </c>
      <c r="AG205" s="227">
        <f t="shared" si="167"/>
        <v>0</v>
      </c>
      <c r="AH205" s="227">
        <f t="shared" si="168"/>
        <v>0</v>
      </c>
      <c r="AI205" s="227">
        <f t="shared" si="169"/>
        <v>0</v>
      </c>
      <c r="AJ205" s="227">
        <f t="shared" si="170"/>
        <v>0</v>
      </c>
      <c r="AK205" s="227">
        <f t="shared" si="171"/>
        <v>0</v>
      </c>
      <c r="AL205" s="227">
        <f t="shared" si="172"/>
        <v>0</v>
      </c>
      <c r="AM205" s="227">
        <f t="shared" si="173"/>
        <v>0</v>
      </c>
      <c r="AN205" s="227">
        <f t="shared" si="174"/>
        <v>0</v>
      </c>
      <c r="AO205" s="227">
        <f t="shared" si="175"/>
        <v>0</v>
      </c>
      <c r="AP205" s="227">
        <f t="shared" si="176"/>
        <v>0</v>
      </c>
      <c r="AQ205" s="227">
        <f t="shared" si="177"/>
        <v>0</v>
      </c>
      <c r="AR205" s="227">
        <f t="shared" si="178"/>
        <v>0</v>
      </c>
      <c r="AT205" s="124" t="str">
        <f t="shared" si="166"/>
        <v>AOC 400G</v>
      </c>
      <c r="AU205" s="227">
        <f t="shared" si="179"/>
        <v>0</v>
      </c>
      <c r="AV205" s="227">
        <f t="shared" si="180"/>
        <v>0</v>
      </c>
      <c r="AW205" s="227">
        <f t="shared" si="181"/>
        <v>0</v>
      </c>
      <c r="AX205" s="227">
        <f t="shared" si="182"/>
        <v>0</v>
      </c>
      <c r="AY205" s="227">
        <f t="shared" si="183"/>
        <v>0</v>
      </c>
      <c r="AZ205" s="227">
        <f t="shared" si="184"/>
        <v>0</v>
      </c>
      <c r="BA205" s="227">
        <f t="shared" si="185"/>
        <v>0</v>
      </c>
      <c r="BB205" s="227">
        <f t="shared" si="186"/>
        <v>0</v>
      </c>
      <c r="BC205" s="227">
        <f t="shared" si="187"/>
        <v>0</v>
      </c>
      <c r="BD205" s="227">
        <f t="shared" si="188"/>
        <v>0</v>
      </c>
      <c r="BE205" s="227">
        <f t="shared" si="189"/>
        <v>0</v>
      </c>
      <c r="BF205" s="227">
        <f t="shared" si="190"/>
        <v>0</v>
      </c>
      <c r="BH205" s="124" t="str">
        <f t="shared" si="192"/>
        <v>AOC 400G</v>
      </c>
      <c r="BI205" s="257">
        <f>IF(AG205=0,,10^-6*AG205*$BO$5*'AOC-EOM-CPO'!Q238)</f>
        <v>0</v>
      </c>
      <c r="BJ205" s="257">
        <f>IF(AH205=0,,10^-6*AH205*$BO$5*'AOC-EOM-CPO'!R238)</f>
        <v>0</v>
      </c>
      <c r="BK205" s="257">
        <f>IF(AI205=0,,10^-6*AI205*$BO$5*'AOC-EOM-CPO'!S238)</f>
        <v>0</v>
      </c>
      <c r="BL205" s="257">
        <f>IF(AJ205=0,,10^-6*AJ205*$BO$5*'AOC-EOM-CPO'!T238)</f>
        <v>0</v>
      </c>
      <c r="BM205" s="257">
        <f>IF(AK205=0,,10^-6*AK205*$BO$5*'AOC-EOM-CPO'!U238)</f>
        <v>0</v>
      </c>
      <c r="BN205" s="257">
        <f>IF(AL205=0,,10^-6*AL205*$BO$5*'AOC-EOM-CPO'!V238)</f>
        <v>0</v>
      </c>
      <c r="BO205" s="257">
        <f>IF(AM205=0,,10^-6*AM205*$BO$5*'AOC-EOM-CPO'!W238)</f>
        <v>0</v>
      </c>
      <c r="BP205" s="257">
        <f>IF(AN205=0,,10^-6*AN205*$BO$5*'AOC-EOM-CPO'!X238)</f>
        <v>0</v>
      </c>
      <c r="BQ205" s="257">
        <f>IF(AO205=0,,10^-6*AO205*$BO$5*'AOC-EOM-CPO'!Y238)</f>
        <v>0</v>
      </c>
      <c r="BR205" s="257">
        <f>IF(AP205=0,,10^-6*AP205*$BO$5*'AOC-EOM-CPO'!Z238)</f>
        <v>0</v>
      </c>
      <c r="BS205" s="257">
        <f>IF(AQ205=0,,10^-6*AQ205*$BO$5*'AOC-EOM-CPO'!AA238)</f>
        <v>0</v>
      </c>
      <c r="BT205" s="257">
        <f>IF(AR205=0,,10^-6*AR205*$BO$5*'AOC-EOM-CPO'!AB238)</f>
        <v>0</v>
      </c>
      <c r="BV205" s="124" t="str">
        <f t="shared" si="193"/>
        <v>AOC 400G</v>
      </c>
      <c r="BW205" s="270">
        <f>IF(AU205=0,,10^-6*AU205*$CC$5*'AOC-EOM-CPO'!Q238)</f>
        <v>0</v>
      </c>
      <c r="BX205" s="258">
        <f>IF(AV205=0,,10^-6*AV205*$CC$5*'AOC-EOM-CPO'!R238)</f>
        <v>0</v>
      </c>
      <c r="BY205" s="258">
        <f>IF(AW205=0,,10^-6*AW205*$CC$5*'AOC-EOM-CPO'!S238)</f>
        <v>0</v>
      </c>
      <c r="BZ205" s="258">
        <f>IF(AX205=0,,10^-6*AX205*$CC$5*'AOC-EOM-CPO'!T238)</f>
        <v>0</v>
      </c>
      <c r="CA205" s="258">
        <f>IF(AY205=0,,10^-6*AY205*$CC$5*'AOC-EOM-CPO'!U238)</f>
        <v>0</v>
      </c>
      <c r="CB205" s="258">
        <f>IF(AZ205=0,,10^-6*AZ205*$CC$5*'AOC-EOM-CPO'!V238)</f>
        <v>0</v>
      </c>
      <c r="CC205" s="258">
        <f>IF(BA205=0,,10^-6*BA205*$CC$5*'AOC-EOM-CPO'!W238)</f>
        <v>0</v>
      </c>
      <c r="CD205" s="258">
        <f>IF(BB205=0,,10^-6*BB205*$CC$5*'AOC-EOM-CPO'!X238)</f>
        <v>0</v>
      </c>
      <c r="CE205" s="258">
        <f>IF(BC205=0,,10^-6*BC205*$CC$5*'AOC-EOM-CPO'!Y238)</f>
        <v>0</v>
      </c>
      <c r="CF205" s="258">
        <f>IF(BD205=0,,10^-6*BD205*$CC$5*'AOC-EOM-CPO'!Z238)</f>
        <v>0</v>
      </c>
      <c r="CG205" s="258">
        <f>IF(BE205=0,,10^-6*BE205*$CC$5*'AOC-EOM-CPO'!AA238)</f>
        <v>0</v>
      </c>
      <c r="CH205" s="258">
        <f>IF(BF205=0,,10^-6*BF205*$CC$5*'AOC-EOM-CPO'!AB238)</f>
        <v>0</v>
      </c>
    </row>
    <row r="206" spans="1:86">
      <c r="A206" s="238" t="s">
        <v>70</v>
      </c>
      <c r="B206" s="124" t="s">
        <v>233</v>
      </c>
      <c r="C206" s="227">
        <f>'AOC-EOM-CPO'!C97</f>
        <v>0</v>
      </c>
      <c r="D206" s="227">
        <f>'AOC-EOM-CPO'!D97</f>
        <v>0</v>
      </c>
      <c r="E206" s="227">
        <f>'AOC-EOM-CPO'!E97</f>
        <v>0</v>
      </c>
      <c r="F206" s="227">
        <f>'AOC-EOM-CPO'!F97</f>
        <v>0</v>
      </c>
      <c r="G206" s="227">
        <f>'AOC-EOM-CPO'!G97</f>
        <v>0</v>
      </c>
      <c r="H206" s="227">
        <f>'AOC-EOM-CPO'!H97</f>
        <v>0</v>
      </c>
      <c r="I206" s="227">
        <f>'AOC-EOM-CPO'!I97</f>
        <v>0</v>
      </c>
      <c r="J206" s="227">
        <f>'AOC-EOM-CPO'!J97</f>
        <v>0</v>
      </c>
      <c r="K206" s="227">
        <f>'AOC-EOM-CPO'!K97</f>
        <v>0</v>
      </c>
      <c r="L206" s="227">
        <f>'AOC-EOM-CPO'!L97</f>
        <v>0</v>
      </c>
      <c r="M206" s="227">
        <f>'AOC-EOM-CPO'!M97</f>
        <v>0</v>
      </c>
      <c r="N206" s="227">
        <f>'AOC-EOM-CPO'!N97</f>
        <v>0</v>
      </c>
      <c r="P206" s="124" t="str">
        <f t="shared" si="191"/>
        <v>AOC 400G breakout</v>
      </c>
      <c r="Q206" s="227">
        <f>'AOC-EOM-CPO'!C132</f>
        <v>0</v>
      </c>
      <c r="R206" s="227">
        <f>'AOC-EOM-CPO'!D132</f>
        <v>0</v>
      </c>
      <c r="S206" s="227">
        <f>'AOC-EOM-CPO'!E132</f>
        <v>0</v>
      </c>
      <c r="T206" s="227">
        <f>'AOC-EOM-CPO'!F132</f>
        <v>0</v>
      </c>
      <c r="U206" s="227">
        <f>'AOC-EOM-CPO'!G132</f>
        <v>0</v>
      </c>
      <c r="V206" s="227">
        <f>'AOC-EOM-CPO'!H132</f>
        <v>0</v>
      </c>
      <c r="W206" s="227">
        <f>'AOC-EOM-CPO'!I132</f>
        <v>0</v>
      </c>
      <c r="X206" s="227">
        <f>'AOC-EOM-CPO'!J132</f>
        <v>0</v>
      </c>
      <c r="Y206" s="227">
        <f>'AOC-EOM-CPO'!K132</f>
        <v>0</v>
      </c>
      <c r="Z206" s="227">
        <f>'AOC-EOM-CPO'!L132</f>
        <v>0</v>
      </c>
      <c r="AA206" s="227">
        <f>'AOC-EOM-CPO'!M132</f>
        <v>0</v>
      </c>
      <c r="AB206" s="227">
        <f>'AOC-EOM-CPO'!N132</f>
        <v>0</v>
      </c>
      <c r="AD206" s="228" t="s">
        <v>124</v>
      </c>
      <c r="AF206" s="124" t="str">
        <f t="shared" si="165"/>
        <v>AOC 400G breakout</v>
      </c>
      <c r="AG206" s="227">
        <f t="shared" si="167"/>
        <v>0</v>
      </c>
      <c r="AH206" s="227">
        <f t="shared" si="168"/>
        <v>0</v>
      </c>
      <c r="AI206" s="227">
        <f t="shared" si="169"/>
        <v>0</v>
      </c>
      <c r="AJ206" s="227">
        <f t="shared" si="170"/>
        <v>0</v>
      </c>
      <c r="AK206" s="227">
        <f t="shared" si="171"/>
        <v>0</v>
      </c>
      <c r="AL206" s="227">
        <f t="shared" si="172"/>
        <v>0</v>
      </c>
      <c r="AM206" s="227">
        <f t="shared" si="173"/>
        <v>0</v>
      </c>
      <c r="AN206" s="227">
        <f t="shared" si="174"/>
        <v>0</v>
      </c>
      <c r="AO206" s="227">
        <f t="shared" si="175"/>
        <v>0</v>
      </c>
      <c r="AP206" s="227">
        <f t="shared" si="176"/>
        <v>0</v>
      </c>
      <c r="AQ206" s="227">
        <f t="shared" si="177"/>
        <v>0</v>
      </c>
      <c r="AR206" s="227">
        <f t="shared" si="178"/>
        <v>0</v>
      </c>
      <c r="AT206" s="124" t="str">
        <f t="shared" si="166"/>
        <v>AOC 400G breakout</v>
      </c>
      <c r="AU206" s="227">
        <f t="shared" si="179"/>
        <v>0</v>
      </c>
      <c r="AV206" s="227">
        <f t="shared" si="180"/>
        <v>0</v>
      </c>
      <c r="AW206" s="227">
        <f t="shared" si="181"/>
        <v>0</v>
      </c>
      <c r="AX206" s="227">
        <f t="shared" si="182"/>
        <v>0</v>
      </c>
      <c r="AY206" s="227">
        <f t="shared" si="183"/>
        <v>0</v>
      </c>
      <c r="AZ206" s="227">
        <f t="shared" si="184"/>
        <v>0</v>
      </c>
      <c r="BA206" s="227">
        <f t="shared" si="185"/>
        <v>0</v>
      </c>
      <c r="BB206" s="227">
        <f t="shared" si="186"/>
        <v>0</v>
      </c>
      <c r="BC206" s="227">
        <f t="shared" si="187"/>
        <v>0</v>
      </c>
      <c r="BD206" s="227">
        <f t="shared" si="188"/>
        <v>0</v>
      </c>
      <c r="BE206" s="227">
        <f t="shared" si="189"/>
        <v>0</v>
      </c>
      <c r="BF206" s="227">
        <f t="shared" si="190"/>
        <v>0</v>
      </c>
      <c r="BH206" s="124" t="str">
        <f t="shared" si="192"/>
        <v>AOC 400G breakout</v>
      </c>
      <c r="BI206" s="257">
        <f>IF(AG206=0,,10^-6*AG206*$BO$5*'AOC-EOM-CPO'!Q239)</f>
        <v>0</v>
      </c>
      <c r="BJ206" s="257">
        <f>IF(AH206=0,,10^-6*AH206*$BO$5*'AOC-EOM-CPO'!R239)</f>
        <v>0</v>
      </c>
      <c r="BK206" s="257">
        <f>IF(AI206=0,,10^-6*AI206*$BO$5*'AOC-EOM-CPO'!S239)</f>
        <v>0</v>
      </c>
      <c r="BL206" s="257">
        <f>IF(AJ206=0,,10^-6*AJ206*$BO$5*'AOC-EOM-CPO'!T239)</f>
        <v>0</v>
      </c>
      <c r="BM206" s="257">
        <f>IF(AK206=0,,10^-6*AK206*$BO$5*'AOC-EOM-CPO'!U239)</f>
        <v>0</v>
      </c>
      <c r="BN206" s="257">
        <f>IF(AL206=0,,10^-6*AL206*$BO$5*'AOC-EOM-CPO'!V239)</f>
        <v>0</v>
      </c>
      <c r="BO206" s="257">
        <f>IF(AM206=0,,10^-6*AM206*$BO$5*'AOC-EOM-CPO'!W239)</f>
        <v>0</v>
      </c>
      <c r="BP206" s="257">
        <f>IF(AN206=0,,10^-6*AN206*$BO$5*'AOC-EOM-CPO'!X239)</f>
        <v>0</v>
      </c>
      <c r="BQ206" s="257">
        <f>IF(AO206=0,,10^-6*AO206*$BO$5*'AOC-EOM-CPO'!Y239)</f>
        <v>0</v>
      </c>
      <c r="BR206" s="257">
        <f>IF(AP206=0,,10^-6*AP206*$BO$5*'AOC-EOM-CPO'!Z239)</f>
        <v>0</v>
      </c>
      <c r="BS206" s="257">
        <f>IF(AQ206=0,,10^-6*AQ206*$BO$5*'AOC-EOM-CPO'!AA239)</f>
        <v>0</v>
      </c>
      <c r="BT206" s="257">
        <f>IF(AR206=0,,10^-6*AR206*$BO$5*'AOC-EOM-CPO'!AB239)</f>
        <v>0</v>
      </c>
      <c r="BV206" s="124" t="str">
        <f t="shared" si="193"/>
        <v>AOC 400G breakout</v>
      </c>
      <c r="BW206" s="270">
        <f>IF(AU206=0,,10^-6*AU206*$CC$5*'AOC-EOM-CPO'!Q239)</f>
        <v>0</v>
      </c>
      <c r="BX206" s="258">
        <f>IF(AV206=0,,10^-6*AV206*$CC$5*'AOC-EOM-CPO'!R239)</f>
        <v>0</v>
      </c>
      <c r="BY206" s="258">
        <f>IF(AW206=0,,10^-6*AW206*$CC$5*'AOC-EOM-CPO'!S239)</f>
        <v>0</v>
      </c>
      <c r="BZ206" s="258">
        <f>IF(AX206=0,,10^-6*AX206*$CC$5*'AOC-EOM-CPO'!T239)</f>
        <v>0</v>
      </c>
      <c r="CA206" s="258">
        <f>IF(AY206=0,,10^-6*AY206*$CC$5*'AOC-EOM-CPO'!U239)</f>
        <v>0</v>
      </c>
      <c r="CB206" s="258">
        <f>IF(AZ206=0,,10^-6*AZ206*$CC$5*'AOC-EOM-CPO'!V239)</f>
        <v>0</v>
      </c>
      <c r="CC206" s="258">
        <f>IF(BA206=0,,10^-6*BA206*$CC$5*'AOC-EOM-CPO'!W239)</f>
        <v>0</v>
      </c>
      <c r="CD206" s="258">
        <f>IF(BB206=0,,10^-6*BB206*$CC$5*'AOC-EOM-CPO'!X239)</f>
        <v>0</v>
      </c>
      <c r="CE206" s="258">
        <f>IF(BC206=0,,10^-6*BC206*$CC$5*'AOC-EOM-CPO'!Y239)</f>
        <v>0</v>
      </c>
      <c r="CF206" s="258">
        <f>IF(BD206=0,,10^-6*BD206*$CC$5*'AOC-EOM-CPO'!Z239)</f>
        <v>0</v>
      </c>
      <c r="CG206" s="258">
        <f>IF(BE206=0,,10^-6*BE206*$CC$5*'AOC-EOM-CPO'!AA239)</f>
        <v>0</v>
      </c>
      <c r="CH206" s="258">
        <f>IF(BF206=0,,10^-6*BF206*$CC$5*'AOC-EOM-CPO'!AB239)</f>
        <v>0</v>
      </c>
    </row>
    <row r="207" spans="1:86">
      <c r="A207" s="239" t="s">
        <v>70</v>
      </c>
      <c r="B207" s="194" t="s">
        <v>234</v>
      </c>
      <c r="C207" s="236">
        <f>'AOC-EOM-CPO'!C98</f>
        <v>0</v>
      </c>
      <c r="D207" s="234">
        <f>'AOC-EOM-CPO'!D98</f>
        <v>0</v>
      </c>
      <c r="E207" s="234">
        <f>'AOC-EOM-CPO'!E98</f>
        <v>0</v>
      </c>
      <c r="F207" s="234">
        <f>'AOC-EOM-CPO'!F98</f>
        <v>0</v>
      </c>
      <c r="G207" s="234">
        <f>'AOC-EOM-CPO'!G98</f>
        <v>0</v>
      </c>
      <c r="H207" s="234">
        <f>'AOC-EOM-CPO'!H98</f>
        <v>0</v>
      </c>
      <c r="I207" s="234">
        <f>'AOC-EOM-CPO'!I98</f>
        <v>0</v>
      </c>
      <c r="J207" s="234">
        <f>'AOC-EOM-CPO'!J98</f>
        <v>0</v>
      </c>
      <c r="K207" s="234">
        <f>'AOC-EOM-CPO'!K98</f>
        <v>0</v>
      </c>
      <c r="L207" s="234">
        <f>'AOC-EOM-CPO'!L98</f>
        <v>0</v>
      </c>
      <c r="M207" s="234">
        <f>'AOC-EOM-CPO'!M98</f>
        <v>0</v>
      </c>
      <c r="N207" s="234">
        <f>'AOC-EOM-CPO'!N98</f>
        <v>0</v>
      </c>
      <c r="P207" s="194" t="str">
        <f t="shared" si="191"/>
        <v>AOC 800G</v>
      </c>
      <c r="Q207" s="236">
        <f>'AOC-EOM-CPO'!C133</f>
        <v>0</v>
      </c>
      <c r="R207" s="234">
        <f>'AOC-EOM-CPO'!D133</f>
        <v>0</v>
      </c>
      <c r="S207" s="234">
        <f>'AOC-EOM-CPO'!E133</f>
        <v>0</v>
      </c>
      <c r="T207" s="234">
        <f>'AOC-EOM-CPO'!F133</f>
        <v>0</v>
      </c>
      <c r="U207" s="234">
        <f>'AOC-EOM-CPO'!G133</f>
        <v>0</v>
      </c>
      <c r="V207" s="234">
        <f>'AOC-EOM-CPO'!H133</f>
        <v>0</v>
      </c>
      <c r="W207" s="234">
        <f>'AOC-EOM-CPO'!I133</f>
        <v>0</v>
      </c>
      <c r="X207" s="234">
        <f>'AOC-EOM-CPO'!J133</f>
        <v>0</v>
      </c>
      <c r="Y207" s="234">
        <f>'AOC-EOM-CPO'!K133</f>
        <v>0</v>
      </c>
      <c r="Z207" s="234">
        <f>'AOC-EOM-CPO'!L133</f>
        <v>0</v>
      </c>
      <c r="AA207" s="234">
        <f>'AOC-EOM-CPO'!M133</f>
        <v>0</v>
      </c>
      <c r="AB207" s="234">
        <f>'AOC-EOM-CPO'!N133</f>
        <v>0</v>
      </c>
      <c r="AD207" s="251" t="s">
        <v>124</v>
      </c>
      <c r="AF207" s="194" t="str">
        <f t="shared" si="165"/>
        <v>AOC 800G</v>
      </c>
      <c r="AG207" s="236">
        <f t="shared" si="167"/>
        <v>0</v>
      </c>
      <c r="AH207" s="234">
        <f t="shared" si="168"/>
        <v>0</v>
      </c>
      <c r="AI207" s="234">
        <f t="shared" si="169"/>
        <v>0</v>
      </c>
      <c r="AJ207" s="234">
        <f t="shared" si="170"/>
        <v>0</v>
      </c>
      <c r="AK207" s="234">
        <f t="shared" si="171"/>
        <v>0</v>
      </c>
      <c r="AL207" s="234">
        <f t="shared" si="172"/>
        <v>0</v>
      </c>
      <c r="AM207" s="234">
        <f t="shared" si="173"/>
        <v>0</v>
      </c>
      <c r="AN207" s="234">
        <f t="shared" si="174"/>
        <v>0</v>
      </c>
      <c r="AO207" s="234">
        <f t="shared" si="175"/>
        <v>0</v>
      </c>
      <c r="AP207" s="234">
        <f t="shared" si="176"/>
        <v>0</v>
      </c>
      <c r="AQ207" s="234">
        <f t="shared" si="177"/>
        <v>0</v>
      </c>
      <c r="AR207" s="234">
        <f t="shared" si="178"/>
        <v>0</v>
      </c>
      <c r="AT207" s="194" t="str">
        <f t="shared" si="166"/>
        <v>AOC 800G</v>
      </c>
      <c r="AU207" s="236">
        <f t="shared" si="179"/>
        <v>0</v>
      </c>
      <c r="AV207" s="234">
        <f t="shared" si="180"/>
        <v>0</v>
      </c>
      <c r="AW207" s="234">
        <f t="shared" si="181"/>
        <v>0</v>
      </c>
      <c r="AX207" s="234">
        <f t="shared" si="182"/>
        <v>0</v>
      </c>
      <c r="AY207" s="234">
        <f t="shared" si="183"/>
        <v>0</v>
      </c>
      <c r="AZ207" s="234">
        <f t="shared" si="184"/>
        <v>0</v>
      </c>
      <c r="BA207" s="234">
        <f t="shared" si="185"/>
        <v>0</v>
      </c>
      <c r="BB207" s="234">
        <f t="shared" si="186"/>
        <v>0</v>
      </c>
      <c r="BC207" s="234">
        <f t="shared" si="187"/>
        <v>0</v>
      </c>
      <c r="BD207" s="234">
        <f t="shared" si="188"/>
        <v>0</v>
      </c>
      <c r="BE207" s="234">
        <f t="shared" si="189"/>
        <v>0</v>
      </c>
      <c r="BF207" s="234">
        <f t="shared" si="190"/>
        <v>0</v>
      </c>
      <c r="BH207" s="194" t="str">
        <f t="shared" si="192"/>
        <v>AOC 800G</v>
      </c>
      <c r="BI207" s="262">
        <f>IF(AG207=0,,10^-6*AG207*$BO$5*'AOC-EOM-CPO'!Q240)</f>
        <v>0</v>
      </c>
      <c r="BJ207" s="260">
        <f>IF(AH207=0,,10^-6*AH207*$BO$5*'AOC-EOM-CPO'!R240)</f>
        <v>0</v>
      </c>
      <c r="BK207" s="260">
        <f>IF(AI207=0,,10^-6*AI207*$BO$5*'AOC-EOM-CPO'!S240)</f>
        <v>0</v>
      </c>
      <c r="BL207" s="260">
        <f>IF(AJ207=0,,10^-6*AJ207*$BO$5*'AOC-EOM-CPO'!T240)</f>
        <v>0</v>
      </c>
      <c r="BM207" s="260">
        <f>IF(AK207=0,,10^-6*AK207*$BO$5*'AOC-EOM-CPO'!U240)</f>
        <v>0</v>
      </c>
      <c r="BN207" s="260">
        <f>IF(AL207=0,,10^-6*AL207*$BO$5*'AOC-EOM-CPO'!V240)</f>
        <v>0</v>
      </c>
      <c r="BO207" s="260">
        <f>IF(AM207=0,,10^-6*AM207*$BO$5*'AOC-EOM-CPO'!W240)</f>
        <v>0</v>
      </c>
      <c r="BP207" s="260">
        <f>IF(AN207=0,,10^-6*AN207*$BO$5*'AOC-EOM-CPO'!X240)</f>
        <v>0</v>
      </c>
      <c r="BQ207" s="260">
        <f>IF(AO207=0,,10^-6*AO207*$BO$5*'AOC-EOM-CPO'!Y240)</f>
        <v>0</v>
      </c>
      <c r="BR207" s="260">
        <f>IF(AP207=0,,10^-6*AP207*$BO$5*'AOC-EOM-CPO'!Z240)</f>
        <v>0</v>
      </c>
      <c r="BS207" s="260">
        <f>IF(AQ207=0,,10^-6*AQ207*$BO$5*'AOC-EOM-CPO'!AA240)</f>
        <v>0</v>
      </c>
      <c r="BT207" s="260">
        <f>IF(AR207=0,,10^-6*AR207*$BO$5*'AOC-EOM-CPO'!AB240)</f>
        <v>0</v>
      </c>
      <c r="BV207" s="194" t="str">
        <f t="shared" si="193"/>
        <v>AOC 800G</v>
      </c>
      <c r="BW207" s="269">
        <f>IF(AU207=0,,10^-6*AU207*$CC$5*'AOC-EOM-CPO'!Q240)</f>
        <v>0</v>
      </c>
      <c r="BX207" s="261">
        <f>IF(AV207=0,,10^-6*AV207*$CC$5*'AOC-EOM-CPO'!R240)</f>
        <v>0</v>
      </c>
      <c r="BY207" s="261">
        <f>IF(AW207=0,,10^-6*AW207*$CC$5*'AOC-EOM-CPO'!S240)</f>
        <v>0</v>
      </c>
      <c r="BZ207" s="261">
        <f>IF(AX207=0,,10^-6*AX207*$CC$5*'AOC-EOM-CPO'!T240)</f>
        <v>0</v>
      </c>
      <c r="CA207" s="261">
        <f>IF(AY207=0,,10^-6*AY207*$CC$5*'AOC-EOM-CPO'!U240)</f>
        <v>0</v>
      </c>
      <c r="CB207" s="261">
        <f>IF(AZ207=0,,10^-6*AZ207*$CC$5*'AOC-EOM-CPO'!V240)</f>
        <v>0</v>
      </c>
      <c r="CC207" s="261">
        <f>IF(BA207=0,,10^-6*BA207*$CC$5*'AOC-EOM-CPO'!W240)</f>
        <v>0</v>
      </c>
      <c r="CD207" s="261">
        <f>IF(BB207=0,,10^-6*BB207*$CC$5*'AOC-EOM-CPO'!X240)</f>
        <v>0</v>
      </c>
      <c r="CE207" s="261">
        <f>IF(BC207=0,,10^-6*BC207*$CC$5*'AOC-EOM-CPO'!Y240)</f>
        <v>0</v>
      </c>
      <c r="CF207" s="261">
        <f>IF(BD207=0,,10^-6*BD207*$CC$5*'AOC-EOM-CPO'!Z240)</f>
        <v>0</v>
      </c>
      <c r="CG207" s="261">
        <f>IF(BE207=0,,10^-6*BE207*$CC$5*'AOC-EOM-CPO'!AA240)</f>
        <v>0</v>
      </c>
      <c r="CH207" s="261">
        <f>IF(BF207=0,,10^-6*BF207*$CC$5*'AOC-EOM-CPO'!AB240)</f>
        <v>0</v>
      </c>
    </row>
    <row r="208" spans="1:86">
      <c r="A208" s="238" t="s">
        <v>137</v>
      </c>
      <c r="B208" s="124" t="s">
        <v>235</v>
      </c>
      <c r="C208" s="227">
        <f>'AOC-EOM-CPO'!C99</f>
        <v>0</v>
      </c>
      <c r="D208" s="227">
        <f>'AOC-EOM-CPO'!D99</f>
        <v>0</v>
      </c>
      <c r="E208" s="227">
        <f>'AOC-EOM-CPO'!E99</f>
        <v>0</v>
      </c>
      <c r="F208" s="227">
        <f>'AOC-EOM-CPO'!F99</f>
        <v>0</v>
      </c>
      <c r="G208" s="227">
        <f>'AOC-EOM-CPO'!G99</f>
        <v>0</v>
      </c>
      <c r="H208" s="227">
        <f>'AOC-EOM-CPO'!H99</f>
        <v>0</v>
      </c>
      <c r="I208" s="227">
        <f>'AOC-EOM-CPO'!I99</f>
        <v>0</v>
      </c>
      <c r="J208" s="227">
        <f>'AOC-EOM-CPO'!J99</f>
        <v>0</v>
      </c>
      <c r="K208" s="227">
        <f>'AOC-EOM-CPO'!K99</f>
        <v>0</v>
      </c>
      <c r="L208" s="227">
        <f>'AOC-EOM-CPO'!L99</f>
        <v>0</v>
      </c>
      <c r="M208" s="227">
        <f>'AOC-EOM-CPO'!M99</f>
        <v>0</v>
      </c>
      <c r="N208" s="227">
        <f>'AOC-EOM-CPO'!N99</f>
        <v>0</v>
      </c>
      <c r="P208" s="124" t="str">
        <f t="shared" si="191"/>
        <v>AOC 1.6T</v>
      </c>
      <c r="Q208" s="227">
        <f>'AOC-EOM-CPO'!C134</f>
        <v>0</v>
      </c>
      <c r="R208" s="227">
        <f>'AOC-EOM-CPO'!D134</f>
        <v>0</v>
      </c>
      <c r="S208" s="227">
        <f>'AOC-EOM-CPO'!E134</f>
        <v>0</v>
      </c>
      <c r="T208" s="227">
        <f>'AOC-EOM-CPO'!F134</f>
        <v>0</v>
      </c>
      <c r="U208" s="227">
        <f>'AOC-EOM-CPO'!G134</f>
        <v>0</v>
      </c>
      <c r="V208" s="227">
        <f>'AOC-EOM-CPO'!H134</f>
        <v>0</v>
      </c>
      <c r="W208" s="227">
        <f>'AOC-EOM-CPO'!I134</f>
        <v>0</v>
      </c>
      <c r="X208" s="227">
        <f>'AOC-EOM-CPO'!J134</f>
        <v>0</v>
      </c>
      <c r="Y208" s="227">
        <f>'AOC-EOM-CPO'!K134</f>
        <v>0</v>
      </c>
      <c r="Z208" s="227">
        <f>'AOC-EOM-CPO'!L134</f>
        <v>0</v>
      </c>
      <c r="AA208" s="227">
        <f>'AOC-EOM-CPO'!M134</f>
        <v>0</v>
      </c>
      <c r="AB208" s="227">
        <f>'AOC-EOM-CPO'!N134</f>
        <v>0</v>
      </c>
      <c r="AD208" s="228" t="s">
        <v>124</v>
      </c>
      <c r="AF208" s="124" t="str">
        <f t="shared" si="165"/>
        <v>AOC 1.6T</v>
      </c>
      <c r="AG208" s="227">
        <f t="shared" si="167"/>
        <v>0</v>
      </c>
      <c r="AH208" s="227">
        <f t="shared" si="168"/>
        <v>0</v>
      </c>
      <c r="AI208" s="227">
        <f t="shared" si="169"/>
        <v>0</v>
      </c>
      <c r="AJ208" s="227">
        <f t="shared" si="170"/>
        <v>0</v>
      </c>
      <c r="AK208" s="227">
        <f t="shared" si="171"/>
        <v>0</v>
      </c>
      <c r="AL208" s="227">
        <f t="shared" si="172"/>
        <v>0</v>
      </c>
      <c r="AM208" s="227">
        <f t="shared" si="173"/>
        <v>0</v>
      </c>
      <c r="AN208" s="227">
        <f t="shared" si="174"/>
        <v>0</v>
      </c>
      <c r="AO208" s="227">
        <f t="shared" si="175"/>
        <v>0</v>
      </c>
      <c r="AP208" s="227">
        <f t="shared" si="176"/>
        <v>0</v>
      </c>
      <c r="AQ208" s="227">
        <f t="shared" si="177"/>
        <v>0</v>
      </c>
      <c r="AR208" s="227">
        <f t="shared" si="178"/>
        <v>0</v>
      </c>
      <c r="AT208" s="124" t="str">
        <f t="shared" si="166"/>
        <v>AOC 1.6T</v>
      </c>
      <c r="AU208" s="227">
        <f t="shared" si="179"/>
        <v>0</v>
      </c>
      <c r="AV208" s="227">
        <f t="shared" si="180"/>
        <v>0</v>
      </c>
      <c r="AW208" s="227">
        <f t="shared" si="181"/>
        <v>0</v>
      </c>
      <c r="AX208" s="227">
        <f t="shared" si="182"/>
        <v>0</v>
      </c>
      <c r="AY208" s="227">
        <f t="shared" si="183"/>
        <v>0</v>
      </c>
      <c r="AZ208" s="227">
        <f t="shared" si="184"/>
        <v>0</v>
      </c>
      <c r="BA208" s="227">
        <f t="shared" si="185"/>
        <v>0</v>
      </c>
      <c r="BB208" s="227">
        <f t="shared" si="186"/>
        <v>0</v>
      </c>
      <c r="BC208" s="227">
        <f t="shared" si="187"/>
        <v>0</v>
      </c>
      <c r="BD208" s="227">
        <f t="shared" si="188"/>
        <v>0</v>
      </c>
      <c r="BE208" s="227">
        <f t="shared" si="189"/>
        <v>0</v>
      </c>
      <c r="BF208" s="227">
        <f t="shared" si="190"/>
        <v>0</v>
      </c>
      <c r="BH208" s="124" t="str">
        <f t="shared" si="192"/>
        <v>AOC 1.6T</v>
      </c>
      <c r="BI208" s="257">
        <f>IF(AG208=0,,10^-6*AG208*$BO$5*'AOC-EOM-CPO'!Q241)</f>
        <v>0</v>
      </c>
      <c r="BJ208" s="257">
        <f>IF(AH208=0,,10^-6*AH208*$BO$5*'AOC-EOM-CPO'!R241)</f>
        <v>0</v>
      </c>
      <c r="BK208" s="257">
        <f>IF(AI208=0,,10^-6*AI208*$BO$5*'AOC-EOM-CPO'!S241)</f>
        <v>0</v>
      </c>
      <c r="BL208" s="257">
        <f>IF(AJ208=0,,10^-6*AJ208*$BO$5*'AOC-EOM-CPO'!T241)</f>
        <v>0</v>
      </c>
      <c r="BM208" s="257">
        <f>IF(AK208=0,,10^-6*AK208*$BO$5*'AOC-EOM-CPO'!U241)</f>
        <v>0</v>
      </c>
      <c r="BN208" s="257">
        <f>IF(AL208=0,,10^-6*AL208*$BO$5*'AOC-EOM-CPO'!V241)</f>
        <v>0</v>
      </c>
      <c r="BO208" s="257">
        <f>IF(AM208=0,,10^-6*AM208*$BO$5*'AOC-EOM-CPO'!W241)</f>
        <v>0</v>
      </c>
      <c r="BP208" s="257">
        <f>IF(AN208=0,,10^-6*AN208*$BO$5*'AOC-EOM-CPO'!X241)</f>
        <v>0</v>
      </c>
      <c r="BQ208" s="257">
        <f>IF(AO208=0,,10^-6*AO208*$BO$5*'AOC-EOM-CPO'!Y241)</f>
        <v>0</v>
      </c>
      <c r="BR208" s="257">
        <f>IF(AP208=0,,10^-6*AP208*$BO$5*'AOC-EOM-CPO'!Z241)</f>
        <v>0</v>
      </c>
      <c r="BS208" s="257">
        <f>IF(AQ208=0,,10^-6*AQ208*$BO$5*'AOC-EOM-CPO'!AA241)</f>
        <v>0</v>
      </c>
      <c r="BT208" s="257">
        <f>IF(AR208=0,,10^-6*AR208*$BO$5*'AOC-EOM-CPO'!AB241)</f>
        <v>0</v>
      </c>
      <c r="BV208" s="124" t="str">
        <f t="shared" si="193"/>
        <v>AOC 1.6T</v>
      </c>
      <c r="BW208" s="257">
        <f>IF(AU208=0,,10^-6*AU208*$CC$5*'AOC-EOM-CPO'!Q241)</f>
        <v>0</v>
      </c>
      <c r="BX208" s="257">
        <f>IF(AV208=0,,10^-6*AV208*$CC$5*'AOC-EOM-CPO'!R241)</f>
        <v>0</v>
      </c>
      <c r="BY208" s="257">
        <f>IF(AW208=0,,10^-6*AW208*$CC$5*'AOC-EOM-CPO'!S241)</f>
        <v>0</v>
      </c>
      <c r="BZ208" s="257">
        <f>IF(AX208=0,,10^-6*AX208*$CC$5*'AOC-EOM-CPO'!T241)</f>
        <v>0</v>
      </c>
      <c r="CA208" s="257">
        <f>IF(AY208=0,,10^-6*AY208*$CC$5*'AOC-EOM-CPO'!U241)</f>
        <v>0</v>
      </c>
      <c r="CB208" s="257">
        <f>IF(AZ208=0,,10^-6*AZ208*$CC$5*'AOC-EOM-CPO'!V241)</f>
        <v>0</v>
      </c>
      <c r="CC208" s="257">
        <f>IF(BA208=0,,10^-6*BA208*$CC$5*'AOC-EOM-CPO'!W241)</f>
        <v>0</v>
      </c>
      <c r="CD208" s="257">
        <f>IF(BB208=0,,10^-6*BB208*$CC$5*'AOC-EOM-CPO'!X241)</f>
        <v>0</v>
      </c>
      <c r="CE208" s="257">
        <f>IF(BC208=0,,10^-6*BC208*$CC$5*'AOC-EOM-CPO'!Y241)</f>
        <v>0</v>
      </c>
      <c r="CF208" s="257">
        <f>IF(BD208=0,,10^-6*BD208*$CC$5*'AOC-EOM-CPO'!Z241)</f>
        <v>0</v>
      </c>
      <c r="CG208" s="257">
        <f>IF(BE208=0,,10^-6*BE208*$CC$5*'AOC-EOM-CPO'!AA241)</f>
        <v>0</v>
      </c>
      <c r="CH208" s="257">
        <f>IF(BF208=0,,10^-6*BF208*$CC$5*'AOC-EOM-CPO'!AB241)</f>
        <v>0</v>
      </c>
    </row>
    <row r="209" spans="1:86">
      <c r="A209" s="238" t="s">
        <v>137</v>
      </c>
      <c r="B209" s="124" t="s">
        <v>236</v>
      </c>
      <c r="C209" s="227">
        <f>'AOC-EOM-CPO'!C100</f>
        <v>0</v>
      </c>
      <c r="D209" s="227">
        <f>'AOC-EOM-CPO'!D100</f>
        <v>0</v>
      </c>
      <c r="E209" s="227">
        <f>'AOC-EOM-CPO'!E100</f>
        <v>0</v>
      </c>
      <c r="F209" s="227">
        <f>'AOC-EOM-CPO'!F100</f>
        <v>0</v>
      </c>
      <c r="G209" s="227">
        <f>'AOC-EOM-CPO'!G100</f>
        <v>0</v>
      </c>
      <c r="H209" s="227">
        <f>'AOC-EOM-CPO'!H100</f>
        <v>0</v>
      </c>
      <c r="I209" s="227">
        <f>'AOC-EOM-CPO'!I100</f>
        <v>0</v>
      </c>
      <c r="J209" s="227">
        <f>'AOC-EOM-CPO'!J100</f>
        <v>0</v>
      </c>
      <c r="K209" s="227">
        <f>'AOC-EOM-CPO'!K100</f>
        <v>0</v>
      </c>
      <c r="L209" s="227">
        <f>'AOC-EOM-CPO'!L100</f>
        <v>0</v>
      </c>
      <c r="M209" s="227">
        <f>'AOC-EOM-CPO'!M100</f>
        <v>0</v>
      </c>
      <c r="N209" s="227">
        <f>'AOC-EOM-CPO'!N100</f>
        <v>0</v>
      </c>
      <c r="P209" s="124" t="str">
        <f t="shared" si="191"/>
        <v>CPO 800 Gbps 30m</v>
      </c>
      <c r="Q209" s="227">
        <f>'AOC-EOM-CPO'!C135</f>
        <v>0</v>
      </c>
      <c r="R209" s="227">
        <f>'AOC-EOM-CPO'!D135</f>
        <v>0</v>
      </c>
      <c r="S209" s="227">
        <f>'AOC-EOM-CPO'!E135</f>
        <v>0</v>
      </c>
      <c r="T209" s="227">
        <f>'AOC-EOM-CPO'!F135</f>
        <v>0</v>
      </c>
      <c r="U209" s="227">
        <f>'AOC-EOM-CPO'!G135</f>
        <v>0</v>
      </c>
      <c r="V209" s="227">
        <f>'AOC-EOM-CPO'!H135</f>
        <v>0</v>
      </c>
      <c r="W209" s="227">
        <f>'AOC-EOM-CPO'!I135</f>
        <v>0</v>
      </c>
      <c r="X209" s="227">
        <f>'AOC-EOM-CPO'!J135</f>
        <v>0</v>
      </c>
      <c r="Y209" s="227">
        <f>'AOC-EOM-CPO'!K135</f>
        <v>0</v>
      </c>
      <c r="Z209" s="227">
        <f>'AOC-EOM-CPO'!L135</f>
        <v>0</v>
      </c>
      <c r="AA209" s="227">
        <f>'AOC-EOM-CPO'!M135</f>
        <v>0</v>
      </c>
      <c r="AB209" s="227">
        <f>'AOC-EOM-CPO'!N135</f>
        <v>0</v>
      </c>
      <c r="AD209" s="228" t="s">
        <v>124</v>
      </c>
      <c r="AF209" s="124" t="str">
        <f t="shared" si="165"/>
        <v>CPO 800 Gbps 30m</v>
      </c>
      <c r="AG209" s="227">
        <f t="shared" si="167"/>
        <v>0</v>
      </c>
      <c r="AH209" s="227">
        <f t="shared" si="168"/>
        <v>0</v>
      </c>
      <c r="AI209" s="227">
        <f t="shared" si="169"/>
        <v>0</v>
      </c>
      <c r="AJ209" s="227">
        <f t="shared" si="170"/>
        <v>0</v>
      </c>
      <c r="AK209" s="227">
        <f t="shared" si="171"/>
        <v>0</v>
      </c>
      <c r="AL209" s="227">
        <f t="shared" si="172"/>
        <v>0</v>
      </c>
      <c r="AM209" s="227">
        <f t="shared" si="173"/>
        <v>0</v>
      </c>
      <c r="AN209" s="227">
        <f t="shared" si="174"/>
        <v>0</v>
      </c>
      <c r="AO209" s="227">
        <f t="shared" si="175"/>
        <v>0</v>
      </c>
      <c r="AP209" s="227">
        <f t="shared" si="176"/>
        <v>0</v>
      </c>
      <c r="AQ209" s="227">
        <f t="shared" si="177"/>
        <v>0</v>
      </c>
      <c r="AR209" s="227">
        <f t="shared" si="178"/>
        <v>0</v>
      </c>
      <c r="AT209" s="124" t="str">
        <f t="shared" si="166"/>
        <v>CPO 800 Gbps 30m</v>
      </c>
      <c r="AU209" s="227">
        <f t="shared" si="179"/>
        <v>0</v>
      </c>
      <c r="AV209" s="227">
        <f t="shared" si="180"/>
        <v>0</v>
      </c>
      <c r="AW209" s="227">
        <f t="shared" si="181"/>
        <v>0</v>
      </c>
      <c r="AX209" s="227">
        <f t="shared" si="182"/>
        <v>0</v>
      </c>
      <c r="AY209" s="227">
        <f t="shared" si="183"/>
        <v>0</v>
      </c>
      <c r="AZ209" s="227">
        <f t="shared" si="184"/>
        <v>0</v>
      </c>
      <c r="BA209" s="227">
        <f t="shared" si="185"/>
        <v>0</v>
      </c>
      <c r="BB209" s="227">
        <f t="shared" si="186"/>
        <v>0</v>
      </c>
      <c r="BC209" s="227">
        <f t="shared" si="187"/>
        <v>0</v>
      </c>
      <c r="BD209" s="227">
        <f t="shared" si="188"/>
        <v>0</v>
      </c>
      <c r="BE209" s="227">
        <f t="shared" si="189"/>
        <v>0</v>
      </c>
      <c r="BF209" s="227">
        <f t="shared" si="190"/>
        <v>0</v>
      </c>
      <c r="BH209" s="124" t="str">
        <f t="shared" si="192"/>
        <v>CPO 800 Gbps 30m</v>
      </c>
      <c r="BI209" s="257">
        <f>IF(AG209=0,,10^-6*AG209*$BO$5*'AOC-EOM-CPO'!Q242)</f>
        <v>0</v>
      </c>
      <c r="BJ209" s="257">
        <f>IF(AH209=0,,10^-6*AH209*$BO$5*'AOC-EOM-CPO'!R242)</f>
        <v>0</v>
      </c>
      <c r="BK209" s="257">
        <f>IF(AI209=0,,10^-6*AI209*$BO$5*'AOC-EOM-CPO'!S242)</f>
        <v>0</v>
      </c>
      <c r="BL209" s="257">
        <f>IF(AJ209=0,,10^-6*AJ209*$BO$5*'AOC-EOM-CPO'!T242)</f>
        <v>0</v>
      </c>
      <c r="BM209" s="257">
        <f>IF(AK209=0,,10^-6*AK209*$BO$5*'AOC-EOM-CPO'!U242)</f>
        <v>0</v>
      </c>
      <c r="BN209" s="257">
        <f>IF(AL209=0,,10^-6*AL209*$BO$5*'AOC-EOM-CPO'!V242)</f>
        <v>0</v>
      </c>
      <c r="BO209" s="257">
        <f>IF(AM209=0,,10^-6*AM209*$BO$5*'AOC-EOM-CPO'!W242)</f>
        <v>0</v>
      </c>
      <c r="BP209" s="257">
        <f>IF(AN209=0,,10^-6*AN209*$BO$5*'AOC-EOM-CPO'!X242)</f>
        <v>0</v>
      </c>
      <c r="BQ209" s="257">
        <f>IF(AO209=0,,10^-6*AO209*$BO$5*'AOC-EOM-CPO'!Y242)</f>
        <v>0</v>
      </c>
      <c r="BR209" s="257">
        <f>IF(AP209=0,,10^-6*AP209*$BO$5*'AOC-EOM-CPO'!Z242)</f>
        <v>0</v>
      </c>
      <c r="BS209" s="257">
        <f>IF(AQ209=0,,10^-6*AQ209*$BO$5*'AOC-EOM-CPO'!AA242)</f>
        <v>0</v>
      </c>
      <c r="BT209" s="257">
        <f>IF(AR209=0,,10^-6*AR209*$BO$5*'AOC-EOM-CPO'!AB242)</f>
        <v>0</v>
      </c>
      <c r="BV209" s="124" t="str">
        <f t="shared" si="193"/>
        <v>CPO 800 Gbps 30m</v>
      </c>
      <c r="BW209" s="257">
        <f>IF(AU209=0,,10^-6*AU209*$CC$5*'AOC-EOM-CPO'!Q242)</f>
        <v>0</v>
      </c>
      <c r="BX209" s="257">
        <f>IF(AV209=0,,10^-6*AV209*$CC$5*'AOC-EOM-CPO'!R242)</f>
        <v>0</v>
      </c>
      <c r="BY209" s="257">
        <f>IF(AW209=0,,10^-6*AW209*$CC$5*'AOC-EOM-CPO'!S242)</f>
        <v>0</v>
      </c>
      <c r="BZ209" s="257">
        <f>IF(AX209=0,,10^-6*AX209*$CC$5*'AOC-EOM-CPO'!T242)</f>
        <v>0</v>
      </c>
      <c r="CA209" s="257">
        <f>IF(AY209=0,,10^-6*AY209*$CC$5*'AOC-EOM-CPO'!U242)</f>
        <v>0</v>
      </c>
      <c r="CB209" s="257">
        <f>IF(AZ209=0,,10^-6*AZ209*$CC$5*'AOC-EOM-CPO'!V242)</f>
        <v>0</v>
      </c>
      <c r="CC209" s="257">
        <f>IF(BA209=0,,10^-6*BA209*$CC$5*'AOC-EOM-CPO'!W242)</f>
        <v>0</v>
      </c>
      <c r="CD209" s="257">
        <f>IF(BB209=0,,10^-6*BB209*$CC$5*'AOC-EOM-CPO'!X242)</f>
        <v>0</v>
      </c>
      <c r="CE209" s="257">
        <f>IF(BC209=0,,10^-6*BC209*$CC$5*'AOC-EOM-CPO'!Y242)</f>
        <v>0</v>
      </c>
      <c r="CF209" s="257">
        <f>IF(BD209=0,,10^-6*BD209*$CC$5*'AOC-EOM-CPO'!Z242)</f>
        <v>0</v>
      </c>
      <c r="CG209" s="257">
        <f>IF(BE209=0,,10^-6*BE209*$CC$5*'AOC-EOM-CPO'!AA242)</f>
        <v>0</v>
      </c>
      <c r="CH209" s="257">
        <f>IF(BF209=0,,10^-6*BF209*$CC$5*'AOC-EOM-CPO'!AB242)</f>
        <v>0</v>
      </c>
    </row>
    <row r="210" spans="1:86">
      <c r="A210" s="238" t="s">
        <v>137</v>
      </c>
      <c r="B210" s="124" t="s">
        <v>237</v>
      </c>
      <c r="C210" s="227">
        <f>'AOC-EOM-CPO'!C101</f>
        <v>0</v>
      </c>
      <c r="D210" s="227">
        <f>'AOC-EOM-CPO'!D101</f>
        <v>0</v>
      </c>
      <c r="E210" s="227">
        <f>'AOC-EOM-CPO'!E101</f>
        <v>0</v>
      </c>
      <c r="F210" s="227">
        <f>'AOC-EOM-CPO'!F101</f>
        <v>0</v>
      </c>
      <c r="G210" s="227">
        <f>'AOC-EOM-CPO'!G101</f>
        <v>0</v>
      </c>
      <c r="H210" s="227">
        <f>'AOC-EOM-CPO'!H101</f>
        <v>0</v>
      </c>
      <c r="I210" s="227">
        <f>'AOC-EOM-CPO'!I101</f>
        <v>0</v>
      </c>
      <c r="J210" s="227">
        <f>'AOC-EOM-CPO'!J101</f>
        <v>0</v>
      </c>
      <c r="K210" s="227">
        <f>'AOC-EOM-CPO'!K101</f>
        <v>0</v>
      </c>
      <c r="L210" s="227">
        <f>'AOC-EOM-CPO'!L101</f>
        <v>0</v>
      </c>
      <c r="M210" s="227">
        <f>'AOC-EOM-CPO'!M101</f>
        <v>0</v>
      </c>
      <c r="N210" s="227">
        <f>'AOC-EOM-CPO'!N101</f>
        <v>0</v>
      </c>
      <c r="P210" s="124" t="str">
        <f t="shared" si="191"/>
        <v>CPO 800 Gbps 100 m</v>
      </c>
      <c r="Q210" s="227">
        <f>'AOC-EOM-CPO'!C136</f>
        <v>0</v>
      </c>
      <c r="R210" s="227">
        <f>'AOC-EOM-CPO'!D136</f>
        <v>0</v>
      </c>
      <c r="S210" s="227">
        <f>'AOC-EOM-CPO'!E136</f>
        <v>0</v>
      </c>
      <c r="T210" s="227">
        <f>'AOC-EOM-CPO'!F136</f>
        <v>0</v>
      </c>
      <c r="U210" s="227">
        <f>'AOC-EOM-CPO'!G136</f>
        <v>0</v>
      </c>
      <c r="V210" s="227">
        <f>'AOC-EOM-CPO'!H136</f>
        <v>0</v>
      </c>
      <c r="W210" s="227">
        <f>'AOC-EOM-CPO'!I136</f>
        <v>0</v>
      </c>
      <c r="X210" s="227">
        <f>'AOC-EOM-CPO'!J136</f>
        <v>0</v>
      </c>
      <c r="Y210" s="227">
        <f>'AOC-EOM-CPO'!K136</f>
        <v>0</v>
      </c>
      <c r="Z210" s="227">
        <f>'AOC-EOM-CPO'!L136</f>
        <v>0</v>
      </c>
      <c r="AA210" s="227">
        <f>'AOC-EOM-CPO'!M136</f>
        <v>0</v>
      </c>
      <c r="AB210" s="227">
        <f>'AOC-EOM-CPO'!N136</f>
        <v>0</v>
      </c>
      <c r="AD210" s="228" t="s">
        <v>124</v>
      </c>
      <c r="AF210" s="124" t="str">
        <f t="shared" ref="AF210:AF217" si="194">B210</f>
        <v>CPO 800 Gbps 100 m</v>
      </c>
      <c r="AG210" s="227">
        <f t="shared" si="167"/>
        <v>0</v>
      </c>
      <c r="AH210" s="227">
        <f t="shared" si="168"/>
        <v>0</v>
      </c>
      <c r="AI210" s="227">
        <f t="shared" si="169"/>
        <v>0</v>
      </c>
      <c r="AJ210" s="227">
        <f t="shared" si="170"/>
        <v>0</v>
      </c>
      <c r="AK210" s="227">
        <f t="shared" si="171"/>
        <v>0</v>
      </c>
      <c r="AL210" s="227">
        <f t="shared" si="172"/>
        <v>0</v>
      </c>
      <c r="AM210" s="227">
        <f t="shared" si="173"/>
        <v>0</v>
      </c>
      <c r="AN210" s="227">
        <f t="shared" si="174"/>
        <v>0</v>
      </c>
      <c r="AO210" s="227">
        <f t="shared" si="175"/>
        <v>0</v>
      </c>
      <c r="AP210" s="227">
        <f t="shared" si="176"/>
        <v>0</v>
      </c>
      <c r="AQ210" s="227">
        <f t="shared" si="177"/>
        <v>0</v>
      </c>
      <c r="AR210" s="227">
        <f t="shared" si="178"/>
        <v>0</v>
      </c>
      <c r="AT210" s="124" t="str">
        <f t="shared" ref="AT210:AT217" si="195">B210</f>
        <v>CPO 800 Gbps 100 m</v>
      </c>
      <c r="AU210" s="227">
        <f t="shared" si="179"/>
        <v>0</v>
      </c>
      <c r="AV210" s="227">
        <f t="shared" si="180"/>
        <v>0</v>
      </c>
      <c r="AW210" s="227">
        <f t="shared" si="181"/>
        <v>0</v>
      </c>
      <c r="AX210" s="227">
        <f t="shared" si="182"/>
        <v>0</v>
      </c>
      <c r="AY210" s="227">
        <f t="shared" si="183"/>
        <v>0</v>
      </c>
      <c r="AZ210" s="227">
        <f t="shared" si="184"/>
        <v>0</v>
      </c>
      <c r="BA210" s="227">
        <f t="shared" si="185"/>
        <v>0</v>
      </c>
      <c r="BB210" s="227">
        <f t="shared" si="186"/>
        <v>0</v>
      </c>
      <c r="BC210" s="227">
        <f t="shared" si="187"/>
        <v>0</v>
      </c>
      <c r="BD210" s="227">
        <f t="shared" si="188"/>
        <v>0</v>
      </c>
      <c r="BE210" s="227">
        <f t="shared" si="189"/>
        <v>0</v>
      </c>
      <c r="BF210" s="227">
        <f t="shared" si="190"/>
        <v>0</v>
      </c>
      <c r="BH210" s="124" t="str">
        <f t="shared" si="192"/>
        <v>CPO 800 Gbps 100 m</v>
      </c>
      <c r="BI210" s="257">
        <f>IF(AG210=0,,10^-6*AG210*$BO$5*'AOC-EOM-CPO'!Q243)</f>
        <v>0</v>
      </c>
      <c r="BJ210" s="257">
        <f>IF(AH210=0,,10^-6*AH210*$BO$5*'AOC-EOM-CPO'!R243)</f>
        <v>0</v>
      </c>
      <c r="BK210" s="257">
        <f>IF(AI210=0,,10^-6*AI210*$BO$5*'AOC-EOM-CPO'!S243)</f>
        <v>0</v>
      </c>
      <c r="BL210" s="257">
        <f>IF(AJ210=0,,10^-6*AJ210*$BO$5*'AOC-EOM-CPO'!T243)</f>
        <v>0</v>
      </c>
      <c r="BM210" s="257">
        <f>IF(AK210=0,,10^-6*AK210*$BO$5*'AOC-EOM-CPO'!U243)</f>
        <v>0</v>
      </c>
      <c r="BN210" s="257">
        <f>IF(AL210=0,,10^-6*AL210*$BO$5*'AOC-EOM-CPO'!V243)</f>
        <v>0</v>
      </c>
      <c r="BO210" s="257">
        <f>IF(AM210=0,,10^-6*AM210*$BO$5*'AOC-EOM-CPO'!W243)</f>
        <v>0</v>
      </c>
      <c r="BP210" s="257">
        <f>IF(AN210=0,,10^-6*AN210*$BO$5*'AOC-EOM-CPO'!X243)</f>
        <v>0</v>
      </c>
      <c r="BQ210" s="257">
        <f>IF(AO210=0,,10^-6*AO210*$BO$5*'AOC-EOM-CPO'!Y243)</f>
        <v>0</v>
      </c>
      <c r="BR210" s="257">
        <f>IF(AP210=0,,10^-6*AP210*$BO$5*'AOC-EOM-CPO'!Z243)</f>
        <v>0</v>
      </c>
      <c r="BS210" s="257">
        <f>IF(AQ210=0,,10^-6*AQ210*$BO$5*'AOC-EOM-CPO'!AA243)</f>
        <v>0</v>
      </c>
      <c r="BT210" s="257">
        <f>IF(AR210=0,,10^-6*AR210*$BO$5*'AOC-EOM-CPO'!AB243)</f>
        <v>0</v>
      </c>
      <c r="BV210" s="124" t="str">
        <f t="shared" si="193"/>
        <v>CPO 800 Gbps 100 m</v>
      </c>
      <c r="BW210" s="257">
        <f>IF(AU210=0,,10^-6*AU210*$CC$5*'AOC-EOM-CPO'!Q243)</f>
        <v>0</v>
      </c>
      <c r="BX210" s="257">
        <f>IF(AV210=0,,10^-6*AV210*$CC$5*'AOC-EOM-CPO'!R243)</f>
        <v>0</v>
      </c>
      <c r="BY210" s="257">
        <f>IF(AW210=0,,10^-6*AW210*$CC$5*'AOC-EOM-CPO'!S243)</f>
        <v>0</v>
      </c>
      <c r="BZ210" s="257">
        <f>IF(AX210=0,,10^-6*AX210*$CC$5*'AOC-EOM-CPO'!T243)</f>
        <v>0</v>
      </c>
      <c r="CA210" s="257">
        <f>IF(AY210=0,,10^-6*AY210*$CC$5*'AOC-EOM-CPO'!U243)</f>
        <v>0</v>
      </c>
      <c r="CB210" s="257">
        <f>IF(AZ210=0,,10^-6*AZ210*$CC$5*'AOC-EOM-CPO'!V243)</f>
        <v>0</v>
      </c>
      <c r="CC210" s="257">
        <f>IF(BA210=0,,10^-6*BA210*$CC$5*'AOC-EOM-CPO'!W243)</f>
        <v>0</v>
      </c>
      <c r="CD210" s="257">
        <f>IF(BB210=0,,10^-6*BB210*$CC$5*'AOC-EOM-CPO'!X243)</f>
        <v>0</v>
      </c>
      <c r="CE210" s="257">
        <f>IF(BC210=0,,10^-6*BC210*$CC$5*'AOC-EOM-CPO'!Y243)</f>
        <v>0</v>
      </c>
      <c r="CF210" s="257">
        <f>IF(BD210=0,,10^-6*BD210*$CC$5*'AOC-EOM-CPO'!Z243)</f>
        <v>0</v>
      </c>
      <c r="CG210" s="257">
        <f>IF(BE210=0,,10^-6*BE210*$CC$5*'AOC-EOM-CPO'!AA243)</f>
        <v>0</v>
      </c>
      <c r="CH210" s="257">
        <f>IF(BF210=0,,10^-6*BF210*$CC$5*'AOC-EOM-CPO'!AB243)</f>
        <v>0</v>
      </c>
    </row>
    <row r="211" spans="1:86">
      <c r="A211" s="238" t="s">
        <v>137</v>
      </c>
      <c r="B211" s="124" t="s">
        <v>238</v>
      </c>
      <c r="C211" s="227">
        <f>'AOC-EOM-CPO'!C102</f>
        <v>0</v>
      </c>
      <c r="D211" s="227">
        <f>'AOC-EOM-CPO'!D102</f>
        <v>0</v>
      </c>
      <c r="E211" s="227">
        <f>'AOC-EOM-CPO'!E102</f>
        <v>0</v>
      </c>
      <c r="F211" s="227">
        <f>'AOC-EOM-CPO'!F102</f>
        <v>0</v>
      </c>
      <c r="G211" s="227">
        <f>'AOC-EOM-CPO'!G102</f>
        <v>0</v>
      </c>
      <c r="H211" s="227">
        <f>'AOC-EOM-CPO'!H102</f>
        <v>0</v>
      </c>
      <c r="I211" s="227">
        <f>'AOC-EOM-CPO'!I102</f>
        <v>0</v>
      </c>
      <c r="J211" s="227">
        <f>'AOC-EOM-CPO'!J102</f>
        <v>0</v>
      </c>
      <c r="K211" s="227">
        <f>'AOC-EOM-CPO'!K102</f>
        <v>0</v>
      </c>
      <c r="L211" s="227">
        <f>'AOC-EOM-CPO'!L102</f>
        <v>0</v>
      </c>
      <c r="M211" s="227">
        <f>'AOC-EOM-CPO'!M102</f>
        <v>0</v>
      </c>
      <c r="N211" s="227">
        <f>'AOC-EOM-CPO'!N102</f>
        <v>0</v>
      </c>
      <c r="P211" s="124" t="str">
        <f t="shared" si="191"/>
        <v>CPO 800 Gbps 500 m</v>
      </c>
      <c r="Q211" s="227">
        <f>'AOC-EOM-CPO'!C137</f>
        <v>0</v>
      </c>
      <c r="R211" s="227">
        <f>'AOC-EOM-CPO'!D137</f>
        <v>0</v>
      </c>
      <c r="S211" s="227">
        <f>'AOC-EOM-CPO'!E137</f>
        <v>0</v>
      </c>
      <c r="T211" s="227">
        <f>'AOC-EOM-CPO'!F137</f>
        <v>0</v>
      </c>
      <c r="U211" s="227">
        <f>'AOC-EOM-CPO'!G137</f>
        <v>0</v>
      </c>
      <c r="V211" s="227">
        <f>'AOC-EOM-CPO'!H137</f>
        <v>0</v>
      </c>
      <c r="W211" s="227">
        <f>'AOC-EOM-CPO'!I137</f>
        <v>0</v>
      </c>
      <c r="X211" s="227">
        <f>'AOC-EOM-CPO'!J137</f>
        <v>0</v>
      </c>
      <c r="Y211" s="227">
        <f>'AOC-EOM-CPO'!K137</f>
        <v>0</v>
      </c>
      <c r="Z211" s="227">
        <f>'AOC-EOM-CPO'!L137</f>
        <v>0</v>
      </c>
      <c r="AA211" s="227">
        <f>'AOC-EOM-CPO'!M137</f>
        <v>0</v>
      </c>
      <c r="AB211" s="227">
        <f>'AOC-EOM-CPO'!N137</f>
        <v>0</v>
      </c>
      <c r="AD211" s="228" t="s">
        <v>124</v>
      </c>
      <c r="AF211" s="124" t="str">
        <f t="shared" si="194"/>
        <v>CPO 800 Gbps 500 m</v>
      </c>
      <c r="AG211" s="227">
        <f t="shared" si="167"/>
        <v>0</v>
      </c>
      <c r="AH211" s="227">
        <f t="shared" si="168"/>
        <v>0</v>
      </c>
      <c r="AI211" s="227">
        <f t="shared" si="169"/>
        <v>0</v>
      </c>
      <c r="AJ211" s="227">
        <f t="shared" si="170"/>
        <v>0</v>
      </c>
      <c r="AK211" s="227">
        <f t="shared" si="171"/>
        <v>0</v>
      </c>
      <c r="AL211" s="227">
        <f t="shared" si="172"/>
        <v>0</v>
      </c>
      <c r="AM211" s="227">
        <f t="shared" si="173"/>
        <v>0</v>
      </c>
      <c r="AN211" s="227">
        <f t="shared" si="174"/>
        <v>0</v>
      </c>
      <c r="AO211" s="227">
        <f t="shared" si="175"/>
        <v>0</v>
      </c>
      <c r="AP211" s="227">
        <f t="shared" si="176"/>
        <v>0</v>
      </c>
      <c r="AQ211" s="227">
        <f t="shared" si="177"/>
        <v>0</v>
      </c>
      <c r="AR211" s="227">
        <f t="shared" si="178"/>
        <v>0</v>
      </c>
      <c r="AT211" s="124" t="str">
        <f t="shared" si="195"/>
        <v>CPO 800 Gbps 500 m</v>
      </c>
      <c r="AU211" s="227">
        <f t="shared" si="179"/>
        <v>0</v>
      </c>
      <c r="AV211" s="227">
        <f t="shared" si="180"/>
        <v>0</v>
      </c>
      <c r="AW211" s="227">
        <f t="shared" si="181"/>
        <v>0</v>
      </c>
      <c r="AX211" s="227">
        <f t="shared" si="182"/>
        <v>0</v>
      </c>
      <c r="AY211" s="227">
        <f t="shared" si="183"/>
        <v>0</v>
      </c>
      <c r="AZ211" s="227">
        <f t="shared" si="184"/>
        <v>0</v>
      </c>
      <c r="BA211" s="227">
        <f t="shared" si="185"/>
        <v>0</v>
      </c>
      <c r="BB211" s="227">
        <f t="shared" si="186"/>
        <v>0</v>
      </c>
      <c r="BC211" s="227">
        <f t="shared" si="187"/>
        <v>0</v>
      </c>
      <c r="BD211" s="227">
        <f t="shared" si="188"/>
        <v>0</v>
      </c>
      <c r="BE211" s="227">
        <f t="shared" si="189"/>
        <v>0</v>
      </c>
      <c r="BF211" s="227">
        <f t="shared" si="190"/>
        <v>0</v>
      </c>
      <c r="BH211" s="124" t="str">
        <f t="shared" si="192"/>
        <v>CPO 800 Gbps 500 m</v>
      </c>
      <c r="BI211" s="257">
        <f>IF(AG211=0,,10^-6*AG211*$BO$5*'AOC-EOM-CPO'!Q244)</f>
        <v>0</v>
      </c>
      <c r="BJ211" s="257">
        <f>IF(AH211=0,,10^-6*AH211*$BO$5*'AOC-EOM-CPO'!R244)</f>
        <v>0</v>
      </c>
      <c r="BK211" s="257">
        <f>IF(AI211=0,,10^-6*AI211*$BO$5*'AOC-EOM-CPO'!S244)</f>
        <v>0</v>
      </c>
      <c r="BL211" s="257">
        <f>IF(AJ211=0,,10^-6*AJ211*$BO$5*'AOC-EOM-CPO'!T244)</f>
        <v>0</v>
      </c>
      <c r="BM211" s="257">
        <f>IF(AK211=0,,10^-6*AK211*$BO$5*'AOC-EOM-CPO'!U244)</f>
        <v>0</v>
      </c>
      <c r="BN211" s="257">
        <f>IF(AL211=0,,10^-6*AL211*$BO$5*'AOC-EOM-CPO'!V244)</f>
        <v>0</v>
      </c>
      <c r="BO211" s="257">
        <f>IF(AM211=0,,10^-6*AM211*$BO$5*'AOC-EOM-CPO'!W244)</f>
        <v>0</v>
      </c>
      <c r="BP211" s="257">
        <f>IF(AN211=0,,10^-6*AN211*$BO$5*'AOC-EOM-CPO'!X244)</f>
        <v>0</v>
      </c>
      <c r="BQ211" s="257">
        <f>IF(AO211=0,,10^-6*AO211*$BO$5*'AOC-EOM-CPO'!Y244)</f>
        <v>0</v>
      </c>
      <c r="BR211" s="257">
        <f>IF(AP211=0,,10^-6*AP211*$BO$5*'AOC-EOM-CPO'!Z244)</f>
        <v>0</v>
      </c>
      <c r="BS211" s="257">
        <f>IF(AQ211=0,,10^-6*AQ211*$BO$5*'AOC-EOM-CPO'!AA244)</f>
        <v>0</v>
      </c>
      <c r="BT211" s="257">
        <f>IF(AR211=0,,10^-6*AR211*$BO$5*'AOC-EOM-CPO'!AB244)</f>
        <v>0</v>
      </c>
      <c r="BV211" s="124" t="str">
        <f t="shared" si="193"/>
        <v>CPO 800 Gbps 500 m</v>
      </c>
      <c r="BW211" s="257">
        <f>IF(AU211=0,,10^-6*AU211*$CC$5*'AOC-EOM-CPO'!Q244)</f>
        <v>0</v>
      </c>
      <c r="BX211" s="257">
        <f>IF(AV211=0,,10^-6*AV211*$CC$5*'AOC-EOM-CPO'!R244)</f>
        <v>0</v>
      </c>
      <c r="BY211" s="257">
        <f>IF(AW211=0,,10^-6*AW211*$CC$5*'AOC-EOM-CPO'!S244)</f>
        <v>0</v>
      </c>
      <c r="BZ211" s="257">
        <f>IF(AX211=0,,10^-6*AX211*$CC$5*'AOC-EOM-CPO'!T244)</f>
        <v>0</v>
      </c>
      <c r="CA211" s="257">
        <f>IF(AY211=0,,10^-6*AY211*$CC$5*'AOC-EOM-CPO'!U244)</f>
        <v>0</v>
      </c>
      <c r="CB211" s="257">
        <f>IF(AZ211=0,,10^-6*AZ211*$CC$5*'AOC-EOM-CPO'!V244)</f>
        <v>0</v>
      </c>
      <c r="CC211" s="257">
        <f>IF(BA211=0,,10^-6*BA211*$CC$5*'AOC-EOM-CPO'!W244)</f>
        <v>0</v>
      </c>
      <c r="CD211" s="257">
        <f>IF(BB211=0,,10^-6*BB211*$CC$5*'AOC-EOM-CPO'!X244)</f>
        <v>0</v>
      </c>
      <c r="CE211" s="257">
        <f>IF(BC211=0,,10^-6*BC211*$CC$5*'AOC-EOM-CPO'!Y244)</f>
        <v>0</v>
      </c>
      <c r="CF211" s="257">
        <f>IF(BD211=0,,10^-6*BD211*$CC$5*'AOC-EOM-CPO'!Z244)</f>
        <v>0</v>
      </c>
      <c r="CG211" s="257">
        <f>IF(BE211=0,,10^-6*BE211*$CC$5*'AOC-EOM-CPO'!AA244)</f>
        <v>0</v>
      </c>
      <c r="CH211" s="257">
        <f>IF(BF211=0,,10^-6*BF211*$CC$5*'AOC-EOM-CPO'!AB244)</f>
        <v>0</v>
      </c>
    </row>
    <row r="212" spans="1:86">
      <c r="A212" s="238" t="s">
        <v>137</v>
      </c>
      <c r="B212" s="124" t="s">
        <v>239</v>
      </c>
      <c r="C212" s="227">
        <f>'AOC-EOM-CPO'!C103</f>
        <v>0</v>
      </c>
      <c r="D212" s="227">
        <f>'AOC-EOM-CPO'!D103</f>
        <v>0</v>
      </c>
      <c r="E212" s="227">
        <f>'AOC-EOM-CPO'!E103</f>
        <v>0</v>
      </c>
      <c r="F212" s="227">
        <f>'AOC-EOM-CPO'!F103</f>
        <v>0</v>
      </c>
      <c r="G212" s="227">
        <f>'AOC-EOM-CPO'!G103</f>
        <v>0</v>
      </c>
      <c r="H212" s="227">
        <f>'AOC-EOM-CPO'!H103</f>
        <v>0</v>
      </c>
      <c r="I212" s="227">
        <f>'AOC-EOM-CPO'!I103</f>
        <v>0</v>
      </c>
      <c r="J212" s="227">
        <f>'AOC-EOM-CPO'!J103</f>
        <v>0</v>
      </c>
      <c r="K212" s="227">
        <f>'AOC-EOM-CPO'!K103</f>
        <v>0</v>
      </c>
      <c r="L212" s="227">
        <f>'AOC-EOM-CPO'!L103</f>
        <v>0</v>
      </c>
      <c r="M212" s="227">
        <f>'AOC-EOM-CPO'!M103</f>
        <v>0</v>
      </c>
      <c r="N212" s="227">
        <f>'AOC-EOM-CPO'!N103</f>
        <v>0</v>
      </c>
      <c r="P212" s="124" t="str">
        <f t="shared" si="191"/>
        <v>CPO 800 Gbps 2 km</v>
      </c>
      <c r="Q212" s="227">
        <f>'AOC-EOM-CPO'!C138</f>
        <v>0</v>
      </c>
      <c r="R212" s="227">
        <f>'AOC-EOM-CPO'!D138</f>
        <v>0</v>
      </c>
      <c r="S212" s="227">
        <f>'AOC-EOM-CPO'!E138</f>
        <v>0</v>
      </c>
      <c r="T212" s="227">
        <f>'AOC-EOM-CPO'!F138</f>
        <v>0</v>
      </c>
      <c r="U212" s="227">
        <f>'AOC-EOM-CPO'!G138</f>
        <v>0</v>
      </c>
      <c r="V212" s="227">
        <f>'AOC-EOM-CPO'!H138</f>
        <v>0</v>
      </c>
      <c r="W212" s="227">
        <f>'AOC-EOM-CPO'!I138</f>
        <v>0</v>
      </c>
      <c r="X212" s="227">
        <f>'AOC-EOM-CPO'!J138</f>
        <v>0</v>
      </c>
      <c r="Y212" s="227">
        <f>'AOC-EOM-CPO'!K138</f>
        <v>0</v>
      </c>
      <c r="Z212" s="227">
        <f>'AOC-EOM-CPO'!L138</f>
        <v>0</v>
      </c>
      <c r="AA212" s="227">
        <f>'AOC-EOM-CPO'!M138</f>
        <v>0</v>
      </c>
      <c r="AB212" s="227">
        <f>'AOC-EOM-CPO'!N138</f>
        <v>0</v>
      </c>
      <c r="AD212" s="228" t="s">
        <v>124</v>
      </c>
      <c r="AF212" s="124" t="str">
        <f t="shared" si="194"/>
        <v>CPO 800 Gbps 2 km</v>
      </c>
      <c r="AG212" s="227">
        <f t="shared" si="167"/>
        <v>0</v>
      </c>
      <c r="AH212" s="227">
        <f t="shared" si="168"/>
        <v>0</v>
      </c>
      <c r="AI212" s="227">
        <f t="shared" si="169"/>
        <v>0</v>
      </c>
      <c r="AJ212" s="227">
        <f t="shared" si="170"/>
        <v>0</v>
      </c>
      <c r="AK212" s="227">
        <f t="shared" si="171"/>
        <v>0</v>
      </c>
      <c r="AL212" s="227">
        <f t="shared" si="172"/>
        <v>0</v>
      </c>
      <c r="AM212" s="227">
        <f t="shared" si="173"/>
        <v>0</v>
      </c>
      <c r="AN212" s="227">
        <f t="shared" si="174"/>
        <v>0</v>
      </c>
      <c r="AO212" s="227">
        <f t="shared" si="175"/>
        <v>0</v>
      </c>
      <c r="AP212" s="227">
        <f t="shared" si="176"/>
        <v>0</v>
      </c>
      <c r="AQ212" s="227">
        <f t="shared" si="177"/>
        <v>0</v>
      </c>
      <c r="AR212" s="227">
        <f t="shared" si="178"/>
        <v>0</v>
      </c>
      <c r="AT212" s="124" t="str">
        <f t="shared" si="195"/>
        <v>CPO 800 Gbps 2 km</v>
      </c>
      <c r="AU212" s="227">
        <f t="shared" si="179"/>
        <v>0</v>
      </c>
      <c r="AV212" s="227">
        <f t="shared" si="180"/>
        <v>0</v>
      </c>
      <c r="AW212" s="227">
        <f t="shared" si="181"/>
        <v>0</v>
      </c>
      <c r="AX212" s="227">
        <f t="shared" si="182"/>
        <v>0</v>
      </c>
      <c r="AY212" s="227">
        <f t="shared" si="183"/>
        <v>0</v>
      </c>
      <c r="AZ212" s="227">
        <f t="shared" si="184"/>
        <v>0</v>
      </c>
      <c r="BA212" s="227">
        <f t="shared" si="185"/>
        <v>0</v>
      </c>
      <c r="BB212" s="227">
        <f t="shared" si="186"/>
        <v>0</v>
      </c>
      <c r="BC212" s="227">
        <f t="shared" si="187"/>
        <v>0</v>
      </c>
      <c r="BD212" s="227">
        <f t="shared" si="188"/>
        <v>0</v>
      </c>
      <c r="BE212" s="227">
        <f t="shared" si="189"/>
        <v>0</v>
      </c>
      <c r="BF212" s="227">
        <f t="shared" si="190"/>
        <v>0</v>
      </c>
      <c r="BH212" s="124" t="str">
        <f t="shared" si="192"/>
        <v>CPO 800 Gbps 2 km</v>
      </c>
      <c r="BI212" s="257">
        <f>IF(AG212=0,,10^-6*AG212*$BO$5*'AOC-EOM-CPO'!Q245)</f>
        <v>0</v>
      </c>
      <c r="BJ212" s="257">
        <f>IF(AH212=0,,10^-6*AH212*$BO$5*'AOC-EOM-CPO'!R245)</f>
        <v>0</v>
      </c>
      <c r="BK212" s="257">
        <f>IF(AI212=0,,10^-6*AI212*$BO$5*'AOC-EOM-CPO'!S245)</f>
        <v>0</v>
      </c>
      <c r="BL212" s="257">
        <f>IF(AJ212=0,,10^-6*AJ212*$BO$5*'AOC-EOM-CPO'!T245)</f>
        <v>0</v>
      </c>
      <c r="BM212" s="257">
        <f>IF(AK212=0,,10^-6*AK212*$BO$5*'AOC-EOM-CPO'!U245)</f>
        <v>0</v>
      </c>
      <c r="BN212" s="257">
        <f>IF(AL212=0,,10^-6*AL212*$BO$5*'AOC-EOM-CPO'!V245)</f>
        <v>0</v>
      </c>
      <c r="BO212" s="257">
        <f>IF(AM212=0,,10^-6*AM212*$BO$5*'AOC-EOM-CPO'!W245)</f>
        <v>0</v>
      </c>
      <c r="BP212" s="257">
        <f>IF(AN212=0,,10^-6*AN212*$BO$5*'AOC-EOM-CPO'!X245)</f>
        <v>0</v>
      </c>
      <c r="BQ212" s="257">
        <f>IF(AO212=0,,10^-6*AO212*$BO$5*'AOC-EOM-CPO'!Y245)</f>
        <v>0</v>
      </c>
      <c r="BR212" s="257">
        <f>IF(AP212=0,,10^-6*AP212*$BO$5*'AOC-EOM-CPO'!Z245)</f>
        <v>0</v>
      </c>
      <c r="BS212" s="257">
        <f>IF(AQ212=0,,10^-6*AQ212*$BO$5*'AOC-EOM-CPO'!AA245)</f>
        <v>0</v>
      </c>
      <c r="BT212" s="257">
        <f>IF(AR212=0,,10^-6*AR212*$BO$5*'AOC-EOM-CPO'!AB245)</f>
        <v>0</v>
      </c>
      <c r="BV212" s="124" t="str">
        <f t="shared" si="193"/>
        <v>CPO 800 Gbps 2 km</v>
      </c>
      <c r="BW212" s="257">
        <f>IF(AU212=0,,10^-6*AU212*$CC$5*'AOC-EOM-CPO'!Q245)</f>
        <v>0</v>
      </c>
      <c r="BX212" s="257">
        <f>IF(AV212=0,,10^-6*AV212*$CC$5*'AOC-EOM-CPO'!R245)</f>
        <v>0</v>
      </c>
      <c r="BY212" s="257">
        <f>IF(AW212=0,,10^-6*AW212*$CC$5*'AOC-EOM-CPO'!S245)</f>
        <v>0</v>
      </c>
      <c r="BZ212" s="257">
        <f>IF(AX212=0,,10^-6*AX212*$CC$5*'AOC-EOM-CPO'!T245)</f>
        <v>0</v>
      </c>
      <c r="CA212" s="257">
        <f>IF(AY212=0,,10^-6*AY212*$CC$5*'AOC-EOM-CPO'!U245)</f>
        <v>0</v>
      </c>
      <c r="CB212" s="257">
        <f>IF(AZ212=0,,10^-6*AZ212*$CC$5*'AOC-EOM-CPO'!V245)</f>
        <v>0</v>
      </c>
      <c r="CC212" s="257">
        <f>IF(BA212=0,,10^-6*BA212*$CC$5*'AOC-EOM-CPO'!W245)</f>
        <v>0</v>
      </c>
      <c r="CD212" s="257">
        <f>IF(BB212=0,,10^-6*BB212*$CC$5*'AOC-EOM-CPO'!X245)</f>
        <v>0</v>
      </c>
      <c r="CE212" s="257">
        <f>IF(BC212=0,,10^-6*BC212*$CC$5*'AOC-EOM-CPO'!Y245)</f>
        <v>0</v>
      </c>
      <c r="CF212" s="257">
        <f>IF(BD212=0,,10^-6*BD212*$CC$5*'AOC-EOM-CPO'!Z245)</f>
        <v>0</v>
      </c>
      <c r="CG212" s="257">
        <f>IF(BE212=0,,10^-6*BE212*$CC$5*'AOC-EOM-CPO'!AA245)</f>
        <v>0</v>
      </c>
      <c r="CH212" s="257">
        <f>IF(BF212=0,,10^-6*BF212*$CC$5*'AOC-EOM-CPO'!AB245)</f>
        <v>0</v>
      </c>
    </row>
    <row r="213" spans="1:86">
      <c r="A213" s="238" t="s">
        <v>137</v>
      </c>
      <c r="B213" s="124" t="s">
        <v>240</v>
      </c>
      <c r="C213" s="227">
        <f>'AOC-EOM-CPO'!C104</f>
        <v>0</v>
      </c>
      <c r="D213" s="227">
        <f>'AOC-EOM-CPO'!D104</f>
        <v>0</v>
      </c>
      <c r="E213" s="227">
        <f>'AOC-EOM-CPO'!E104</f>
        <v>0</v>
      </c>
      <c r="F213" s="227">
        <f>'AOC-EOM-CPO'!F104</f>
        <v>0</v>
      </c>
      <c r="G213" s="227">
        <f>'AOC-EOM-CPO'!G104</f>
        <v>0</v>
      </c>
      <c r="H213" s="227">
        <f>'AOC-EOM-CPO'!H104</f>
        <v>0</v>
      </c>
      <c r="I213" s="227">
        <f>'AOC-EOM-CPO'!I104</f>
        <v>0</v>
      </c>
      <c r="J213" s="227">
        <f>'AOC-EOM-CPO'!J104</f>
        <v>0</v>
      </c>
      <c r="K213" s="227">
        <f>'AOC-EOM-CPO'!K104</f>
        <v>0</v>
      </c>
      <c r="L213" s="227">
        <f>'AOC-EOM-CPO'!L104</f>
        <v>0</v>
      </c>
      <c r="M213" s="227">
        <f>'AOC-EOM-CPO'!M104</f>
        <v>0</v>
      </c>
      <c r="N213" s="227">
        <f>'AOC-EOM-CPO'!N104</f>
        <v>0</v>
      </c>
      <c r="P213" s="124" t="str">
        <f t="shared" si="191"/>
        <v>CPO 800 Gbps 10 km</v>
      </c>
      <c r="Q213" s="227">
        <f>'AOC-EOM-CPO'!C139</f>
        <v>0</v>
      </c>
      <c r="R213" s="227">
        <f>'AOC-EOM-CPO'!D139</f>
        <v>0</v>
      </c>
      <c r="S213" s="227">
        <f>'AOC-EOM-CPO'!E139</f>
        <v>0</v>
      </c>
      <c r="T213" s="227">
        <f>'AOC-EOM-CPO'!F139</f>
        <v>0</v>
      </c>
      <c r="U213" s="227">
        <f>'AOC-EOM-CPO'!G139</f>
        <v>0</v>
      </c>
      <c r="V213" s="227">
        <f>'AOC-EOM-CPO'!H139</f>
        <v>0</v>
      </c>
      <c r="W213" s="227">
        <f>'AOC-EOM-CPO'!I139</f>
        <v>0</v>
      </c>
      <c r="X213" s="227">
        <f>'AOC-EOM-CPO'!J139</f>
        <v>0</v>
      </c>
      <c r="Y213" s="227">
        <f>'AOC-EOM-CPO'!K139</f>
        <v>0</v>
      </c>
      <c r="Z213" s="227">
        <f>'AOC-EOM-CPO'!L139</f>
        <v>0</v>
      </c>
      <c r="AA213" s="227">
        <f>'AOC-EOM-CPO'!M139</f>
        <v>0</v>
      </c>
      <c r="AB213" s="227">
        <f>'AOC-EOM-CPO'!N139</f>
        <v>0</v>
      </c>
      <c r="AD213" s="228" t="s">
        <v>124</v>
      </c>
      <c r="AF213" s="124" t="str">
        <f t="shared" si="194"/>
        <v>CPO 800 Gbps 10 km</v>
      </c>
      <c r="AG213" s="227">
        <f t="shared" si="167"/>
        <v>0</v>
      </c>
      <c r="AH213" s="227">
        <f t="shared" si="168"/>
        <v>0</v>
      </c>
      <c r="AI213" s="227">
        <f t="shared" si="169"/>
        <v>0</v>
      </c>
      <c r="AJ213" s="227">
        <f t="shared" si="170"/>
        <v>0</v>
      </c>
      <c r="AK213" s="227">
        <f t="shared" si="171"/>
        <v>0</v>
      </c>
      <c r="AL213" s="227">
        <f t="shared" si="172"/>
        <v>0</v>
      </c>
      <c r="AM213" s="227">
        <f t="shared" si="173"/>
        <v>0</v>
      </c>
      <c r="AN213" s="227">
        <f t="shared" si="174"/>
        <v>0</v>
      </c>
      <c r="AO213" s="227">
        <f t="shared" si="175"/>
        <v>0</v>
      </c>
      <c r="AP213" s="227">
        <f t="shared" si="176"/>
        <v>0</v>
      </c>
      <c r="AQ213" s="227">
        <f t="shared" si="177"/>
        <v>0</v>
      </c>
      <c r="AR213" s="227">
        <f t="shared" si="178"/>
        <v>0</v>
      </c>
      <c r="AT213" s="124" t="str">
        <f t="shared" si="195"/>
        <v>CPO 800 Gbps 10 km</v>
      </c>
      <c r="AU213" s="227">
        <f t="shared" si="179"/>
        <v>0</v>
      </c>
      <c r="AV213" s="227">
        <f t="shared" si="180"/>
        <v>0</v>
      </c>
      <c r="AW213" s="227">
        <f t="shared" si="181"/>
        <v>0</v>
      </c>
      <c r="AX213" s="227">
        <f t="shared" si="182"/>
        <v>0</v>
      </c>
      <c r="AY213" s="227">
        <f t="shared" si="183"/>
        <v>0</v>
      </c>
      <c r="AZ213" s="227">
        <f t="shared" si="184"/>
        <v>0</v>
      </c>
      <c r="BA213" s="227">
        <f t="shared" si="185"/>
        <v>0</v>
      </c>
      <c r="BB213" s="227">
        <f t="shared" si="186"/>
        <v>0</v>
      </c>
      <c r="BC213" s="227">
        <f t="shared" si="187"/>
        <v>0</v>
      </c>
      <c r="BD213" s="227">
        <f t="shared" si="188"/>
        <v>0</v>
      </c>
      <c r="BE213" s="227">
        <f t="shared" si="189"/>
        <v>0</v>
      </c>
      <c r="BF213" s="227">
        <f t="shared" si="190"/>
        <v>0</v>
      </c>
      <c r="BH213" s="124" t="str">
        <f t="shared" si="192"/>
        <v>CPO 800 Gbps 10 km</v>
      </c>
      <c r="BI213" s="257">
        <f>IF(AG213=0,,10^-6*AG213*$BO$5*'AOC-EOM-CPO'!Q246)</f>
        <v>0</v>
      </c>
      <c r="BJ213" s="257">
        <f>IF(AH213=0,,10^-6*AH213*$BO$5*'AOC-EOM-CPO'!R246)</f>
        <v>0</v>
      </c>
      <c r="BK213" s="257">
        <f>IF(AI213=0,,10^-6*AI213*$BO$5*'AOC-EOM-CPO'!S246)</f>
        <v>0</v>
      </c>
      <c r="BL213" s="257">
        <f>IF(AJ213=0,,10^-6*AJ213*$BO$5*'AOC-EOM-CPO'!T246)</f>
        <v>0</v>
      </c>
      <c r="BM213" s="257">
        <f>IF(AK213=0,,10^-6*AK213*$BO$5*'AOC-EOM-CPO'!U246)</f>
        <v>0</v>
      </c>
      <c r="BN213" s="257">
        <f>IF(AL213=0,,10^-6*AL213*$BO$5*'AOC-EOM-CPO'!V246)</f>
        <v>0</v>
      </c>
      <c r="BO213" s="257">
        <f>IF(AM213=0,,10^-6*AM213*$BO$5*'AOC-EOM-CPO'!W246)</f>
        <v>0</v>
      </c>
      <c r="BP213" s="257">
        <f>IF(AN213=0,,10^-6*AN213*$BO$5*'AOC-EOM-CPO'!X246)</f>
        <v>0</v>
      </c>
      <c r="BQ213" s="257">
        <f>IF(AO213=0,,10^-6*AO213*$BO$5*'AOC-EOM-CPO'!Y246)</f>
        <v>0</v>
      </c>
      <c r="BR213" s="257">
        <f>IF(AP213=0,,10^-6*AP213*$BO$5*'AOC-EOM-CPO'!Z246)</f>
        <v>0</v>
      </c>
      <c r="BS213" s="257">
        <f>IF(AQ213=0,,10^-6*AQ213*$BO$5*'AOC-EOM-CPO'!AA246)</f>
        <v>0</v>
      </c>
      <c r="BT213" s="257">
        <f>IF(AR213=0,,10^-6*AR213*$BO$5*'AOC-EOM-CPO'!AB246)</f>
        <v>0</v>
      </c>
      <c r="BV213" s="124" t="str">
        <f t="shared" si="193"/>
        <v>CPO 800 Gbps 10 km</v>
      </c>
      <c r="BW213" s="257">
        <f>IF(AU213=0,,10^-6*AU213*$CC$5*'AOC-EOM-CPO'!Q246)</f>
        <v>0</v>
      </c>
      <c r="BX213" s="257">
        <f>IF(AV213=0,,10^-6*AV213*$CC$5*'AOC-EOM-CPO'!R246)</f>
        <v>0</v>
      </c>
      <c r="BY213" s="257">
        <f>IF(AW213=0,,10^-6*AW213*$CC$5*'AOC-EOM-CPO'!S246)</f>
        <v>0</v>
      </c>
      <c r="BZ213" s="257">
        <f>IF(AX213=0,,10^-6*AX213*$CC$5*'AOC-EOM-CPO'!T246)</f>
        <v>0</v>
      </c>
      <c r="CA213" s="257">
        <f>IF(AY213=0,,10^-6*AY213*$CC$5*'AOC-EOM-CPO'!U246)</f>
        <v>0</v>
      </c>
      <c r="CB213" s="257">
        <f>IF(AZ213=0,,10^-6*AZ213*$CC$5*'AOC-EOM-CPO'!V246)</f>
        <v>0</v>
      </c>
      <c r="CC213" s="257">
        <f>IF(BA213=0,,10^-6*BA213*$CC$5*'AOC-EOM-CPO'!W246)</f>
        <v>0</v>
      </c>
      <c r="CD213" s="257">
        <f>IF(BB213=0,,10^-6*BB213*$CC$5*'AOC-EOM-CPO'!X246)</f>
        <v>0</v>
      </c>
      <c r="CE213" s="257">
        <f>IF(BC213=0,,10^-6*BC213*$CC$5*'AOC-EOM-CPO'!Y246)</f>
        <v>0</v>
      </c>
      <c r="CF213" s="257">
        <f>IF(BD213=0,,10^-6*BD213*$CC$5*'AOC-EOM-CPO'!Z246)</f>
        <v>0</v>
      </c>
      <c r="CG213" s="257">
        <f>IF(BE213=0,,10^-6*BE213*$CC$5*'AOC-EOM-CPO'!AA246)</f>
        <v>0</v>
      </c>
      <c r="CH213" s="257">
        <f>IF(BF213=0,,10^-6*BF213*$CC$5*'AOC-EOM-CPO'!AB246)</f>
        <v>0</v>
      </c>
    </row>
    <row r="214" spans="1:86">
      <c r="A214" s="238" t="s">
        <v>137</v>
      </c>
      <c r="B214" s="124" t="s">
        <v>241</v>
      </c>
      <c r="C214" s="227">
        <f>'AOC-EOM-CPO'!C105</f>
        <v>0</v>
      </c>
      <c r="D214" s="227">
        <f>'AOC-EOM-CPO'!D105</f>
        <v>0</v>
      </c>
      <c r="E214" s="227">
        <f>'AOC-EOM-CPO'!E105</f>
        <v>0</v>
      </c>
      <c r="F214" s="227">
        <f>'AOC-EOM-CPO'!F105</f>
        <v>0</v>
      </c>
      <c r="G214" s="227">
        <f>'AOC-EOM-CPO'!G105</f>
        <v>0</v>
      </c>
      <c r="H214" s="227">
        <f>'AOC-EOM-CPO'!H105</f>
        <v>0</v>
      </c>
      <c r="I214" s="227">
        <f>'AOC-EOM-CPO'!I105</f>
        <v>0</v>
      </c>
      <c r="J214" s="227">
        <f>'AOC-EOM-CPO'!J105</f>
        <v>0</v>
      </c>
      <c r="K214" s="227">
        <f>'AOC-EOM-CPO'!K105</f>
        <v>0</v>
      </c>
      <c r="L214" s="227">
        <f>'AOC-EOM-CPO'!L105</f>
        <v>0</v>
      </c>
      <c r="M214" s="227">
        <f>'AOC-EOM-CPO'!M105</f>
        <v>0</v>
      </c>
      <c r="N214" s="227">
        <f>'AOC-EOM-CPO'!N105</f>
        <v>0</v>
      </c>
      <c r="P214" s="124" t="str">
        <f t="shared" si="191"/>
        <v>CPO 1.6 Tbps 30m</v>
      </c>
      <c r="Q214" s="227">
        <f>'AOC-EOM-CPO'!C140</f>
        <v>0</v>
      </c>
      <c r="R214" s="227">
        <f>'AOC-EOM-CPO'!D140</f>
        <v>0</v>
      </c>
      <c r="S214" s="227">
        <f>'AOC-EOM-CPO'!E140</f>
        <v>0</v>
      </c>
      <c r="T214" s="227">
        <f>'AOC-EOM-CPO'!F140</f>
        <v>0</v>
      </c>
      <c r="U214" s="227">
        <f>'AOC-EOM-CPO'!G140</f>
        <v>0</v>
      </c>
      <c r="V214" s="227">
        <f>'AOC-EOM-CPO'!H140</f>
        <v>0</v>
      </c>
      <c r="W214" s="227">
        <f>'AOC-EOM-CPO'!I140</f>
        <v>0</v>
      </c>
      <c r="X214" s="227">
        <f>'AOC-EOM-CPO'!J140</f>
        <v>0</v>
      </c>
      <c r="Y214" s="227">
        <f>'AOC-EOM-CPO'!K140</f>
        <v>0</v>
      </c>
      <c r="Z214" s="227">
        <f>'AOC-EOM-CPO'!L140</f>
        <v>0</v>
      </c>
      <c r="AA214" s="227">
        <f>'AOC-EOM-CPO'!M140</f>
        <v>0</v>
      </c>
      <c r="AB214" s="227">
        <f>'AOC-EOM-CPO'!N140</f>
        <v>0</v>
      </c>
      <c r="AD214" s="228" t="s">
        <v>124</v>
      </c>
      <c r="AF214" s="124" t="str">
        <f t="shared" si="194"/>
        <v>CPO 1.6 Tbps 30m</v>
      </c>
      <c r="AG214" s="227">
        <f t="shared" si="167"/>
        <v>0</v>
      </c>
      <c r="AH214" s="227">
        <f t="shared" si="168"/>
        <v>0</v>
      </c>
      <c r="AI214" s="227">
        <f t="shared" si="169"/>
        <v>0</v>
      </c>
      <c r="AJ214" s="227">
        <f t="shared" si="170"/>
        <v>0</v>
      </c>
      <c r="AK214" s="227">
        <f t="shared" si="171"/>
        <v>0</v>
      </c>
      <c r="AL214" s="227">
        <f t="shared" si="172"/>
        <v>0</v>
      </c>
      <c r="AM214" s="227">
        <f t="shared" si="173"/>
        <v>0</v>
      </c>
      <c r="AN214" s="227">
        <f t="shared" si="174"/>
        <v>0</v>
      </c>
      <c r="AO214" s="227">
        <f t="shared" si="175"/>
        <v>0</v>
      </c>
      <c r="AP214" s="227">
        <f t="shared" si="176"/>
        <v>0</v>
      </c>
      <c r="AQ214" s="227">
        <f t="shared" si="177"/>
        <v>0</v>
      </c>
      <c r="AR214" s="227">
        <f t="shared" si="178"/>
        <v>0</v>
      </c>
      <c r="AT214" s="124" t="str">
        <f t="shared" si="195"/>
        <v>CPO 1.6 Tbps 30m</v>
      </c>
      <c r="AU214" s="227">
        <f t="shared" si="179"/>
        <v>0</v>
      </c>
      <c r="AV214" s="227">
        <f t="shared" si="180"/>
        <v>0</v>
      </c>
      <c r="AW214" s="227">
        <f t="shared" si="181"/>
        <v>0</v>
      </c>
      <c r="AX214" s="227">
        <f t="shared" si="182"/>
        <v>0</v>
      </c>
      <c r="AY214" s="227">
        <f t="shared" si="183"/>
        <v>0</v>
      </c>
      <c r="AZ214" s="227">
        <f t="shared" si="184"/>
        <v>0</v>
      </c>
      <c r="BA214" s="227">
        <f t="shared" si="185"/>
        <v>0</v>
      </c>
      <c r="BB214" s="227">
        <f t="shared" si="186"/>
        <v>0</v>
      </c>
      <c r="BC214" s="227">
        <f t="shared" si="187"/>
        <v>0</v>
      </c>
      <c r="BD214" s="227">
        <f t="shared" si="188"/>
        <v>0</v>
      </c>
      <c r="BE214" s="227">
        <f t="shared" si="189"/>
        <v>0</v>
      </c>
      <c r="BF214" s="227">
        <f t="shared" si="190"/>
        <v>0</v>
      </c>
      <c r="BH214" s="124" t="str">
        <f t="shared" si="192"/>
        <v>CPO 1.6 Tbps 30m</v>
      </c>
      <c r="BI214" s="257">
        <f>IF(AG214=0,,10^-6*AG214*$BO$5*'AOC-EOM-CPO'!Q247)</f>
        <v>0</v>
      </c>
      <c r="BJ214" s="257">
        <f>IF(AH214=0,,10^-6*AH214*$BO$5*'AOC-EOM-CPO'!R247)</f>
        <v>0</v>
      </c>
      <c r="BK214" s="257">
        <f>IF(AI214=0,,10^-6*AI214*$BO$5*'AOC-EOM-CPO'!S247)</f>
        <v>0</v>
      </c>
      <c r="BL214" s="257">
        <f>IF(AJ214=0,,10^-6*AJ214*$BO$5*'AOC-EOM-CPO'!T247)</f>
        <v>0</v>
      </c>
      <c r="BM214" s="257">
        <f>IF(AK214=0,,10^-6*AK214*$BO$5*'AOC-EOM-CPO'!U247)</f>
        <v>0</v>
      </c>
      <c r="BN214" s="257">
        <f>IF(AL214=0,,10^-6*AL214*$BO$5*'AOC-EOM-CPO'!V247)</f>
        <v>0</v>
      </c>
      <c r="BO214" s="257">
        <f>IF(AM214=0,,10^-6*AM214*$BO$5*'AOC-EOM-CPO'!W247)</f>
        <v>0</v>
      </c>
      <c r="BP214" s="257">
        <f>IF(AN214=0,,10^-6*AN214*$BO$5*'AOC-EOM-CPO'!X247)</f>
        <v>0</v>
      </c>
      <c r="BQ214" s="257">
        <f>IF(AO214=0,,10^-6*AO214*$BO$5*'AOC-EOM-CPO'!Y247)</f>
        <v>0</v>
      </c>
      <c r="BR214" s="257">
        <f>IF(AP214=0,,10^-6*AP214*$BO$5*'AOC-EOM-CPO'!Z247)</f>
        <v>0</v>
      </c>
      <c r="BS214" s="257">
        <f>IF(AQ214=0,,10^-6*AQ214*$BO$5*'AOC-EOM-CPO'!AA247)</f>
        <v>0</v>
      </c>
      <c r="BT214" s="257">
        <f>IF(AR214=0,,10^-6*AR214*$BO$5*'AOC-EOM-CPO'!AB247)</f>
        <v>0</v>
      </c>
      <c r="BV214" s="124" t="str">
        <f t="shared" si="193"/>
        <v>CPO 1.6 Tbps 30m</v>
      </c>
      <c r="BW214" s="257">
        <f>IF(AU214=0,,10^-6*AU214*$CC$5*'AOC-EOM-CPO'!Q247)</f>
        <v>0</v>
      </c>
      <c r="BX214" s="257">
        <f>IF(AV214=0,,10^-6*AV214*$CC$5*'AOC-EOM-CPO'!R247)</f>
        <v>0</v>
      </c>
      <c r="BY214" s="257">
        <f>IF(AW214=0,,10^-6*AW214*$CC$5*'AOC-EOM-CPO'!S247)</f>
        <v>0</v>
      </c>
      <c r="BZ214" s="257">
        <f>IF(AX214=0,,10^-6*AX214*$CC$5*'AOC-EOM-CPO'!T247)</f>
        <v>0</v>
      </c>
      <c r="CA214" s="257">
        <f>IF(AY214=0,,10^-6*AY214*$CC$5*'AOC-EOM-CPO'!U247)</f>
        <v>0</v>
      </c>
      <c r="CB214" s="257">
        <f>IF(AZ214=0,,10^-6*AZ214*$CC$5*'AOC-EOM-CPO'!V247)</f>
        <v>0</v>
      </c>
      <c r="CC214" s="257">
        <f>IF(BA214=0,,10^-6*BA214*$CC$5*'AOC-EOM-CPO'!W247)</f>
        <v>0</v>
      </c>
      <c r="CD214" s="257">
        <f>IF(BB214=0,,10^-6*BB214*$CC$5*'AOC-EOM-CPO'!X247)</f>
        <v>0</v>
      </c>
      <c r="CE214" s="257">
        <f>IF(BC214=0,,10^-6*BC214*$CC$5*'AOC-EOM-CPO'!Y247)</f>
        <v>0</v>
      </c>
      <c r="CF214" s="257">
        <f>IF(BD214=0,,10^-6*BD214*$CC$5*'AOC-EOM-CPO'!Z247)</f>
        <v>0</v>
      </c>
      <c r="CG214" s="257">
        <f>IF(BE214=0,,10^-6*BE214*$CC$5*'AOC-EOM-CPO'!AA247)</f>
        <v>0</v>
      </c>
      <c r="CH214" s="257">
        <f>IF(BF214=0,,10^-6*BF214*$CC$5*'AOC-EOM-CPO'!AB247)</f>
        <v>0</v>
      </c>
    </row>
    <row r="215" spans="1:86">
      <c r="A215" s="238" t="s">
        <v>137</v>
      </c>
      <c r="B215" s="124" t="s">
        <v>242</v>
      </c>
      <c r="C215" s="227">
        <f>'AOC-EOM-CPO'!C106</f>
        <v>0</v>
      </c>
      <c r="D215" s="227">
        <f>'AOC-EOM-CPO'!D106</f>
        <v>0</v>
      </c>
      <c r="E215" s="227">
        <f>'AOC-EOM-CPO'!E106</f>
        <v>0</v>
      </c>
      <c r="F215" s="227">
        <f>'AOC-EOM-CPO'!F106</f>
        <v>0</v>
      </c>
      <c r="G215" s="227">
        <f>'AOC-EOM-CPO'!G106</f>
        <v>0</v>
      </c>
      <c r="H215" s="227">
        <f>'AOC-EOM-CPO'!H106</f>
        <v>0</v>
      </c>
      <c r="I215" s="227">
        <f>'AOC-EOM-CPO'!I106</f>
        <v>0</v>
      </c>
      <c r="J215" s="227">
        <f>'AOC-EOM-CPO'!J106</f>
        <v>0</v>
      </c>
      <c r="K215" s="227">
        <f>'AOC-EOM-CPO'!K106</f>
        <v>0</v>
      </c>
      <c r="L215" s="227">
        <f>'AOC-EOM-CPO'!L106</f>
        <v>0</v>
      </c>
      <c r="M215" s="227">
        <f>'AOC-EOM-CPO'!M106</f>
        <v>0</v>
      </c>
      <c r="N215" s="227">
        <f>'AOC-EOM-CPO'!N106</f>
        <v>0</v>
      </c>
      <c r="P215" s="124" t="str">
        <f t="shared" si="191"/>
        <v>CPO 1.6 Tbps 100 m</v>
      </c>
      <c r="Q215" s="227">
        <f>'AOC-EOM-CPO'!C141</f>
        <v>0</v>
      </c>
      <c r="R215" s="227">
        <f>'AOC-EOM-CPO'!D141</f>
        <v>0</v>
      </c>
      <c r="S215" s="227">
        <f>'AOC-EOM-CPO'!E141</f>
        <v>0</v>
      </c>
      <c r="T215" s="227">
        <f>'AOC-EOM-CPO'!F141</f>
        <v>0</v>
      </c>
      <c r="U215" s="227">
        <f>'AOC-EOM-CPO'!G141</f>
        <v>0</v>
      </c>
      <c r="V215" s="227">
        <f>'AOC-EOM-CPO'!H141</f>
        <v>0</v>
      </c>
      <c r="W215" s="227">
        <f>'AOC-EOM-CPO'!I141</f>
        <v>0</v>
      </c>
      <c r="X215" s="227">
        <f>'AOC-EOM-CPO'!J141</f>
        <v>0</v>
      </c>
      <c r="Y215" s="227">
        <f>'AOC-EOM-CPO'!K141</f>
        <v>0</v>
      </c>
      <c r="Z215" s="227">
        <f>'AOC-EOM-CPO'!L141</f>
        <v>0</v>
      </c>
      <c r="AA215" s="227">
        <f>'AOC-EOM-CPO'!M141</f>
        <v>0</v>
      </c>
      <c r="AB215" s="227">
        <f>'AOC-EOM-CPO'!N141</f>
        <v>0</v>
      </c>
      <c r="AD215" s="228" t="s">
        <v>124</v>
      </c>
      <c r="AF215" s="124" t="str">
        <f t="shared" si="194"/>
        <v>CPO 1.6 Tbps 100 m</v>
      </c>
      <c r="AG215" s="227">
        <f t="shared" si="167"/>
        <v>0</v>
      </c>
      <c r="AH215" s="227">
        <f t="shared" si="168"/>
        <v>0</v>
      </c>
      <c r="AI215" s="227">
        <f t="shared" si="169"/>
        <v>0</v>
      </c>
      <c r="AJ215" s="227">
        <f t="shared" si="170"/>
        <v>0</v>
      </c>
      <c r="AK215" s="227">
        <f t="shared" si="171"/>
        <v>0</v>
      </c>
      <c r="AL215" s="227">
        <f t="shared" si="172"/>
        <v>0</v>
      </c>
      <c r="AM215" s="227">
        <f t="shared" si="173"/>
        <v>0</v>
      </c>
      <c r="AN215" s="227">
        <f t="shared" si="174"/>
        <v>0</v>
      </c>
      <c r="AO215" s="227">
        <f t="shared" si="175"/>
        <v>0</v>
      </c>
      <c r="AP215" s="227">
        <f t="shared" si="176"/>
        <v>0</v>
      </c>
      <c r="AQ215" s="227">
        <f t="shared" si="177"/>
        <v>0</v>
      </c>
      <c r="AR215" s="227">
        <f t="shared" si="178"/>
        <v>0</v>
      </c>
      <c r="AT215" s="124" t="str">
        <f t="shared" si="195"/>
        <v>CPO 1.6 Tbps 100 m</v>
      </c>
      <c r="AU215" s="227">
        <f t="shared" si="179"/>
        <v>0</v>
      </c>
      <c r="AV215" s="227">
        <f t="shared" si="180"/>
        <v>0</v>
      </c>
      <c r="AW215" s="227">
        <f t="shared" si="181"/>
        <v>0</v>
      </c>
      <c r="AX215" s="227">
        <f t="shared" si="182"/>
        <v>0</v>
      </c>
      <c r="AY215" s="227">
        <f t="shared" si="183"/>
        <v>0</v>
      </c>
      <c r="AZ215" s="227">
        <f t="shared" si="184"/>
        <v>0</v>
      </c>
      <c r="BA215" s="227">
        <f t="shared" si="185"/>
        <v>0</v>
      </c>
      <c r="BB215" s="227">
        <f t="shared" si="186"/>
        <v>0</v>
      </c>
      <c r="BC215" s="227">
        <f t="shared" si="187"/>
        <v>0</v>
      </c>
      <c r="BD215" s="227">
        <f t="shared" si="188"/>
        <v>0</v>
      </c>
      <c r="BE215" s="227">
        <f t="shared" si="189"/>
        <v>0</v>
      </c>
      <c r="BF215" s="227">
        <f t="shared" si="190"/>
        <v>0</v>
      </c>
      <c r="BH215" s="124" t="str">
        <f t="shared" si="192"/>
        <v>CPO 1.6 Tbps 100 m</v>
      </c>
      <c r="BI215" s="257">
        <f>IF(AG215=0,,10^-6*AG215*$BO$5*'AOC-EOM-CPO'!Q248)</f>
        <v>0</v>
      </c>
      <c r="BJ215" s="257">
        <f>IF(AH215=0,,10^-6*AH215*$BO$5*'AOC-EOM-CPO'!R248)</f>
        <v>0</v>
      </c>
      <c r="BK215" s="257">
        <f>IF(AI215=0,,10^-6*AI215*$BO$5*'AOC-EOM-CPO'!S248)</f>
        <v>0</v>
      </c>
      <c r="BL215" s="257">
        <f>IF(AJ215=0,,10^-6*AJ215*$BO$5*'AOC-EOM-CPO'!T248)</f>
        <v>0</v>
      </c>
      <c r="BM215" s="257">
        <f>IF(AK215=0,,10^-6*AK215*$BO$5*'AOC-EOM-CPO'!U248)</f>
        <v>0</v>
      </c>
      <c r="BN215" s="257">
        <f>IF(AL215=0,,10^-6*AL215*$BO$5*'AOC-EOM-CPO'!V248)</f>
        <v>0</v>
      </c>
      <c r="BO215" s="257">
        <f>IF(AM215=0,,10^-6*AM215*$BO$5*'AOC-EOM-CPO'!W248)</f>
        <v>0</v>
      </c>
      <c r="BP215" s="257">
        <f>IF(AN215=0,,10^-6*AN215*$BO$5*'AOC-EOM-CPO'!X248)</f>
        <v>0</v>
      </c>
      <c r="BQ215" s="257">
        <f>IF(AO215=0,,10^-6*AO215*$BO$5*'AOC-EOM-CPO'!Y248)</f>
        <v>0</v>
      </c>
      <c r="BR215" s="257">
        <f>IF(AP215=0,,10^-6*AP215*$BO$5*'AOC-EOM-CPO'!Z248)</f>
        <v>0</v>
      </c>
      <c r="BS215" s="257">
        <f>IF(AQ215=0,,10^-6*AQ215*$BO$5*'AOC-EOM-CPO'!AA248)</f>
        <v>0</v>
      </c>
      <c r="BT215" s="257">
        <f>IF(AR215=0,,10^-6*AR215*$BO$5*'AOC-EOM-CPO'!AB248)</f>
        <v>0</v>
      </c>
      <c r="BV215" s="124" t="str">
        <f t="shared" si="193"/>
        <v>CPO 1.6 Tbps 100 m</v>
      </c>
      <c r="BW215" s="257">
        <f>IF(AU215=0,,10^-6*AU215*$CC$5*'AOC-EOM-CPO'!Q248)</f>
        <v>0</v>
      </c>
      <c r="BX215" s="257">
        <f>IF(AV215=0,,10^-6*AV215*$CC$5*'AOC-EOM-CPO'!R248)</f>
        <v>0</v>
      </c>
      <c r="BY215" s="257">
        <f>IF(AW215=0,,10^-6*AW215*$CC$5*'AOC-EOM-CPO'!S248)</f>
        <v>0</v>
      </c>
      <c r="BZ215" s="257">
        <f>IF(AX215=0,,10^-6*AX215*$CC$5*'AOC-EOM-CPO'!T248)</f>
        <v>0</v>
      </c>
      <c r="CA215" s="257">
        <f>IF(AY215=0,,10^-6*AY215*$CC$5*'AOC-EOM-CPO'!U248)</f>
        <v>0</v>
      </c>
      <c r="CB215" s="257">
        <f>IF(AZ215=0,,10^-6*AZ215*$CC$5*'AOC-EOM-CPO'!V248)</f>
        <v>0</v>
      </c>
      <c r="CC215" s="257">
        <f>IF(BA215=0,,10^-6*BA215*$CC$5*'AOC-EOM-CPO'!W248)</f>
        <v>0</v>
      </c>
      <c r="CD215" s="257">
        <f>IF(BB215=0,,10^-6*BB215*$CC$5*'AOC-EOM-CPO'!X248)</f>
        <v>0</v>
      </c>
      <c r="CE215" s="257">
        <f>IF(BC215=0,,10^-6*BC215*$CC$5*'AOC-EOM-CPO'!Y248)</f>
        <v>0</v>
      </c>
      <c r="CF215" s="257">
        <f>IF(BD215=0,,10^-6*BD215*$CC$5*'AOC-EOM-CPO'!Z248)</f>
        <v>0</v>
      </c>
      <c r="CG215" s="257">
        <f>IF(BE215=0,,10^-6*BE215*$CC$5*'AOC-EOM-CPO'!AA248)</f>
        <v>0</v>
      </c>
      <c r="CH215" s="257">
        <f>IF(BF215=0,,10^-6*BF215*$CC$5*'AOC-EOM-CPO'!AB248)</f>
        <v>0</v>
      </c>
    </row>
    <row r="216" spans="1:86">
      <c r="A216" s="238" t="s">
        <v>137</v>
      </c>
      <c r="B216" s="124" t="s">
        <v>243</v>
      </c>
      <c r="C216" s="227">
        <f>'AOC-EOM-CPO'!C107</f>
        <v>0</v>
      </c>
      <c r="D216" s="227">
        <f>'AOC-EOM-CPO'!D107</f>
        <v>0</v>
      </c>
      <c r="E216" s="227">
        <f>'AOC-EOM-CPO'!E107</f>
        <v>0</v>
      </c>
      <c r="F216" s="227">
        <f>'AOC-EOM-CPO'!F107</f>
        <v>0</v>
      </c>
      <c r="G216" s="227">
        <f>'AOC-EOM-CPO'!G107</f>
        <v>0</v>
      </c>
      <c r="H216" s="227">
        <f>'AOC-EOM-CPO'!H107</f>
        <v>0</v>
      </c>
      <c r="I216" s="227">
        <f>'AOC-EOM-CPO'!I107</f>
        <v>0</v>
      </c>
      <c r="J216" s="227">
        <f>'AOC-EOM-CPO'!J107</f>
        <v>0</v>
      </c>
      <c r="K216" s="227">
        <f>'AOC-EOM-CPO'!K107</f>
        <v>0</v>
      </c>
      <c r="L216" s="227">
        <f>'AOC-EOM-CPO'!L107</f>
        <v>0</v>
      </c>
      <c r="M216" s="227">
        <f>'AOC-EOM-CPO'!M107</f>
        <v>0</v>
      </c>
      <c r="N216" s="227">
        <f>'AOC-EOM-CPO'!N107</f>
        <v>0</v>
      </c>
      <c r="P216" s="124" t="str">
        <f t="shared" si="191"/>
        <v>CPO 1.6 Tbps 500 m</v>
      </c>
      <c r="Q216" s="227">
        <f>'AOC-EOM-CPO'!C142</f>
        <v>0</v>
      </c>
      <c r="R216" s="227">
        <f>'AOC-EOM-CPO'!D142</f>
        <v>0</v>
      </c>
      <c r="S216" s="227">
        <f>'AOC-EOM-CPO'!E142</f>
        <v>0</v>
      </c>
      <c r="T216" s="227">
        <f>'AOC-EOM-CPO'!F142</f>
        <v>0</v>
      </c>
      <c r="U216" s="227">
        <f>'AOC-EOM-CPO'!G142</f>
        <v>0</v>
      </c>
      <c r="V216" s="227">
        <f>'AOC-EOM-CPO'!H142</f>
        <v>0</v>
      </c>
      <c r="W216" s="227">
        <f>'AOC-EOM-CPO'!I142</f>
        <v>0</v>
      </c>
      <c r="X216" s="227">
        <f>'AOC-EOM-CPO'!J142</f>
        <v>0</v>
      </c>
      <c r="Y216" s="227">
        <f>'AOC-EOM-CPO'!K142</f>
        <v>0</v>
      </c>
      <c r="Z216" s="227">
        <f>'AOC-EOM-CPO'!L142</f>
        <v>0</v>
      </c>
      <c r="AA216" s="227">
        <f>'AOC-EOM-CPO'!M142</f>
        <v>0</v>
      </c>
      <c r="AB216" s="227">
        <f>'AOC-EOM-CPO'!N142</f>
        <v>0</v>
      </c>
      <c r="AD216" s="228" t="s">
        <v>124</v>
      </c>
      <c r="AF216" s="124" t="str">
        <f t="shared" si="194"/>
        <v>CPO 1.6 Tbps 500 m</v>
      </c>
      <c r="AG216" s="227">
        <f t="shared" si="167"/>
        <v>0</v>
      </c>
      <c r="AH216" s="227">
        <f t="shared" si="168"/>
        <v>0</v>
      </c>
      <c r="AI216" s="227">
        <f t="shared" si="169"/>
        <v>0</v>
      </c>
      <c r="AJ216" s="227">
        <f t="shared" si="170"/>
        <v>0</v>
      </c>
      <c r="AK216" s="227">
        <f t="shared" si="171"/>
        <v>0</v>
      </c>
      <c r="AL216" s="227">
        <f t="shared" si="172"/>
        <v>0</v>
      </c>
      <c r="AM216" s="227">
        <f t="shared" si="173"/>
        <v>0</v>
      </c>
      <c r="AN216" s="227">
        <f t="shared" si="174"/>
        <v>0</v>
      </c>
      <c r="AO216" s="227">
        <f t="shared" si="175"/>
        <v>0</v>
      </c>
      <c r="AP216" s="227">
        <f t="shared" si="176"/>
        <v>0</v>
      </c>
      <c r="AQ216" s="227">
        <f t="shared" si="177"/>
        <v>0</v>
      </c>
      <c r="AR216" s="227">
        <f t="shared" si="178"/>
        <v>0</v>
      </c>
      <c r="AT216" s="124" t="str">
        <f t="shared" si="195"/>
        <v>CPO 1.6 Tbps 500 m</v>
      </c>
      <c r="AU216" s="227">
        <f t="shared" si="179"/>
        <v>0</v>
      </c>
      <c r="AV216" s="227">
        <f t="shared" si="180"/>
        <v>0</v>
      </c>
      <c r="AW216" s="227">
        <f t="shared" si="181"/>
        <v>0</v>
      </c>
      <c r="AX216" s="227">
        <f t="shared" si="182"/>
        <v>0</v>
      </c>
      <c r="AY216" s="227">
        <f t="shared" si="183"/>
        <v>0</v>
      </c>
      <c r="AZ216" s="227">
        <f t="shared" si="184"/>
        <v>0</v>
      </c>
      <c r="BA216" s="227">
        <f t="shared" si="185"/>
        <v>0</v>
      </c>
      <c r="BB216" s="227">
        <f t="shared" si="186"/>
        <v>0</v>
      </c>
      <c r="BC216" s="227">
        <f t="shared" si="187"/>
        <v>0</v>
      </c>
      <c r="BD216" s="227">
        <f t="shared" si="188"/>
        <v>0</v>
      </c>
      <c r="BE216" s="227">
        <f t="shared" si="189"/>
        <v>0</v>
      </c>
      <c r="BF216" s="227">
        <f t="shared" si="190"/>
        <v>0</v>
      </c>
      <c r="BH216" s="124" t="str">
        <f t="shared" si="192"/>
        <v>CPO 1.6 Tbps 500 m</v>
      </c>
      <c r="BI216" s="257">
        <f>IF(AG216=0,,10^-6*AG216*$BO$5*'AOC-EOM-CPO'!Q249)</f>
        <v>0</v>
      </c>
      <c r="BJ216" s="257">
        <f>IF(AH216=0,,10^-6*AH216*$BO$5*'AOC-EOM-CPO'!R249)</f>
        <v>0</v>
      </c>
      <c r="BK216" s="257">
        <f>IF(AI216=0,,10^-6*AI216*$BO$5*'AOC-EOM-CPO'!S249)</f>
        <v>0</v>
      </c>
      <c r="BL216" s="257">
        <f>IF(AJ216=0,,10^-6*AJ216*$BO$5*'AOC-EOM-CPO'!T249)</f>
        <v>0</v>
      </c>
      <c r="BM216" s="257">
        <f>IF(AK216=0,,10^-6*AK216*$BO$5*'AOC-EOM-CPO'!U249)</f>
        <v>0</v>
      </c>
      <c r="BN216" s="257">
        <f>IF(AL216=0,,10^-6*AL216*$BO$5*'AOC-EOM-CPO'!V249)</f>
        <v>0</v>
      </c>
      <c r="BO216" s="257">
        <f>IF(AM216=0,,10^-6*AM216*$BO$5*'AOC-EOM-CPO'!W249)</f>
        <v>0</v>
      </c>
      <c r="BP216" s="257">
        <f>IF(AN216=0,,10^-6*AN216*$BO$5*'AOC-EOM-CPO'!X249)</f>
        <v>0</v>
      </c>
      <c r="BQ216" s="257">
        <f>IF(AO216=0,,10^-6*AO216*$BO$5*'AOC-EOM-CPO'!Y249)</f>
        <v>0</v>
      </c>
      <c r="BR216" s="257">
        <f>IF(AP216=0,,10^-6*AP216*$BO$5*'AOC-EOM-CPO'!Z249)</f>
        <v>0</v>
      </c>
      <c r="BS216" s="257">
        <f>IF(AQ216=0,,10^-6*AQ216*$BO$5*'AOC-EOM-CPO'!AA249)</f>
        <v>0</v>
      </c>
      <c r="BT216" s="257">
        <f>IF(AR216=0,,10^-6*AR216*$BO$5*'AOC-EOM-CPO'!AB249)</f>
        <v>0</v>
      </c>
      <c r="BV216" s="124" t="str">
        <f t="shared" si="193"/>
        <v>CPO 1.6 Tbps 500 m</v>
      </c>
      <c r="BW216" s="257">
        <f>IF(AU216=0,,10^-6*AU216*$CC$5*'AOC-EOM-CPO'!Q249)</f>
        <v>0</v>
      </c>
      <c r="BX216" s="257">
        <f>IF(AV216=0,,10^-6*AV216*$CC$5*'AOC-EOM-CPO'!R249)</f>
        <v>0</v>
      </c>
      <c r="BY216" s="257">
        <f>IF(AW216=0,,10^-6*AW216*$CC$5*'AOC-EOM-CPO'!S249)</f>
        <v>0</v>
      </c>
      <c r="BZ216" s="257">
        <f>IF(AX216=0,,10^-6*AX216*$CC$5*'AOC-EOM-CPO'!T249)</f>
        <v>0</v>
      </c>
      <c r="CA216" s="257">
        <f>IF(AY216=0,,10^-6*AY216*$CC$5*'AOC-EOM-CPO'!U249)</f>
        <v>0</v>
      </c>
      <c r="CB216" s="257">
        <f>IF(AZ216=0,,10^-6*AZ216*$CC$5*'AOC-EOM-CPO'!V249)</f>
        <v>0</v>
      </c>
      <c r="CC216" s="257">
        <f>IF(BA216=0,,10^-6*BA216*$CC$5*'AOC-EOM-CPO'!W249)</f>
        <v>0</v>
      </c>
      <c r="CD216" s="257">
        <f>IF(BB216=0,,10^-6*BB216*$CC$5*'AOC-EOM-CPO'!X249)</f>
        <v>0</v>
      </c>
      <c r="CE216" s="257">
        <f>IF(BC216=0,,10^-6*BC216*$CC$5*'AOC-EOM-CPO'!Y249)</f>
        <v>0</v>
      </c>
      <c r="CF216" s="257">
        <f>IF(BD216=0,,10^-6*BD216*$CC$5*'AOC-EOM-CPO'!Z249)</f>
        <v>0</v>
      </c>
      <c r="CG216" s="257">
        <f>IF(BE216=0,,10^-6*BE216*$CC$5*'AOC-EOM-CPO'!AA249)</f>
        <v>0</v>
      </c>
      <c r="CH216" s="257">
        <f>IF(BF216=0,,10^-6*BF216*$CC$5*'AOC-EOM-CPO'!AB249)</f>
        <v>0</v>
      </c>
    </row>
    <row r="217" spans="1:86">
      <c r="A217" s="239" t="s">
        <v>137</v>
      </c>
      <c r="B217" s="194" t="s">
        <v>244</v>
      </c>
      <c r="C217" s="236">
        <f>'AOC-EOM-CPO'!C108</f>
        <v>0</v>
      </c>
      <c r="D217" s="234">
        <f>'AOC-EOM-CPO'!D108</f>
        <v>0</v>
      </c>
      <c r="E217" s="234">
        <f>'AOC-EOM-CPO'!E108</f>
        <v>0</v>
      </c>
      <c r="F217" s="234">
        <f>'AOC-EOM-CPO'!F108</f>
        <v>0</v>
      </c>
      <c r="G217" s="234">
        <f>'AOC-EOM-CPO'!G108</f>
        <v>0</v>
      </c>
      <c r="H217" s="234">
        <f>'AOC-EOM-CPO'!H108</f>
        <v>0</v>
      </c>
      <c r="I217" s="234">
        <f>'AOC-EOM-CPO'!I108</f>
        <v>0</v>
      </c>
      <c r="J217" s="234">
        <f>'AOC-EOM-CPO'!J108</f>
        <v>0</v>
      </c>
      <c r="K217" s="234">
        <f>'AOC-EOM-CPO'!K108</f>
        <v>0</v>
      </c>
      <c r="L217" s="234">
        <f>'AOC-EOM-CPO'!L108</f>
        <v>0</v>
      </c>
      <c r="M217" s="234">
        <f>'AOC-EOM-CPO'!M108</f>
        <v>0</v>
      </c>
      <c r="N217" s="234">
        <f>'AOC-EOM-CPO'!N108</f>
        <v>0</v>
      </c>
      <c r="P217" s="194" t="str">
        <f t="shared" si="191"/>
        <v>CPO 1.6 Tbps 2 km</v>
      </c>
      <c r="Q217" s="236">
        <f>'AOC-EOM-CPO'!C143</f>
        <v>0</v>
      </c>
      <c r="R217" s="234">
        <f>'AOC-EOM-CPO'!D143</f>
        <v>0</v>
      </c>
      <c r="S217" s="234">
        <f>'AOC-EOM-CPO'!E143</f>
        <v>0</v>
      </c>
      <c r="T217" s="234">
        <f>'AOC-EOM-CPO'!F143</f>
        <v>0</v>
      </c>
      <c r="U217" s="234">
        <f>'AOC-EOM-CPO'!G143</f>
        <v>0</v>
      </c>
      <c r="V217" s="234">
        <f>'AOC-EOM-CPO'!H143</f>
        <v>0</v>
      </c>
      <c r="W217" s="234">
        <f>'AOC-EOM-CPO'!I143</f>
        <v>0</v>
      </c>
      <c r="X217" s="234">
        <f>'AOC-EOM-CPO'!J143</f>
        <v>0</v>
      </c>
      <c r="Y217" s="234">
        <f>'AOC-EOM-CPO'!K143</f>
        <v>0</v>
      </c>
      <c r="Z217" s="234">
        <f>'AOC-EOM-CPO'!L143</f>
        <v>0</v>
      </c>
      <c r="AA217" s="234">
        <f>'AOC-EOM-CPO'!M143</f>
        <v>0</v>
      </c>
      <c r="AB217" s="234">
        <f>'AOC-EOM-CPO'!N143</f>
        <v>0</v>
      </c>
      <c r="AD217" s="251" t="s">
        <v>124</v>
      </c>
      <c r="AF217" s="194" t="str">
        <f t="shared" si="194"/>
        <v>CPO 1.6 Tbps 2 km</v>
      </c>
      <c r="AG217" s="236">
        <f t="shared" si="167"/>
        <v>0</v>
      </c>
      <c r="AH217" s="234">
        <f t="shared" si="168"/>
        <v>0</v>
      </c>
      <c r="AI217" s="234">
        <f t="shared" si="169"/>
        <v>0</v>
      </c>
      <c r="AJ217" s="234">
        <f t="shared" si="170"/>
        <v>0</v>
      </c>
      <c r="AK217" s="234">
        <f t="shared" si="171"/>
        <v>0</v>
      </c>
      <c r="AL217" s="234">
        <f t="shared" si="172"/>
        <v>0</v>
      </c>
      <c r="AM217" s="234">
        <f t="shared" si="173"/>
        <v>0</v>
      </c>
      <c r="AN217" s="234">
        <f t="shared" si="174"/>
        <v>0</v>
      </c>
      <c r="AO217" s="234">
        <f t="shared" si="175"/>
        <v>0</v>
      </c>
      <c r="AP217" s="234">
        <f t="shared" si="176"/>
        <v>0</v>
      </c>
      <c r="AQ217" s="234">
        <f t="shared" si="177"/>
        <v>0</v>
      </c>
      <c r="AR217" s="234">
        <f t="shared" si="178"/>
        <v>0</v>
      </c>
      <c r="AT217" s="194" t="str">
        <f t="shared" si="195"/>
        <v>CPO 1.6 Tbps 2 km</v>
      </c>
      <c r="AU217" s="236">
        <f t="shared" si="179"/>
        <v>0</v>
      </c>
      <c r="AV217" s="234">
        <f t="shared" si="180"/>
        <v>0</v>
      </c>
      <c r="AW217" s="234">
        <f t="shared" si="181"/>
        <v>0</v>
      </c>
      <c r="AX217" s="234">
        <f t="shared" si="182"/>
        <v>0</v>
      </c>
      <c r="AY217" s="234">
        <f t="shared" si="183"/>
        <v>0</v>
      </c>
      <c r="AZ217" s="234">
        <f t="shared" si="184"/>
        <v>0</v>
      </c>
      <c r="BA217" s="234">
        <f t="shared" si="185"/>
        <v>0</v>
      </c>
      <c r="BB217" s="234">
        <f t="shared" si="186"/>
        <v>0</v>
      </c>
      <c r="BC217" s="234">
        <f t="shared" si="187"/>
        <v>0</v>
      </c>
      <c r="BD217" s="234">
        <f t="shared" si="188"/>
        <v>0</v>
      </c>
      <c r="BE217" s="234">
        <f t="shared" si="189"/>
        <v>0</v>
      </c>
      <c r="BF217" s="234">
        <f t="shared" si="190"/>
        <v>0</v>
      </c>
      <c r="BH217" s="194" t="str">
        <f t="shared" si="192"/>
        <v>CPO 1.6 Tbps 2 km</v>
      </c>
      <c r="BI217" s="262">
        <f>IF(AG217=0,,10^-6*AG217*$BO$5*'AOC-EOM-CPO'!Q250)</f>
        <v>0</v>
      </c>
      <c r="BJ217" s="260">
        <f>IF(AH217=0,,10^-6*AH217*$BO$5*'AOC-EOM-CPO'!R250)</f>
        <v>0</v>
      </c>
      <c r="BK217" s="260">
        <f>IF(AI217=0,,10^-6*AI217*$BO$5*'AOC-EOM-CPO'!S250)</f>
        <v>0</v>
      </c>
      <c r="BL217" s="260">
        <f>IF(AJ217=0,,10^-6*AJ217*$BO$5*'AOC-EOM-CPO'!T250)</f>
        <v>0</v>
      </c>
      <c r="BM217" s="260">
        <f>IF(AK217=0,,10^-6*AK217*$BO$5*'AOC-EOM-CPO'!U250)</f>
        <v>0</v>
      </c>
      <c r="BN217" s="260">
        <f>IF(AL217=0,,10^-6*AL217*$BO$5*'AOC-EOM-CPO'!V250)</f>
        <v>0</v>
      </c>
      <c r="BO217" s="260">
        <f>IF(AM217=0,,10^-6*AM217*$BO$5*'AOC-EOM-CPO'!W250)</f>
        <v>0</v>
      </c>
      <c r="BP217" s="260">
        <f>IF(AN217=0,,10^-6*AN217*$BO$5*'AOC-EOM-CPO'!X250)</f>
        <v>0</v>
      </c>
      <c r="BQ217" s="260">
        <f>IF(AO217=0,,10^-6*AO217*$BO$5*'AOC-EOM-CPO'!Y250)</f>
        <v>0</v>
      </c>
      <c r="BR217" s="260">
        <f>IF(AP217=0,,10^-6*AP217*$BO$5*'AOC-EOM-CPO'!Z250)</f>
        <v>0</v>
      </c>
      <c r="BS217" s="260">
        <f>IF(AQ217=0,,10^-6*AQ217*$BO$5*'AOC-EOM-CPO'!AA250)</f>
        <v>0</v>
      </c>
      <c r="BT217" s="260">
        <f>IF(AR217=0,,10^-6*AR217*$BO$5*'AOC-EOM-CPO'!AB250)</f>
        <v>0</v>
      </c>
      <c r="BV217" s="194" t="str">
        <f t="shared" si="193"/>
        <v>CPO 1.6 Tbps 2 km</v>
      </c>
      <c r="BW217" s="262">
        <f>IF(AU217=0,,10^-6*AU217*$CC$5*'AOC-EOM-CPO'!Q250)</f>
        <v>0</v>
      </c>
      <c r="BX217" s="260">
        <f>IF(AV217=0,,10^-6*AV217*$CC$5*'AOC-EOM-CPO'!R250)</f>
        <v>0</v>
      </c>
      <c r="BY217" s="260">
        <f>IF(AW217=0,,10^-6*AW217*$CC$5*'AOC-EOM-CPO'!S250)</f>
        <v>0</v>
      </c>
      <c r="BZ217" s="260">
        <f>IF(AX217=0,,10^-6*AX217*$CC$5*'AOC-EOM-CPO'!T250)</f>
        <v>0</v>
      </c>
      <c r="CA217" s="260">
        <f>IF(AY217=0,,10^-6*AY217*$CC$5*'AOC-EOM-CPO'!U250)</f>
        <v>0</v>
      </c>
      <c r="CB217" s="260">
        <f>IF(AZ217=0,,10^-6*AZ217*$CC$5*'AOC-EOM-CPO'!V250)</f>
        <v>0</v>
      </c>
      <c r="CC217" s="260">
        <f>IF(BA217=0,,10^-6*BA217*$CC$5*'AOC-EOM-CPO'!W250)</f>
        <v>0</v>
      </c>
      <c r="CD217" s="260">
        <f>IF(BB217=0,,10^-6*BB217*$CC$5*'AOC-EOM-CPO'!X250)</f>
        <v>0</v>
      </c>
      <c r="CE217" s="260">
        <f>IF(BC217=0,,10^-6*BC217*$CC$5*'AOC-EOM-CPO'!Y250)</f>
        <v>0</v>
      </c>
      <c r="CF217" s="260">
        <f>IF(BD217=0,,10^-6*BD217*$CC$5*'AOC-EOM-CPO'!Z250)</f>
        <v>0</v>
      </c>
      <c r="CG217" s="260">
        <f>IF(BE217=0,,10^-6*BE217*$CC$5*'AOC-EOM-CPO'!AA250)</f>
        <v>0</v>
      </c>
      <c r="CH217" s="260">
        <f>IF(BF217=0,,10^-6*BF217*$CC$5*'AOC-EOM-CPO'!AB250)</f>
        <v>0</v>
      </c>
    </row>
    <row r="218" spans="1:86">
      <c r="A218" s="123"/>
      <c r="B218" s="123"/>
      <c r="P218" s="123"/>
      <c r="AF218" s="123"/>
      <c r="AT218" s="123"/>
      <c r="BH218" s="123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V218" s="123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</row>
    <row r="219" spans="1:86">
      <c r="A219" s="242" t="s">
        <v>139</v>
      </c>
      <c r="B219" s="124" t="str">
        <f>A9</f>
        <v>DWDM</v>
      </c>
      <c r="C219" s="80">
        <f t="shared" ref="C219:N219" si="196">SUM(C8:C32)</f>
        <v>476503.5</v>
      </c>
      <c r="D219" s="80">
        <f t="shared" si="196"/>
        <v>266805.5</v>
      </c>
      <c r="E219" s="80">
        <f t="shared" si="196"/>
        <v>0</v>
      </c>
      <c r="F219" s="80">
        <f t="shared" si="196"/>
        <v>0</v>
      </c>
      <c r="G219" s="80">
        <f t="shared" si="196"/>
        <v>0</v>
      </c>
      <c r="H219" s="80">
        <f t="shared" si="196"/>
        <v>0</v>
      </c>
      <c r="I219" s="80">
        <f t="shared" si="196"/>
        <v>0</v>
      </c>
      <c r="J219" s="80">
        <f t="shared" si="196"/>
        <v>0</v>
      </c>
      <c r="K219" s="80">
        <f t="shared" si="196"/>
        <v>0</v>
      </c>
      <c r="L219" s="80">
        <f t="shared" si="196"/>
        <v>0</v>
      </c>
      <c r="M219" s="80">
        <f t="shared" si="196"/>
        <v>0</v>
      </c>
      <c r="N219" s="80">
        <f t="shared" si="196"/>
        <v>0</v>
      </c>
      <c r="P219" s="124" t="str">
        <f t="shared" ref="P219:P227" si="197">B219</f>
        <v>DWDM</v>
      </c>
      <c r="Q219" s="80">
        <f t="shared" ref="Q219:AB219" si="198">SUM(Q8:Q32)</f>
        <v>487751.95</v>
      </c>
      <c r="R219" s="80">
        <f t="shared" si="198"/>
        <v>578529.99999999988</v>
      </c>
      <c r="S219" s="80">
        <f t="shared" si="198"/>
        <v>0</v>
      </c>
      <c r="T219" s="80">
        <f t="shared" si="198"/>
        <v>0</v>
      </c>
      <c r="U219" s="80">
        <f t="shared" si="198"/>
        <v>0</v>
      </c>
      <c r="V219" s="80">
        <f t="shared" si="198"/>
        <v>0</v>
      </c>
      <c r="W219" s="80">
        <f t="shared" si="198"/>
        <v>0</v>
      </c>
      <c r="X219" s="80">
        <f t="shared" si="198"/>
        <v>0</v>
      </c>
      <c r="Y219" s="80">
        <f t="shared" si="198"/>
        <v>0</v>
      </c>
      <c r="Z219" s="80">
        <f t="shared" si="198"/>
        <v>0</v>
      </c>
      <c r="AA219" s="80">
        <f t="shared" si="198"/>
        <v>0</v>
      </c>
      <c r="AB219" s="80">
        <f t="shared" si="198"/>
        <v>0</v>
      </c>
      <c r="AF219" s="124" t="str">
        <f t="shared" ref="AF219:AF227" si="199">P219</f>
        <v>DWDM</v>
      </c>
      <c r="AG219" s="80">
        <f t="shared" ref="AG219:AR219" si="200">SUM(AG8:AG32)</f>
        <v>476503.5</v>
      </c>
      <c r="AH219" s="80">
        <f t="shared" si="200"/>
        <v>266805.5</v>
      </c>
      <c r="AI219" s="80">
        <f t="shared" si="200"/>
        <v>0</v>
      </c>
      <c r="AJ219" s="80">
        <f t="shared" si="200"/>
        <v>0</v>
      </c>
      <c r="AK219" s="80">
        <f t="shared" si="200"/>
        <v>0</v>
      </c>
      <c r="AL219" s="80">
        <f t="shared" si="200"/>
        <v>0</v>
      </c>
      <c r="AM219" s="80">
        <f t="shared" si="200"/>
        <v>0</v>
      </c>
      <c r="AN219" s="80">
        <f t="shared" si="200"/>
        <v>0</v>
      </c>
      <c r="AO219" s="80">
        <f t="shared" si="200"/>
        <v>0</v>
      </c>
      <c r="AP219" s="80">
        <f t="shared" si="200"/>
        <v>0</v>
      </c>
      <c r="AQ219" s="80">
        <f t="shared" si="200"/>
        <v>0</v>
      </c>
      <c r="AR219" s="80">
        <f t="shared" si="200"/>
        <v>0</v>
      </c>
      <c r="AT219" s="124" t="str">
        <f t="shared" ref="AT219:AT227" si="201">AF219</f>
        <v>DWDM</v>
      </c>
      <c r="AU219" s="80">
        <f t="shared" ref="AU219:BF219" si="202">SUM(AU8:AU32)</f>
        <v>468098.5</v>
      </c>
      <c r="AV219" s="80">
        <f t="shared" si="202"/>
        <v>515747.5</v>
      </c>
      <c r="AW219" s="80">
        <f t="shared" si="202"/>
        <v>0</v>
      </c>
      <c r="AX219" s="80">
        <f t="shared" si="202"/>
        <v>0</v>
      </c>
      <c r="AY219" s="80">
        <f t="shared" si="202"/>
        <v>0</v>
      </c>
      <c r="AZ219" s="80">
        <f t="shared" si="202"/>
        <v>0</v>
      </c>
      <c r="BA219" s="80">
        <f t="shared" si="202"/>
        <v>0</v>
      </c>
      <c r="BB219" s="80">
        <f t="shared" si="202"/>
        <v>0</v>
      </c>
      <c r="BC219" s="80">
        <f t="shared" si="202"/>
        <v>0</v>
      </c>
      <c r="BD219" s="80">
        <f t="shared" si="202"/>
        <v>0</v>
      </c>
      <c r="BE219" s="80">
        <f t="shared" si="202"/>
        <v>0</v>
      </c>
      <c r="BF219" s="80">
        <f t="shared" si="202"/>
        <v>0</v>
      </c>
      <c r="BH219" s="124" t="str">
        <f t="shared" ref="BH219:BH227" si="203">B219</f>
        <v>DWDM</v>
      </c>
      <c r="BI219" s="55">
        <f t="shared" ref="BI219:BT219" si="204">SUM(BI8:BI32)</f>
        <v>14.526016644639286</v>
      </c>
      <c r="BJ219" s="55">
        <f t="shared" si="204"/>
        <v>7.9499150435513828</v>
      </c>
      <c r="BK219" s="55">
        <f t="shared" si="204"/>
        <v>0</v>
      </c>
      <c r="BL219" s="55">
        <f t="shared" si="204"/>
        <v>0</v>
      </c>
      <c r="BM219" s="55">
        <f t="shared" si="204"/>
        <v>0</v>
      </c>
      <c r="BN219" s="55">
        <f t="shared" si="204"/>
        <v>0</v>
      </c>
      <c r="BO219" s="55">
        <f t="shared" si="204"/>
        <v>0</v>
      </c>
      <c r="BP219" s="55">
        <f t="shared" si="204"/>
        <v>0</v>
      </c>
      <c r="BQ219" s="55">
        <f t="shared" si="204"/>
        <v>0</v>
      </c>
      <c r="BR219" s="55">
        <f t="shared" si="204"/>
        <v>0</v>
      </c>
      <c r="BS219" s="55">
        <f t="shared" si="204"/>
        <v>0</v>
      </c>
      <c r="BT219" s="55">
        <f t="shared" si="204"/>
        <v>0</v>
      </c>
      <c r="BV219" s="124" t="str">
        <f t="shared" ref="BV219:BV227" si="205">BH219</f>
        <v>DWDM</v>
      </c>
      <c r="BW219" s="55">
        <f t="shared" ref="BW219:CH219" si="206">SUM(BW8:BW32)</f>
        <v>49.943328343107474</v>
      </c>
      <c r="BX219" s="55">
        <f t="shared" si="206"/>
        <v>50.585749539701936</v>
      </c>
      <c r="BY219" s="55">
        <f t="shared" si="206"/>
        <v>0</v>
      </c>
      <c r="BZ219" s="55">
        <f t="shared" si="206"/>
        <v>0</v>
      </c>
      <c r="CA219" s="55">
        <f t="shared" si="206"/>
        <v>0</v>
      </c>
      <c r="CB219" s="55">
        <f t="shared" si="206"/>
        <v>0</v>
      </c>
      <c r="CC219" s="55">
        <f t="shared" si="206"/>
        <v>0</v>
      </c>
      <c r="CD219" s="55">
        <f t="shared" si="206"/>
        <v>0</v>
      </c>
      <c r="CE219" s="55">
        <f t="shared" si="206"/>
        <v>0</v>
      </c>
      <c r="CF219" s="55">
        <f t="shared" si="206"/>
        <v>0</v>
      </c>
      <c r="CG219" s="55">
        <f t="shared" si="206"/>
        <v>0</v>
      </c>
      <c r="CH219" s="55">
        <f t="shared" si="206"/>
        <v>0</v>
      </c>
    </row>
    <row r="220" spans="1:86">
      <c r="A220" s="242" t="s">
        <v>139</v>
      </c>
      <c r="B220" s="124" t="str">
        <f>A96</f>
        <v>Ethernet</v>
      </c>
      <c r="C220" s="80">
        <f t="shared" ref="C220:N220" si="207">SUM(C33:C113)</f>
        <v>15917418.005000001</v>
      </c>
      <c r="D220" s="80">
        <f t="shared" si="207"/>
        <v>13928215.15</v>
      </c>
      <c r="E220" s="80">
        <f t="shared" si="207"/>
        <v>0</v>
      </c>
      <c r="F220" s="80">
        <f t="shared" si="207"/>
        <v>0</v>
      </c>
      <c r="G220" s="80">
        <f t="shared" si="207"/>
        <v>0</v>
      </c>
      <c r="H220" s="80">
        <f t="shared" si="207"/>
        <v>0</v>
      </c>
      <c r="I220" s="80">
        <f t="shared" si="207"/>
        <v>0</v>
      </c>
      <c r="J220" s="80">
        <f t="shared" si="207"/>
        <v>0</v>
      </c>
      <c r="K220" s="80">
        <f t="shared" si="207"/>
        <v>0</v>
      </c>
      <c r="L220" s="80">
        <f t="shared" si="207"/>
        <v>0</v>
      </c>
      <c r="M220" s="80">
        <f t="shared" si="207"/>
        <v>0</v>
      </c>
      <c r="N220" s="80">
        <f t="shared" si="207"/>
        <v>0</v>
      </c>
      <c r="P220" s="124" t="str">
        <f t="shared" si="197"/>
        <v>Ethernet</v>
      </c>
      <c r="Q220" s="80">
        <f t="shared" ref="Q220:AB220" si="208">SUM(Q33:Q113)</f>
        <v>2348354.7200000002</v>
      </c>
      <c r="R220" s="80">
        <f t="shared" si="208"/>
        <v>3963984.29</v>
      </c>
      <c r="S220" s="80">
        <f t="shared" si="208"/>
        <v>0</v>
      </c>
      <c r="T220" s="80">
        <f t="shared" si="208"/>
        <v>0</v>
      </c>
      <c r="U220" s="80">
        <f t="shared" si="208"/>
        <v>0</v>
      </c>
      <c r="V220" s="80">
        <f t="shared" si="208"/>
        <v>0</v>
      </c>
      <c r="W220" s="80">
        <f t="shared" si="208"/>
        <v>0</v>
      </c>
      <c r="X220" s="80">
        <f t="shared" si="208"/>
        <v>0</v>
      </c>
      <c r="Y220" s="80">
        <f t="shared" si="208"/>
        <v>0</v>
      </c>
      <c r="Z220" s="80">
        <f t="shared" si="208"/>
        <v>0</v>
      </c>
      <c r="AA220" s="80">
        <f t="shared" si="208"/>
        <v>0</v>
      </c>
      <c r="AB220" s="80">
        <f t="shared" si="208"/>
        <v>0</v>
      </c>
      <c r="AF220" s="124" t="str">
        <f t="shared" si="199"/>
        <v>Ethernet</v>
      </c>
      <c r="AG220" s="80">
        <f t="shared" ref="AG220:AR220" si="209">SUM(AG33:AG113)</f>
        <v>17377767.724999998</v>
      </c>
      <c r="AH220" s="80">
        <f t="shared" si="209"/>
        <v>16861548.440000001</v>
      </c>
      <c r="AI220" s="80">
        <f t="shared" si="209"/>
        <v>0</v>
      </c>
      <c r="AJ220" s="80">
        <f t="shared" si="209"/>
        <v>0</v>
      </c>
      <c r="AK220" s="80">
        <f t="shared" si="209"/>
        <v>0</v>
      </c>
      <c r="AL220" s="80">
        <f t="shared" si="209"/>
        <v>0</v>
      </c>
      <c r="AM220" s="80">
        <f t="shared" si="209"/>
        <v>0</v>
      </c>
      <c r="AN220" s="80">
        <f t="shared" si="209"/>
        <v>0</v>
      </c>
      <c r="AO220" s="80">
        <f t="shared" si="209"/>
        <v>0</v>
      </c>
      <c r="AP220" s="80">
        <f t="shared" si="209"/>
        <v>0</v>
      </c>
      <c r="AQ220" s="80">
        <f t="shared" si="209"/>
        <v>0</v>
      </c>
      <c r="AR220" s="80">
        <f t="shared" si="209"/>
        <v>0</v>
      </c>
      <c r="AT220" s="124" t="str">
        <f t="shared" si="201"/>
        <v>Ethernet</v>
      </c>
      <c r="AU220" s="80">
        <f t="shared" ref="AU220:BF220" si="210">SUM(AU33:AU113)</f>
        <v>822952</v>
      </c>
      <c r="AV220" s="80">
        <f t="shared" si="210"/>
        <v>1006322</v>
      </c>
      <c r="AW220" s="80">
        <f t="shared" si="210"/>
        <v>0</v>
      </c>
      <c r="AX220" s="80">
        <f t="shared" si="210"/>
        <v>0</v>
      </c>
      <c r="AY220" s="80">
        <f t="shared" si="210"/>
        <v>0</v>
      </c>
      <c r="AZ220" s="80">
        <f t="shared" si="210"/>
        <v>0</v>
      </c>
      <c r="BA220" s="80">
        <f t="shared" si="210"/>
        <v>0</v>
      </c>
      <c r="BB220" s="80">
        <f t="shared" si="210"/>
        <v>0</v>
      </c>
      <c r="BC220" s="80">
        <f t="shared" si="210"/>
        <v>0</v>
      </c>
      <c r="BD220" s="80">
        <f t="shared" si="210"/>
        <v>0</v>
      </c>
      <c r="BE220" s="80">
        <f t="shared" si="210"/>
        <v>0</v>
      </c>
      <c r="BF220" s="80">
        <f t="shared" si="210"/>
        <v>0</v>
      </c>
      <c r="BH220" s="124" t="str">
        <f t="shared" si="203"/>
        <v>Ethernet</v>
      </c>
      <c r="BI220" s="55">
        <f t="shared" ref="BI220:BT220" si="211">SUM(BI33:BI113)</f>
        <v>185.57109810725109</v>
      </c>
      <c r="BJ220" s="55">
        <f t="shared" si="211"/>
        <v>281.80548328648217</v>
      </c>
      <c r="BK220" s="55">
        <f t="shared" si="211"/>
        <v>0</v>
      </c>
      <c r="BL220" s="55">
        <f t="shared" si="211"/>
        <v>0</v>
      </c>
      <c r="BM220" s="55">
        <f t="shared" si="211"/>
        <v>0</v>
      </c>
      <c r="BN220" s="55">
        <f t="shared" si="211"/>
        <v>0</v>
      </c>
      <c r="BO220" s="55">
        <f t="shared" si="211"/>
        <v>0</v>
      </c>
      <c r="BP220" s="55">
        <f t="shared" si="211"/>
        <v>0</v>
      </c>
      <c r="BQ220" s="55">
        <f t="shared" si="211"/>
        <v>0</v>
      </c>
      <c r="BR220" s="55">
        <f t="shared" si="211"/>
        <v>0</v>
      </c>
      <c r="BS220" s="55">
        <f t="shared" si="211"/>
        <v>0</v>
      </c>
      <c r="BT220" s="55">
        <f t="shared" si="211"/>
        <v>0</v>
      </c>
      <c r="BV220" s="124" t="str">
        <f t="shared" si="205"/>
        <v>Ethernet</v>
      </c>
      <c r="BW220" s="55">
        <f t="shared" ref="BW220:CH220" si="212">SUM(BW33:BW113)</f>
        <v>190.62894770285118</v>
      </c>
      <c r="BX220" s="55">
        <f t="shared" si="212"/>
        <v>181.28526225566722</v>
      </c>
      <c r="BY220" s="55">
        <f t="shared" si="212"/>
        <v>0</v>
      </c>
      <c r="BZ220" s="55">
        <f t="shared" si="212"/>
        <v>0</v>
      </c>
      <c r="CA220" s="55">
        <f t="shared" si="212"/>
        <v>0</v>
      </c>
      <c r="CB220" s="55">
        <f t="shared" si="212"/>
        <v>0</v>
      </c>
      <c r="CC220" s="55">
        <f t="shared" si="212"/>
        <v>0</v>
      </c>
      <c r="CD220" s="55">
        <f t="shared" si="212"/>
        <v>0</v>
      </c>
      <c r="CE220" s="55">
        <f t="shared" si="212"/>
        <v>0</v>
      </c>
      <c r="CF220" s="55">
        <f t="shared" si="212"/>
        <v>0</v>
      </c>
      <c r="CG220" s="55">
        <f t="shared" si="212"/>
        <v>0</v>
      </c>
      <c r="CH220" s="55">
        <f t="shared" si="212"/>
        <v>0</v>
      </c>
    </row>
    <row r="221" spans="1:86">
      <c r="A221" s="242" t="s">
        <v>139</v>
      </c>
      <c r="B221" s="124" t="str">
        <f>A116</f>
        <v>FibreChannel</v>
      </c>
      <c r="C221" s="80">
        <f t="shared" ref="C221:N221" si="213">SUM(C114:C123)</f>
        <v>265288</v>
      </c>
      <c r="D221" s="80">
        <f t="shared" si="213"/>
        <v>274857</v>
      </c>
      <c r="E221" s="80">
        <f t="shared" si="213"/>
        <v>0</v>
      </c>
      <c r="F221" s="80">
        <f t="shared" si="213"/>
        <v>0</v>
      </c>
      <c r="G221" s="80">
        <f t="shared" si="213"/>
        <v>0</v>
      </c>
      <c r="H221" s="80">
        <f t="shared" si="213"/>
        <v>0</v>
      </c>
      <c r="I221" s="80">
        <f t="shared" si="213"/>
        <v>0</v>
      </c>
      <c r="J221" s="80">
        <f t="shared" si="213"/>
        <v>0</v>
      </c>
      <c r="K221" s="80">
        <f t="shared" si="213"/>
        <v>0</v>
      </c>
      <c r="L221" s="80">
        <f t="shared" si="213"/>
        <v>0</v>
      </c>
      <c r="M221" s="80">
        <f t="shared" si="213"/>
        <v>0</v>
      </c>
      <c r="N221" s="80">
        <f t="shared" si="213"/>
        <v>0</v>
      </c>
      <c r="P221" s="124" t="str">
        <f t="shared" si="197"/>
        <v>FibreChannel</v>
      </c>
      <c r="Q221" s="80">
        <f t="shared" ref="Q221:AB221" si="214">SUM(Q114:Q123)</f>
        <v>4295</v>
      </c>
      <c r="R221" s="80">
        <f t="shared" si="214"/>
        <v>13363</v>
      </c>
      <c r="S221" s="80">
        <f t="shared" si="214"/>
        <v>0</v>
      </c>
      <c r="T221" s="80">
        <f t="shared" si="214"/>
        <v>0</v>
      </c>
      <c r="U221" s="80">
        <f t="shared" si="214"/>
        <v>0</v>
      </c>
      <c r="V221" s="80">
        <f t="shared" si="214"/>
        <v>0</v>
      </c>
      <c r="W221" s="80">
        <f t="shared" si="214"/>
        <v>0</v>
      </c>
      <c r="X221" s="80">
        <f t="shared" si="214"/>
        <v>0</v>
      </c>
      <c r="Y221" s="80">
        <f t="shared" si="214"/>
        <v>0</v>
      </c>
      <c r="Z221" s="80">
        <f t="shared" si="214"/>
        <v>0</v>
      </c>
      <c r="AA221" s="80">
        <f t="shared" si="214"/>
        <v>0</v>
      </c>
      <c r="AB221" s="80">
        <f t="shared" si="214"/>
        <v>0</v>
      </c>
      <c r="AF221" s="124" t="str">
        <f t="shared" si="199"/>
        <v>FibreChannel</v>
      </c>
      <c r="AG221" s="80">
        <f t="shared" ref="AG221:AR221" si="215">SUM(AG114:AG123)</f>
        <v>265288</v>
      </c>
      <c r="AH221" s="80">
        <f t="shared" si="215"/>
        <v>274857</v>
      </c>
      <c r="AI221" s="80">
        <f t="shared" si="215"/>
        <v>0</v>
      </c>
      <c r="AJ221" s="80">
        <f t="shared" si="215"/>
        <v>0</v>
      </c>
      <c r="AK221" s="80">
        <f t="shared" si="215"/>
        <v>0</v>
      </c>
      <c r="AL221" s="80">
        <f t="shared" si="215"/>
        <v>0</v>
      </c>
      <c r="AM221" s="80">
        <f t="shared" si="215"/>
        <v>0</v>
      </c>
      <c r="AN221" s="80">
        <f t="shared" si="215"/>
        <v>0</v>
      </c>
      <c r="AO221" s="80">
        <f t="shared" si="215"/>
        <v>0</v>
      </c>
      <c r="AP221" s="80">
        <f t="shared" si="215"/>
        <v>0</v>
      </c>
      <c r="AQ221" s="80">
        <f t="shared" si="215"/>
        <v>0</v>
      </c>
      <c r="AR221" s="80">
        <f t="shared" si="215"/>
        <v>0</v>
      </c>
      <c r="AT221" s="124" t="str">
        <f t="shared" si="201"/>
        <v>FibreChannel</v>
      </c>
      <c r="AU221" s="80">
        <f t="shared" ref="AU221:BF221" si="216">SUM(AU114:AU123)</f>
        <v>4295</v>
      </c>
      <c r="AV221" s="80">
        <f t="shared" si="216"/>
        <v>13363</v>
      </c>
      <c r="AW221" s="80">
        <f t="shared" si="216"/>
        <v>0</v>
      </c>
      <c r="AX221" s="80">
        <f t="shared" si="216"/>
        <v>0</v>
      </c>
      <c r="AY221" s="80">
        <f t="shared" si="216"/>
        <v>0</v>
      </c>
      <c r="AZ221" s="80">
        <f t="shared" si="216"/>
        <v>0</v>
      </c>
      <c r="BA221" s="80">
        <f t="shared" si="216"/>
        <v>0</v>
      </c>
      <c r="BB221" s="80">
        <f t="shared" si="216"/>
        <v>0</v>
      </c>
      <c r="BC221" s="80">
        <f t="shared" si="216"/>
        <v>0</v>
      </c>
      <c r="BD221" s="80">
        <f t="shared" si="216"/>
        <v>0</v>
      </c>
      <c r="BE221" s="80">
        <f t="shared" si="216"/>
        <v>0</v>
      </c>
      <c r="BF221" s="80">
        <f t="shared" si="216"/>
        <v>0</v>
      </c>
      <c r="BH221" s="124" t="str">
        <f t="shared" si="203"/>
        <v>FibreChannel</v>
      </c>
      <c r="BI221" s="55">
        <f t="shared" ref="BI221:BT221" si="217">SUM(BI114:BI123)</f>
        <v>7.0129848279999996</v>
      </c>
      <c r="BJ221" s="55">
        <f t="shared" si="217"/>
        <v>5.9299919999999968</v>
      </c>
      <c r="BK221" s="55">
        <f t="shared" si="217"/>
        <v>0</v>
      </c>
      <c r="BL221" s="55">
        <f t="shared" si="217"/>
        <v>0</v>
      </c>
      <c r="BM221" s="55">
        <f t="shared" si="217"/>
        <v>0</v>
      </c>
      <c r="BN221" s="55">
        <f t="shared" si="217"/>
        <v>0</v>
      </c>
      <c r="BO221" s="55">
        <f t="shared" si="217"/>
        <v>0</v>
      </c>
      <c r="BP221" s="55">
        <f t="shared" si="217"/>
        <v>0</v>
      </c>
      <c r="BQ221" s="55">
        <f t="shared" si="217"/>
        <v>0</v>
      </c>
      <c r="BR221" s="55">
        <f t="shared" si="217"/>
        <v>0</v>
      </c>
      <c r="BS221" s="55">
        <f t="shared" si="217"/>
        <v>0</v>
      </c>
      <c r="BT221" s="55">
        <f t="shared" si="217"/>
        <v>0</v>
      </c>
      <c r="BV221" s="124" t="str">
        <f t="shared" si="205"/>
        <v>FibreChannel</v>
      </c>
      <c r="BW221" s="55">
        <f t="shared" ref="BW221:CH221" si="218">SUM(BW114:BW123)</f>
        <v>0.27119815039313799</v>
      </c>
      <c r="BX221" s="55">
        <f t="shared" si="218"/>
        <v>0.66815000000000002</v>
      </c>
      <c r="BY221" s="55">
        <f t="shared" si="218"/>
        <v>0</v>
      </c>
      <c r="BZ221" s="55">
        <f t="shared" si="218"/>
        <v>0</v>
      </c>
      <c r="CA221" s="55">
        <f t="shared" si="218"/>
        <v>0</v>
      </c>
      <c r="CB221" s="55">
        <f t="shared" si="218"/>
        <v>0</v>
      </c>
      <c r="CC221" s="55">
        <f t="shared" si="218"/>
        <v>0</v>
      </c>
      <c r="CD221" s="55">
        <f t="shared" si="218"/>
        <v>0</v>
      </c>
      <c r="CE221" s="55">
        <f t="shared" si="218"/>
        <v>0</v>
      </c>
      <c r="CF221" s="55">
        <f t="shared" si="218"/>
        <v>0</v>
      </c>
      <c r="CG221" s="55">
        <f t="shared" si="218"/>
        <v>0</v>
      </c>
      <c r="CH221" s="55">
        <f t="shared" si="218"/>
        <v>0</v>
      </c>
    </row>
    <row r="222" spans="1:86">
      <c r="A222" s="242" t="s">
        <v>139</v>
      </c>
      <c r="B222" s="124" t="str">
        <f>A128</f>
        <v>Fronthaul</v>
      </c>
      <c r="C222" s="80">
        <f t="shared" ref="C222:N222" si="219">SUM(C124:C155)</f>
        <v>13178976.436519636</v>
      </c>
      <c r="D222" s="80">
        <f t="shared" si="219"/>
        <v>9336404.879999999</v>
      </c>
      <c r="E222" s="80">
        <f t="shared" si="219"/>
        <v>0</v>
      </c>
      <c r="F222" s="80">
        <f t="shared" si="219"/>
        <v>0</v>
      </c>
      <c r="G222" s="80">
        <f t="shared" si="219"/>
        <v>0</v>
      </c>
      <c r="H222" s="80">
        <f t="shared" si="219"/>
        <v>0</v>
      </c>
      <c r="I222" s="80">
        <f t="shared" si="219"/>
        <v>0</v>
      </c>
      <c r="J222" s="80">
        <f t="shared" si="219"/>
        <v>0</v>
      </c>
      <c r="K222" s="80">
        <f t="shared" si="219"/>
        <v>0</v>
      </c>
      <c r="L222" s="80">
        <f t="shared" si="219"/>
        <v>0</v>
      </c>
      <c r="M222" s="80">
        <f t="shared" si="219"/>
        <v>0</v>
      </c>
      <c r="N222" s="80">
        <f t="shared" si="219"/>
        <v>0</v>
      </c>
      <c r="P222" s="124" t="str">
        <f t="shared" si="197"/>
        <v>Fronthaul</v>
      </c>
      <c r="Q222" s="80">
        <f t="shared" ref="Q222:AB222" si="220">SUM(Q124:Q155)</f>
        <v>84</v>
      </c>
      <c r="R222" s="80">
        <f t="shared" si="220"/>
        <v>9000</v>
      </c>
      <c r="S222" s="80">
        <f t="shared" si="220"/>
        <v>0</v>
      </c>
      <c r="T222" s="80">
        <f t="shared" si="220"/>
        <v>0</v>
      </c>
      <c r="U222" s="80">
        <f t="shared" si="220"/>
        <v>0</v>
      </c>
      <c r="V222" s="80">
        <f t="shared" si="220"/>
        <v>0</v>
      </c>
      <c r="W222" s="80">
        <f t="shared" si="220"/>
        <v>0</v>
      </c>
      <c r="X222" s="80">
        <f t="shared" si="220"/>
        <v>0</v>
      </c>
      <c r="Y222" s="80">
        <f t="shared" si="220"/>
        <v>0</v>
      </c>
      <c r="Z222" s="80">
        <f t="shared" si="220"/>
        <v>0</v>
      </c>
      <c r="AA222" s="80">
        <f t="shared" si="220"/>
        <v>0</v>
      </c>
      <c r="AB222" s="80">
        <f t="shared" si="220"/>
        <v>0</v>
      </c>
      <c r="AF222" s="124" t="str">
        <f t="shared" si="199"/>
        <v>Fronthaul</v>
      </c>
      <c r="AG222" s="80">
        <f t="shared" ref="AG222:AR222" si="221">SUM(AG124:AG155)</f>
        <v>13178976.436519636</v>
      </c>
      <c r="AH222" s="80">
        <f t="shared" si="221"/>
        <v>9336404.879999999</v>
      </c>
      <c r="AI222" s="80">
        <f t="shared" si="221"/>
        <v>0</v>
      </c>
      <c r="AJ222" s="80">
        <f t="shared" si="221"/>
        <v>0</v>
      </c>
      <c r="AK222" s="80">
        <f t="shared" si="221"/>
        <v>0</v>
      </c>
      <c r="AL222" s="80">
        <f t="shared" si="221"/>
        <v>0</v>
      </c>
      <c r="AM222" s="80">
        <f t="shared" si="221"/>
        <v>0</v>
      </c>
      <c r="AN222" s="80">
        <f t="shared" si="221"/>
        <v>0</v>
      </c>
      <c r="AO222" s="80">
        <f t="shared" si="221"/>
        <v>0</v>
      </c>
      <c r="AP222" s="80">
        <f t="shared" si="221"/>
        <v>0</v>
      </c>
      <c r="AQ222" s="80">
        <f t="shared" si="221"/>
        <v>0</v>
      </c>
      <c r="AR222" s="80">
        <f t="shared" si="221"/>
        <v>0</v>
      </c>
      <c r="AT222" s="124" t="str">
        <f t="shared" si="201"/>
        <v>Fronthaul</v>
      </c>
      <c r="AU222" s="80">
        <f t="shared" ref="AU222:BF222" si="222">SUM(AU124:AU155)</f>
        <v>84</v>
      </c>
      <c r="AV222" s="80">
        <f t="shared" si="222"/>
        <v>9000</v>
      </c>
      <c r="AW222" s="80">
        <f t="shared" si="222"/>
        <v>0</v>
      </c>
      <c r="AX222" s="80">
        <f t="shared" si="222"/>
        <v>0</v>
      </c>
      <c r="AY222" s="80">
        <f t="shared" si="222"/>
        <v>0</v>
      </c>
      <c r="AZ222" s="80">
        <f t="shared" si="222"/>
        <v>0</v>
      </c>
      <c r="BA222" s="80">
        <f t="shared" si="222"/>
        <v>0</v>
      </c>
      <c r="BB222" s="80">
        <f t="shared" si="222"/>
        <v>0</v>
      </c>
      <c r="BC222" s="80">
        <f t="shared" si="222"/>
        <v>0</v>
      </c>
      <c r="BD222" s="80">
        <f t="shared" si="222"/>
        <v>0</v>
      </c>
      <c r="BE222" s="80">
        <f t="shared" si="222"/>
        <v>0</v>
      </c>
      <c r="BF222" s="80">
        <f t="shared" si="222"/>
        <v>0</v>
      </c>
      <c r="BH222" s="124" t="str">
        <f t="shared" si="203"/>
        <v>Fronthaul</v>
      </c>
      <c r="BI222" s="55">
        <f t="shared" ref="BI222:BT222" si="223">SUM(BI124:BI155)</f>
        <v>61.50038840678998</v>
      </c>
      <c r="BJ222" s="55">
        <f t="shared" si="223"/>
        <v>40.567366820657057</v>
      </c>
      <c r="BK222" s="55">
        <f t="shared" si="223"/>
        <v>0</v>
      </c>
      <c r="BL222" s="55">
        <f t="shared" si="223"/>
        <v>0</v>
      </c>
      <c r="BM222" s="55">
        <f t="shared" si="223"/>
        <v>0</v>
      </c>
      <c r="BN222" s="55">
        <f t="shared" si="223"/>
        <v>0</v>
      </c>
      <c r="BO222" s="55">
        <f t="shared" si="223"/>
        <v>0</v>
      </c>
      <c r="BP222" s="55">
        <f t="shared" si="223"/>
        <v>0</v>
      </c>
      <c r="BQ222" s="55">
        <f t="shared" si="223"/>
        <v>0</v>
      </c>
      <c r="BR222" s="55">
        <f t="shared" si="223"/>
        <v>0</v>
      </c>
      <c r="BS222" s="55">
        <f t="shared" si="223"/>
        <v>0</v>
      </c>
      <c r="BT222" s="55">
        <f t="shared" si="223"/>
        <v>0</v>
      </c>
      <c r="BV222" s="124" t="str">
        <f t="shared" si="205"/>
        <v>Fronthaul</v>
      </c>
      <c r="BW222" s="55">
        <f t="shared" ref="BW222:CH222" si="224">SUM(BW124:BW155)</f>
        <v>0</v>
      </c>
      <c r="BX222" s="55">
        <f t="shared" si="224"/>
        <v>0</v>
      </c>
      <c r="BY222" s="55">
        <f t="shared" si="224"/>
        <v>0</v>
      </c>
      <c r="BZ222" s="55">
        <f t="shared" si="224"/>
        <v>0</v>
      </c>
      <c r="CA222" s="55">
        <f t="shared" si="224"/>
        <v>0</v>
      </c>
      <c r="CB222" s="55">
        <f t="shared" si="224"/>
        <v>0</v>
      </c>
      <c r="CC222" s="55">
        <f t="shared" si="224"/>
        <v>0</v>
      </c>
      <c r="CD222" s="55">
        <f t="shared" si="224"/>
        <v>0</v>
      </c>
      <c r="CE222" s="55">
        <f t="shared" si="224"/>
        <v>0</v>
      </c>
      <c r="CF222" s="55">
        <f t="shared" si="224"/>
        <v>0</v>
      </c>
      <c r="CG222" s="55">
        <f t="shared" si="224"/>
        <v>0</v>
      </c>
      <c r="CH222" s="55">
        <f t="shared" si="224"/>
        <v>0</v>
      </c>
    </row>
    <row r="223" spans="1:86">
      <c r="A223" s="242" t="s">
        <v>139</v>
      </c>
      <c r="B223" s="124" t="str">
        <f>A163</f>
        <v>Midhaul/backhaul</v>
      </c>
      <c r="C223" s="80">
        <f t="shared" ref="C223:N223" si="225">SUM(C156:C170)</f>
        <v>745612.43632500002</v>
      </c>
      <c r="D223" s="80">
        <f t="shared" si="225"/>
        <v>743970.7892</v>
      </c>
      <c r="E223" s="80">
        <f t="shared" si="225"/>
        <v>0</v>
      </c>
      <c r="F223" s="80">
        <f t="shared" si="225"/>
        <v>0</v>
      </c>
      <c r="G223" s="80">
        <f t="shared" si="225"/>
        <v>0</v>
      </c>
      <c r="H223" s="80">
        <f t="shared" si="225"/>
        <v>0</v>
      </c>
      <c r="I223" s="80">
        <f t="shared" si="225"/>
        <v>0</v>
      </c>
      <c r="J223" s="80">
        <f t="shared" si="225"/>
        <v>0</v>
      </c>
      <c r="K223" s="80">
        <f t="shared" si="225"/>
        <v>0</v>
      </c>
      <c r="L223" s="80">
        <f t="shared" si="225"/>
        <v>0</v>
      </c>
      <c r="M223" s="80">
        <f t="shared" si="225"/>
        <v>0</v>
      </c>
      <c r="N223" s="80">
        <f t="shared" si="225"/>
        <v>0</v>
      </c>
      <c r="P223" s="124" t="str">
        <f t="shared" si="197"/>
        <v>Midhaul/backhaul</v>
      </c>
      <c r="Q223" s="80">
        <f t="shared" ref="Q223:AB223" si="226">SUM(Q156:Q170)</f>
        <v>511597.74942000001</v>
      </c>
      <c r="R223" s="80">
        <f t="shared" si="226"/>
        <v>532923.90500000003</v>
      </c>
      <c r="S223" s="80">
        <f t="shared" si="226"/>
        <v>0</v>
      </c>
      <c r="T223" s="80">
        <f t="shared" si="226"/>
        <v>0</v>
      </c>
      <c r="U223" s="80">
        <f t="shared" si="226"/>
        <v>0</v>
      </c>
      <c r="V223" s="80">
        <f t="shared" si="226"/>
        <v>0</v>
      </c>
      <c r="W223" s="80">
        <f t="shared" si="226"/>
        <v>0</v>
      </c>
      <c r="X223" s="80">
        <f t="shared" si="226"/>
        <v>0</v>
      </c>
      <c r="Y223" s="80">
        <f t="shared" si="226"/>
        <v>0</v>
      </c>
      <c r="Z223" s="80">
        <f t="shared" si="226"/>
        <v>0</v>
      </c>
      <c r="AA223" s="80">
        <f t="shared" si="226"/>
        <v>0</v>
      </c>
      <c r="AB223" s="80">
        <f t="shared" si="226"/>
        <v>0</v>
      </c>
      <c r="AF223" s="124" t="str">
        <f t="shared" si="199"/>
        <v>Midhaul/backhaul</v>
      </c>
      <c r="AG223" s="80">
        <f t="shared" ref="AG223:AR223" si="227">SUM(AG156:AG170)</f>
        <v>745612.43632500002</v>
      </c>
      <c r="AH223" s="80">
        <f t="shared" si="227"/>
        <v>743970.7892</v>
      </c>
      <c r="AI223" s="80">
        <f t="shared" si="227"/>
        <v>0</v>
      </c>
      <c r="AJ223" s="80">
        <f t="shared" si="227"/>
        <v>0</v>
      </c>
      <c r="AK223" s="80">
        <f t="shared" si="227"/>
        <v>0</v>
      </c>
      <c r="AL223" s="80">
        <f t="shared" si="227"/>
        <v>0</v>
      </c>
      <c r="AM223" s="80">
        <f t="shared" si="227"/>
        <v>0</v>
      </c>
      <c r="AN223" s="80">
        <f t="shared" si="227"/>
        <v>0</v>
      </c>
      <c r="AO223" s="80">
        <f t="shared" si="227"/>
        <v>0</v>
      </c>
      <c r="AP223" s="80">
        <f t="shared" si="227"/>
        <v>0</v>
      </c>
      <c r="AQ223" s="80">
        <f t="shared" si="227"/>
        <v>0</v>
      </c>
      <c r="AR223" s="80">
        <f t="shared" si="227"/>
        <v>0</v>
      </c>
      <c r="AT223" s="124" t="str">
        <f t="shared" si="201"/>
        <v>Midhaul/backhaul</v>
      </c>
      <c r="AU223" s="80">
        <f t="shared" ref="AU223:BF223" si="228">SUM(AU156:AU170)</f>
        <v>511597.74942000001</v>
      </c>
      <c r="AV223" s="80">
        <f t="shared" si="228"/>
        <v>532923.90500000003</v>
      </c>
      <c r="AW223" s="80">
        <f t="shared" si="228"/>
        <v>0</v>
      </c>
      <c r="AX223" s="80">
        <f t="shared" si="228"/>
        <v>0</v>
      </c>
      <c r="AY223" s="80">
        <f t="shared" si="228"/>
        <v>0</v>
      </c>
      <c r="AZ223" s="80">
        <f t="shared" si="228"/>
        <v>0</v>
      </c>
      <c r="BA223" s="80">
        <f t="shared" si="228"/>
        <v>0</v>
      </c>
      <c r="BB223" s="80">
        <f t="shared" si="228"/>
        <v>0</v>
      </c>
      <c r="BC223" s="80">
        <f t="shared" si="228"/>
        <v>0</v>
      </c>
      <c r="BD223" s="80">
        <f t="shared" si="228"/>
        <v>0</v>
      </c>
      <c r="BE223" s="80">
        <f t="shared" si="228"/>
        <v>0</v>
      </c>
      <c r="BF223" s="80">
        <f t="shared" si="228"/>
        <v>0</v>
      </c>
      <c r="BH223" s="124" t="str">
        <f t="shared" si="203"/>
        <v>Midhaul/backhaul</v>
      </c>
      <c r="BI223" s="55">
        <f t="shared" ref="BI223:BT223" si="229">SUM(BI156:BI170)</f>
        <v>2.9419398876277634</v>
      </c>
      <c r="BJ223" s="55">
        <f t="shared" si="229"/>
        <v>2.4124093730235927</v>
      </c>
      <c r="BK223" s="55">
        <f t="shared" si="229"/>
        <v>0</v>
      </c>
      <c r="BL223" s="55">
        <f t="shared" si="229"/>
        <v>0</v>
      </c>
      <c r="BM223" s="55">
        <f t="shared" si="229"/>
        <v>0</v>
      </c>
      <c r="BN223" s="55">
        <f t="shared" si="229"/>
        <v>0</v>
      </c>
      <c r="BO223" s="55">
        <f t="shared" si="229"/>
        <v>0</v>
      </c>
      <c r="BP223" s="55">
        <f t="shared" si="229"/>
        <v>0</v>
      </c>
      <c r="BQ223" s="55">
        <f t="shared" si="229"/>
        <v>0</v>
      </c>
      <c r="BR223" s="55">
        <f t="shared" si="229"/>
        <v>0</v>
      </c>
      <c r="BS223" s="55">
        <f t="shared" si="229"/>
        <v>0</v>
      </c>
      <c r="BT223" s="55">
        <f t="shared" si="229"/>
        <v>0</v>
      </c>
      <c r="BV223" s="124" t="str">
        <f t="shared" si="205"/>
        <v>Midhaul/backhaul</v>
      </c>
      <c r="BW223" s="55">
        <f t="shared" ref="BW223:CH223" si="230">SUM(BW156:BW170)</f>
        <v>21.509611125395089</v>
      </c>
      <c r="BX223" s="55">
        <f t="shared" si="230"/>
        <v>18.327360736768966</v>
      </c>
      <c r="BY223" s="55">
        <f t="shared" si="230"/>
        <v>0</v>
      </c>
      <c r="BZ223" s="55">
        <f t="shared" si="230"/>
        <v>0</v>
      </c>
      <c r="CA223" s="55">
        <f t="shared" si="230"/>
        <v>0</v>
      </c>
      <c r="CB223" s="55">
        <f t="shared" si="230"/>
        <v>0</v>
      </c>
      <c r="CC223" s="55">
        <f t="shared" si="230"/>
        <v>0</v>
      </c>
      <c r="CD223" s="55">
        <f t="shared" si="230"/>
        <v>0</v>
      </c>
      <c r="CE223" s="55">
        <f t="shared" si="230"/>
        <v>0</v>
      </c>
      <c r="CF223" s="55">
        <f t="shared" si="230"/>
        <v>0</v>
      </c>
      <c r="CG223" s="55">
        <f t="shared" si="230"/>
        <v>0</v>
      </c>
      <c r="CH223" s="55">
        <f t="shared" si="230"/>
        <v>0</v>
      </c>
    </row>
    <row r="224" spans="1:86">
      <c r="A224" s="242" t="s">
        <v>139</v>
      </c>
      <c r="B224" s="124" t="s">
        <v>37</v>
      </c>
      <c r="C224" s="80">
        <f t="shared" ref="C224:N224" si="231">SUM(C171:C187)</f>
        <v>101839815.4647059</v>
      </c>
      <c r="D224" s="80">
        <f t="shared" si="231"/>
        <v>76318575.958176464</v>
      </c>
      <c r="E224" s="80">
        <f t="shared" si="231"/>
        <v>0</v>
      </c>
      <c r="F224" s="80">
        <f t="shared" si="231"/>
        <v>0</v>
      </c>
      <c r="G224" s="80">
        <f t="shared" si="231"/>
        <v>0</v>
      </c>
      <c r="H224" s="80">
        <f t="shared" si="231"/>
        <v>0</v>
      </c>
      <c r="I224" s="80">
        <f t="shared" si="231"/>
        <v>0</v>
      </c>
      <c r="J224" s="80">
        <f t="shared" si="231"/>
        <v>0</v>
      </c>
      <c r="K224" s="80">
        <f t="shared" si="231"/>
        <v>0</v>
      </c>
      <c r="L224" s="80">
        <f t="shared" si="231"/>
        <v>0</v>
      </c>
      <c r="M224" s="80">
        <f t="shared" si="231"/>
        <v>0</v>
      </c>
      <c r="N224" s="80">
        <f t="shared" si="231"/>
        <v>0</v>
      </c>
      <c r="P224" s="124" t="str">
        <f t="shared" si="197"/>
        <v>FTTX</v>
      </c>
      <c r="Q224" s="80">
        <f t="shared" ref="Q224:AB224" si="232">SUM(Q171:Q187)</f>
        <v>360100</v>
      </c>
      <c r="R224" s="80">
        <f t="shared" si="232"/>
        <v>1533995.25</v>
      </c>
      <c r="S224" s="80">
        <f t="shared" si="232"/>
        <v>0</v>
      </c>
      <c r="T224" s="80">
        <f t="shared" si="232"/>
        <v>0</v>
      </c>
      <c r="U224" s="80">
        <f t="shared" si="232"/>
        <v>0</v>
      </c>
      <c r="V224" s="80">
        <f t="shared" si="232"/>
        <v>0</v>
      </c>
      <c r="W224" s="80">
        <f t="shared" si="232"/>
        <v>0</v>
      </c>
      <c r="X224" s="80">
        <f t="shared" si="232"/>
        <v>0</v>
      </c>
      <c r="Y224" s="80">
        <f t="shared" si="232"/>
        <v>0</v>
      </c>
      <c r="Z224" s="80">
        <f t="shared" si="232"/>
        <v>0</v>
      </c>
      <c r="AA224" s="80">
        <f t="shared" si="232"/>
        <v>0</v>
      </c>
      <c r="AB224" s="80">
        <f t="shared" si="232"/>
        <v>0</v>
      </c>
      <c r="AF224" s="124" t="str">
        <f t="shared" si="199"/>
        <v>FTTX</v>
      </c>
      <c r="AG224" s="80">
        <f t="shared" ref="AG224:AR224" si="233">SUM(AG171:AG187)</f>
        <v>101839815.4647059</v>
      </c>
      <c r="AH224" s="80">
        <f t="shared" si="233"/>
        <v>76318575.958176464</v>
      </c>
      <c r="AI224" s="80">
        <f t="shared" si="233"/>
        <v>0</v>
      </c>
      <c r="AJ224" s="80">
        <f t="shared" si="233"/>
        <v>0</v>
      </c>
      <c r="AK224" s="80">
        <f t="shared" si="233"/>
        <v>0</v>
      </c>
      <c r="AL224" s="80">
        <f t="shared" si="233"/>
        <v>0</v>
      </c>
      <c r="AM224" s="80">
        <f t="shared" si="233"/>
        <v>0</v>
      </c>
      <c r="AN224" s="80">
        <f t="shared" si="233"/>
        <v>0</v>
      </c>
      <c r="AO224" s="80">
        <f t="shared" si="233"/>
        <v>0</v>
      </c>
      <c r="AP224" s="80">
        <f t="shared" si="233"/>
        <v>0</v>
      </c>
      <c r="AQ224" s="80">
        <f t="shared" si="233"/>
        <v>0</v>
      </c>
      <c r="AR224" s="80">
        <f t="shared" si="233"/>
        <v>0</v>
      </c>
      <c r="AT224" s="124" t="str">
        <f t="shared" si="201"/>
        <v>FTTX</v>
      </c>
      <c r="AU224" s="80">
        <f t="shared" ref="AU224:BF224" si="234">SUM(AU171:AU187)</f>
        <v>360100</v>
      </c>
      <c r="AV224" s="80">
        <f t="shared" si="234"/>
        <v>1533995.25</v>
      </c>
      <c r="AW224" s="80">
        <f t="shared" si="234"/>
        <v>0</v>
      </c>
      <c r="AX224" s="80">
        <f t="shared" si="234"/>
        <v>0</v>
      </c>
      <c r="AY224" s="80">
        <f t="shared" si="234"/>
        <v>0</v>
      </c>
      <c r="AZ224" s="80">
        <f t="shared" si="234"/>
        <v>0</v>
      </c>
      <c r="BA224" s="80">
        <f t="shared" si="234"/>
        <v>0</v>
      </c>
      <c r="BB224" s="80">
        <f t="shared" si="234"/>
        <v>0</v>
      </c>
      <c r="BC224" s="80">
        <f t="shared" si="234"/>
        <v>0</v>
      </c>
      <c r="BD224" s="80">
        <f t="shared" si="234"/>
        <v>0</v>
      </c>
      <c r="BE224" s="80">
        <f t="shared" si="234"/>
        <v>0</v>
      </c>
      <c r="BF224" s="80">
        <f t="shared" si="234"/>
        <v>0</v>
      </c>
      <c r="BH224" s="124" t="str">
        <f t="shared" si="203"/>
        <v>FTTX</v>
      </c>
      <c r="BI224" s="55">
        <f t="shared" ref="BI224:BT224" si="235">SUM(BI171:BI187)</f>
        <v>219.81018251635967</v>
      </c>
      <c r="BJ224" s="55">
        <f t="shared" si="235"/>
        <v>155.8708910687661</v>
      </c>
      <c r="BK224" s="55">
        <f t="shared" si="235"/>
        <v>0</v>
      </c>
      <c r="BL224" s="55">
        <f t="shared" si="235"/>
        <v>0</v>
      </c>
      <c r="BM224" s="55">
        <f t="shared" si="235"/>
        <v>0</v>
      </c>
      <c r="BN224" s="55">
        <f t="shared" si="235"/>
        <v>0</v>
      </c>
      <c r="BO224" s="55">
        <f t="shared" si="235"/>
        <v>0</v>
      </c>
      <c r="BP224" s="55">
        <f t="shared" si="235"/>
        <v>0</v>
      </c>
      <c r="BQ224" s="55">
        <f t="shared" si="235"/>
        <v>0</v>
      </c>
      <c r="BR224" s="55">
        <f t="shared" si="235"/>
        <v>0</v>
      </c>
      <c r="BS224" s="55">
        <f t="shared" si="235"/>
        <v>0</v>
      </c>
      <c r="BT224" s="55">
        <f t="shared" si="235"/>
        <v>0</v>
      </c>
      <c r="BV224" s="124" t="str">
        <f t="shared" si="205"/>
        <v>FTTX</v>
      </c>
      <c r="BW224" s="55">
        <f t="shared" ref="BW224:CH224" si="236">SUM(BW171:BW187)</f>
        <v>6.9407499999999995</v>
      </c>
      <c r="BX224" s="55">
        <f t="shared" si="236"/>
        <v>46.557390999999996</v>
      </c>
      <c r="BY224" s="55">
        <f t="shared" si="236"/>
        <v>0</v>
      </c>
      <c r="BZ224" s="55">
        <f t="shared" si="236"/>
        <v>0</v>
      </c>
      <c r="CA224" s="55">
        <f t="shared" si="236"/>
        <v>0</v>
      </c>
      <c r="CB224" s="55">
        <f t="shared" si="236"/>
        <v>0</v>
      </c>
      <c r="CC224" s="55">
        <f t="shared" si="236"/>
        <v>0</v>
      </c>
      <c r="CD224" s="55">
        <f t="shared" si="236"/>
        <v>0</v>
      </c>
      <c r="CE224" s="55">
        <f t="shared" si="236"/>
        <v>0</v>
      </c>
      <c r="CF224" s="55">
        <f t="shared" si="236"/>
        <v>0</v>
      </c>
      <c r="CG224" s="55">
        <f t="shared" si="236"/>
        <v>0</v>
      </c>
      <c r="CH224" s="55">
        <f t="shared" si="236"/>
        <v>0</v>
      </c>
    </row>
    <row r="225" spans="1:86">
      <c r="A225" s="242" t="s">
        <v>139</v>
      </c>
      <c r="B225" s="124" t="str">
        <f>A195</f>
        <v>AOCs</v>
      </c>
      <c r="C225" s="80">
        <f>SUM(C188:C207)</f>
        <v>0</v>
      </c>
      <c r="D225" s="80">
        <f t="shared" ref="D225:N225" si="237">SUM(D188:D207)</f>
        <v>0</v>
      </c>
      <c r="E225" s="80">
        <f t="shared" si="237"/>
        <v>0</v>
      </c>
      <c r="F225" s="80">
        <f t="shared" si="237"/>
        <v>0</v>
      </c>
      <c r="G225" s="80">
        <f t="shared" si="237"/>
        <v>0</v>
      </c>
      <c r="H225" s="80">
        <f t="shared" si="237"/>
        <v>0</v>
      </c>
      <c r="I225" s="80">
        <f t="shared" si="237"/>
        <v>0</v>
      </c>
      <c r="J225" s="80">
        <f t="shared" si="237"/>
        <v>0</v>
      </c>
      <c r="K225" s="80">
        <f t="shared" si="237"/>
        <v>0</v>
      </c>
      <c r="L225" s="80">
        <f t="shared" si="237"/>
        <v>0</v>
      </c>
      <c r="M225" s="80">
        <f t="shared" si="237"/>
        <v>0</v>
      </c>
      <c r="N225" s="80">
        <f t="shared" si="237"/>
        <v>0</v>
      </c>
      <c r="P225" s="124" t="str">
        <f t="shared" si="197"/>
        <v>AOCs</v>
      </c>
      <c r="Q225" s="80">
        <f>SUM(Q188:Q207)</f>
        <v>0</v>
      </c>
      <c r="R225" s="80">
        <f t="shared" ref="R225:AB225" si="238">SUM(R188:R207)</f>
        <v>0</v>
      </c>
      <c r="S225" s="80">
        <f t="shared" si="238"/>
        <v>0</v>
      </c>
      <c r="T225" s="80">
        <f t="shared" si="238"/>
        <v>0</v>
      </c>
      <c r="U225" s="80">
        <f t="shared" si="238"/>
        <v>0</v>
      </c>
      <c r="V225" s="80">
        <f t="shared" si="238"/>
        <v>0</v>
      </c>
      <c r="W225" s="80">
        <f t="shared" si="238"/>
        <v>0</v>
      </c>
      <c r="X225" s="80">
        <f t="shared" si="238"/>
        <v>0</v>
      </c>
      <c r="Y225" s="80">
        <f t="shared" si="238"/>
        <v>0</v>
      </c>
      <c r="Z225" s="80">
        <f t="shared" si="238"/>
        <v>0</v>
      </c>
      <c r="AA225" s="80">
        <f t="shared" si="238"/>
        <v>0</v>
      </c>
      <c r="AB225" s="80">
        <f t="shared" si="238"/>
        <v>0</v>
      </c>
      <c r="AF225" s="124" t="str">
        <f t="shared" si="199"/>
        <v>AOCs</v>
      </c>
      <c r="AG225" s="80">
        <f>SUM(AG188:AG207)</f>
        <v>0</v>
      </c>
      <c r="AH225" s="80">
        <f t="shared" ref="AH225:AR225" si="239">SUM(AH188:AH207)</f>
        <v>0</v>
      </c>
      <c r="AI225" s="80">
        <f t="shared" si="239"/>
        <v>0</v>
      </c>
      <c r="AJ225" s="80">
        <f t="shared" si="239"/>
        <v>0</v>
      </c>
      <c r="AK225" s="80">
        <f t="shared" si="239"/>
        <v>0</v>
      </c>
      <c r="AL225" s="80">
        <f t="shared" si="239"/>
        <v>0</v>
      </c>
      <c r="AM225" s="80">
        <f t="shared" si="239"/>
        <v>0</v>
      </c>
      <c r="AN225" s="80">
        <f t="shared" si="239"/>
        <v>0</v>
      </c>
      <c r="AO225" s="80">
        <f t="shared" si="239"/>
        <v>0</v>
      </c>
      <c r="AP225" s="80">
        <f t="shared" si="239"/>
        <v>0</v>
      </c>
      <c r="AQ225" s="80">
        <f t="shared" si="239"/>
        <v>0</v>
      </c>
      <c r="AR225" s="80">
        <f t="shared" si="239"/>
        <v>0</v>
      </c>
      <c r="AT225" s="124" t="str">
        <f t="shared" si="201"/>
        <v>AOCs</v>
      </c>
      <c r="AU225" s="80">
        <f>SUM(AU188:AU207)</f>
        <v>0</v>
      </c>
      <c r="AV225" s="80">
        <f t="shared" ref="AV225:BF225" si="240">SUM(AV188:AV207)</f>
        <v>0</v>
      </c>
      <c r="AW225" s="80">
        <f t="shared" si="240"/>
        <v>0</v>
      </c>
      <c r="AX225" s="80">
        <f t="shared" si="240"/>
        <v>0</v>
      </c>
      <c r="AY225" s="80">
        <f t="shared" si="240"/>
        <v>0</v>
      </c>
      <c r="AZ225" s="80">
        <f t="shared" si="240"/>
        <v>0</v>
      </c>
      <c r="BA225" s="80">
        <f t="shared" si="240"/>
        <v>0</v>
      </c>
      <c r="BB225" s="80">
        <f t="shared" si="240"/>
        <v>0</v>
      </c>
      <c r="BC225" s="80">
        <f t="shared" si="240"/>
        <v>0</v>
      </c>
      <c r="BD225" s="80">
        <f t="shared" si="240"/>
        <v>0</v>
      </c>
      <c r="BE225" s="80">
        <f t="shared" si="240"/>
        <v>0</v>
      </c>
      <c r="BF225" s="80">
        <f t="shared" si="240"/>
        <v>0</v>
      </c>
      <c r="BH225" s="124" t="str">
        <f t="shared" si="203"/>
        <v>AOCs</v>
      </c>
      <c r="BI225" s="55">
        <f>SUM(BI188:BI207)</f>
        <v>0</v>
      </c>
      <c r="BJ225" s="55">
        <f t="shared" ref="BJ225:BT225" si="241">SUM(BJ188:BJ207)</f>
        <v>0</v>
      </c>
      <c r="BK225" s="55">
        <f t="shared" si="241"/>
        <v>0</v>
      </c>
      <c r="BL225" s="55">
        <f t="shared" si="241"/>
        <v>0</v>
      </c>
      <c r="BM225" s="55">
        <f t="shared" si="241"/>
        <v>0</v>
      </c>
      <c r="BN225" s="55">
        <f t="shared" si="241"/>
        <v>0</v>
      </c>
      <c r="BO225" s="55">
        <f t="shared" si="241"/>
        <v>0</v>
      </c>
      <c r="BP225" s="55">
        <f t="shared" si="241"/>
        <v>0</v>
      </c>
      <c r="BQ225" s="55">
        <f t="shared" si="241"/>
        <v>0</v>
      </c>
      <c r="BR225" s="55">
        <f t="shared" si="241"/>
        <v>0</v>
      </c>
      <c r="BS225" s="55">
        <f t="shared" si="241"/>
        <v>0</v>
      </c>
      <c r="BT225" s="55">
        <f t="shared" si="241"/>
        <v>0</v>
      </c>
      <c r="BV225" s="124" t="str">
        <f t="shared" si="205"/>
        <v>AOCs</v>
      </c>
      <c r="BW225" s="55">
        <f>SUM(BW188:BW207)</f>
        <v>0</v>
      </c>
      <c r="BX225" s="55">
        <f t="shared" ref="BX225:CH225" si="242">SUM(BX188:BX207)</f>
        <v>0</v>
      </c>
      <c r="BY225" s="55">
        <f t="shared" si="242"/>
        <v>0</v>
      </c>
      <c r="BZ225" s="55">
        <f t="shared" si="242"/>
        <v>0</v>
      </c>
      <c r="CA225" s="55">
        <f t="shared" si="242"/>
        <v>0</v>
      </c>
      <c r="CB225" s="55">
        <f t="shared" si="242"/>
        <v>0</v>
      </c>
      <c r="CC225" s="55">
        <f t="shared" si="242"/>
        <v>0</v>
      </c>
      <c r="CD225" s="55">
        <f t="shared" si="242"/>
        <v>0</v>
      </c>
      <c r="CE225" s="55">
        <f t="shared" si="242"/>
        <v>0</v>
      </c>
      <c r="CF225" s="55">
        <f t="shared" si="242"/>
        <v>0</v>
      </c>
      <c r="CG225" s="55">
        <f t="shared" si="242"/>
        <v>0</v>
      </c>
      <c r="CH225" s="55">
        <f t="shared" si="242"/>
        <v>0</v>
      </c>
    </row>
    <row r="226" spans="1:86">
      <c r="A226" s="243" t="s">
        <v>139</v>
      </c>
      <c r="B226" s="124" t="str">
        <f>A209</f>
        <v>CPO</v>
      </c>
      <c r="C226" s="80">
        <f>SUM(C208:C217)</f>
        <v>0</v>
      </c>
      <c r="D226" s="80">
        <f t="shared" ref="D226:N226" si="243">SUM(D208:D217)</f>
        <v>0</v>
      </c>
      <c r="E226" s="80">
        <f t="shared" si="243"/>
        <v>0</v>
      </c>
      <c r="F226" s="80">
        <f t="shared" si="243"/>
        <v>0</v>
      </c>
      <c r="G226" s="80">
        <f t="shared" si="243"/>
        <v>0</v>
      </c>
      <c r="H226" s="80">
        <f t="shared" si="243"/>
        <v>0</v>
      </c>
      <c r="I226" s="80">
        <f t="shared" si="243"/>
        <v>0</v>
      </c>
      <c r="J226" s="80">
        <f t="shared" si="243"/>
        <v>0</v>
      </c>
      <c r="K226" s="80">
        <f t="shared" si="243"/>
        <v>0</v>
      </c>
      <c r="L226" s="80">
        <f t="shared" si="243"/>
        <v>0</v>
      </c>
      <c r="M226" s="80">
        <f t="shared" si="243"/>
        <v>0</v>
      </c>
      <c r="N226" s="80">
        <f t="shared" si="243"/>
        <v>0</v>
      </c>
      <c r="P226" s="194" t="str">
        <f t="shared" si="197"/>
        <v>CPO</v>
      </c>
      <c r="Q226" s="80">
        <f>SUM(Q208:Q217)</f>
        <v>0</v>
      </c>
      <c r="R226" s="80">
        <f t="shared" ref="R226:AB226" si="244">SUM(R208:R217)</f>
        <v>0</v>
      </c>
      <c r="S226" s="80">
        <f t="shared" si="244"/>
        <v>0</v>
      </c>
      <c r="T226" s="80">
        <f t="shared" si="244"/>
        <v>0</v>
      </c>
      <c r="U226" s="80">
        <f t="shared" si="244"/>
        <v>0</v>
      </c>
      <c r="V226" s="80">
        <f t="shared" si="244"/>
        <v>0</v>
      </c>
      <c r="W226" s="80">
        <f t="shared" si="244"/>
        <v>0</v>
      </c>
      <c r="X226" s="80">
        <f t="shared" si="244"/>
        <v>0</v>
      </c>
      <c r="Y226" s="80">
        <f t="shared" si="244"/>
        <v>0</v>
      </c>
      <c r="Z226" s="80">
        <f t="shared" si="244"/>
        <v>0</v>
      </c>
      <c r="AA226" s="80">
        <f t="shared" si="244"/>
        <v>0</v>
      </c>
      <c r="AB226" s="80">
        <f t="shared" si="244"/>
        <v>0</v>
      </c>
      <c r="AF226" s="124" t="str">
        <f t="shared" si="199"/>
        <v>CPO</v>
      </c>
      <c r="AG226" s="80">
        <f>SUM(AG208:AG217)</f>
        <v>0</v>
      </c>
      <c r="AH226" s="80">
        <f t="shared" ref="AH226:AR226" si="245">SUM(AH208:AH217)</f>
        <v>0</v>
      </c>
      <c r="AI226" s="80">
        <f t="shared" si="245"/>
        <v>0</v>
      </c>
      <c r="AJ226" s="80">
        <f t="shared" si="245"/>
        <v>0</v>
      </c>
      <c r="AK226" s="80">
        <f t="shared" si="245"/>
        <v>0</v>
      </c>
      <c r="AL226" s="80">
        <f t="shared" si="245"/>
        <v>0</v>
      </c>
      <c r="AM226" s="80">
        <f t="shared" si="245"/>
        <v>0</v>
      </c>
      <c r="AN226" s="80">
        <f t="shared" si="245"/>
        <v>0</v>
      </c>
      <c r="AO226" s="80">
        <f t="shared" si="245"/>
        <v>0</v>
      </c>
      <c r="AP226" s="80">
        <f t="shared" si="245"/>
        <v>0</v>
      </c>
      <c r="AQ226" s="80">
        <f t="shared" si="245"/>
        <v>0</v>
      </c>
      <c r="AR226" s="80">
        <f t="shared" si="245"/>
        <v>0</v>
      </c>
      <c r="AT226" s="124" t="str">
        <f t="shared" si="201"/>
        <v>CPO</v>
      </c>
      <c r="AU226" s="80">
        <f>SUM(AU208:AU217)</f>
        <v>0</v>
      </c>
      <c r="AV226" s="80">
        <f t="shared" ref="AV226:BF226" si="246">SUM(AV208:AV217)</f>
        <v>0</v>
      </c>
      <c r="AW226" s="80">
        <f t="shared" si="246"/>
        <v>0</v>
      </c>
      <c r="AX226" s="80">
        <f t="shared" si="246"/>
        <v>0</v>
      </c>
      <c r="AY226" s="80">
        <f t="shared" si="246"/>
        <v>0</v>
      </c>
      <c r="AZ226" s="80">
        <f t="shared" si="246"/>
        <v>0</v>
      </c>
      <c r="BA226" s="80">
        <f t="shared" si="246"/>
        <v>0</v>
      </c>
      <c r="BB226" s="80">
        <f t="shared" si="246"/>
        <v>0</v>
      </c>
      <c r="BC226" s="80">
        <f t="shared" si="246"/>
        <v>0</v>
      </c>
      <c r="BD226" s="80">
        <f t="shared" si="246"/>
        <v>0</v>
      </c>
      <c r="BE226" s="80">
        <f t="shared" si="246"/>
        <v>0</v>
      </c>
      <c r="BF226" s="80">
        <f t="shared" si="246"/>
        <v>0</v>
      </c>
      <c r="BH226" s="124" t="str">
        <f t="shared" si="203"/>
        <v>CPO</v>
      </c>
      <c r="BI226" s="55">
        <f>SUM(BI208:BI217)</f>
        <v>0</v>
      </c>
      <c r="BJ226" s="55">
        <f t="shared" ref="BJ226:BT226" si="247">SUM(BJ208:BJ217)</f>
        <v>0</v>
      </c>
      <c r="BK226" s="55">
        <f t="shared" si="247"/>
        <v>0</v>
      </c>
      <c r="BL226" s="55">
        <f t="shared" si="247"/>
        <v>0</v>
      </c>
      <c r="BM226" s="55">
        <f t="shared" si="247"/>
        <v>0</v>
      </c>
      <c r="BN226" s="55">
        <f t="shared" si="247"/>
        <v>0</v>
      </c>
      <c r="BO226" s="55">
        <f t="shared" si="247"/>
        <v>0</v>
      </c>
      <c r="BP226" s="55">
        <f t="shared" si="247"/>
        <v>0</v>
      </c>
      <c r="BQ226" s="55">
        <f t="shared" si="247"/>
        <v>0</v>
      </c>
      <c r="BR226" s="55">
        <f t="shared" si="247"/>
        <v>0</v>
      </c>
      <c r="BS226" s="55">
        <f t="shared" si="247"/>
        <v>0</v>
      </c>
      <c r="BT226" s="55">
        <f t="shared" si="247"/>
        <v>0</v>
      </c>
      <c r="BV226" s="124" t="str">
        <f t="shared" si="205"/>
        <v>CPO</v>
      </c>
      <c r="BW226" s="55">
        <f>SUM(BW208:BW217)</f>
        <v>0</v>
      </c>
      <c r="BX226" s="55">
        <f t="shared" ref="BX226:CH226" si="248">SUM(BX208:BX217)</f>
        <v>0</v>
      </c>
      <c r="BY226" s="55">
        <f t="shared" si="248"/>
        <v>0</v>
      </c>
      <c r="BZ226" s="55">
        <f t="shared" si="248"/>
        <v>0</v>
      </c>
      <c r="CA226" s="55">
        <f t="shared" si="248"/>
        <v>0</v>
      </c>
      <c r="CB226" s="55">
        <f t="shared" si="248"/>
        <v>0</v>
      </c>
      <c r="CC226" s="55">
        <f t="shared" si="248"/>
        <v>0</v>
      </c>
      <c r="CD226" s="55">
        <f t="shared" si="248"/>
        <v>0</v>
      </c>
      <c r="CE226" s="55">
        <f t="shared" si="248"/>
        <v>0</v>
      </c>
      <c r="CF226" s="55">
        <f t="shared" si="248"/>
        <v>0</v>
      </c>
      <c r="CG226" s="55">
        <f t="shared" si="248"/>
        <v>0</v>
      </c>
      <c r="CH226" s="55">
        <f t="shared" si="248"/>
        <v>0</v>
      </c>
    </row>
    <row r="227" spans="1:86">
      <c r="A227" s="246" t="s">
        <v>18</v>
      </c>
      <c r="B227" s="52" t="s">
        <v>138</v>
      </c>
      <c r="C227" s="244">
        <f>SUM(C219:C226)</f>
        <v>132423613.84255053</v>
      </c>
      <c r="D227" s="245">
        <f>SUM(D219:D226)</f>
        <v>100868829.27737647</v>
      </c>
      <c r="E227" s="245">
        <f t="shared" ref="E227:N227" si="249">SUM(E219:E226)</f>
        <v>0</v>
      </c>
      <c r="F227" s="245">
        <f t="shared" si="249"/>
        <v>0</v>
      </c>
      <c r="G227" s="245">
        <f t="shared" si="249"/>
        <v>0</v>
      </c>
      <c r="H227" s="245">
        <f t="shared" si="249"/>
        <v>0</v>
      </c>
      <c r="I227" s="245">
        <f t="shared" si="249"/>
        <v>0</v>
      </c>
      <c r="J227" s="245">
        <f t="shared" si="249"/>
        <v>0</v>
      </c>
      <c r="K227" s="245">
        <f t="shared" si="249"/>
        <v>0</v>
      </c>
      <c r="L227" s="245">
        <f t="shared" si="249"/>
        <v>0</v>
      </c>
      <c r="M227" s="245">
        <f t="shared" si="249"/>
        <v>0</v>
      </c>
      <c r="N227" s="245">
        <f t="shared" si="249"/>
        <v>0</v>
      </c>
      <c r="P227" s="52" t="str">
        <f t="shared" si="197"/>
        <v>Sum of above</v>
      </c>
      <c r="Q227" s="244">
        <f>SUM(Q219:Q226)</f>
        <v>3712183.4194200002</v>
      </c>
      <c r="R227" s="245">
        <f t="shared" ref="R227" si="250">SUM(R219:R226)</f>
        <v>6631796.4450000003</v>
      </c>
      <c r="S227" s="245">
        <f t="shared" ref="S227" si="251">SUM(S219:S226)</f>
        <v>0</v>
      </c>
      <c r="T227" s="245">
        <f t="shared" ref="T227" si="252">SUM(T219:T226)</f>
        <v>0</v>
      </c>
      <c r="U227" s="245">
        <f t="shared" ref="U227" si="253">SUM(U219:U226)</f>
        <v>0</v>
      </c>
      <c r="V227" s="245">
        <f t="shared" ref="V227" si="254">SUM(V219:V226)</f>
        <v>0</v>
      </c>
      <c r="W227" s="245">
        <f t="shared" ref="W227" si="255">SUM(W219:W226)</f>
        <v>0</v>
      </c>
      <c r="X227" s="245">
        <f t="shared" ref="X227" si="256">SUM(X219:X226)</f>
        <v>0</v>
      </c>
      <c r="Y227" s="245">
        <f t="shared" ref="Y227" si="257">SUM(Y219:Y226)</f>
        <v>0</v>
      </c>
      <c r="Z227" s="245">
        <f t="shared" ref="Z227" si="258">SUM(Z219:Z226)</f>
        <v>0</v>
      </c>
      <c r="AA227" s="245">
        <f t="shared" ref="AA227" si="259">SUM(AA219:AA226)</f>
        <v>0</v>
      </c>
      <c r="AB227" s="245">
        <f t="shared" ref="AB227" si="260">SUM(AB219:AB226)</f>
        <v>0</v>
      </c>
      <c r="AF227" s="52" t="str">
        <f t="shared" si="199"/>
        <v>Sum of above</v>
      </c>
      <c r="AG227" s="244">
        <f>SUM(AG219:AG226)</f>
        <v>133883963.56255053</v>
      </c>
      <c r="AH227" s="245">
        <f t="shared" ref="AH227" si="261">SUM(AH219:AH226)</f>
        <v>103802162.56737646</v>
      </c>
      <c r="AI227" s="245">
        <f t="shared" ref="AI227" si="262">SUM(AI219:AI226)</f>
        <v>0</v>
      </c>
      <c r="AJ227" s="245">
        <f t="shared" ref="AJ227" si="263">SUM(AJ219:AJ226)</f>
        <v>0</v>
      </c>
      <c r="AK227" s="245">
        <f t="shared" ref="AK227" si="264">SUM(AK219:AK226)</f>
        <v>0</v>
      </c>
      <c r="AL227" s="245">
        <f t="shared" ref="AL227" si="265">SUM(AL219:AL226)</f>
        <v>0</v>
      </c>
      <c r="AM227" s="245">
        <f t="shared" ref="AM227" si="266">SUM(AM219:AM226)</f>
        <v>0</v>
      </c>
      <c r="AN227" s="245">
        <f t="shared" ref="AN227" si="267">SUM(AN219:AN226)</f>
        <v>0</v>
      </c>
      <c r="AO227" s="245">
        <f t="shared" ref="AO227" si="268">SUM(AO219:AO226)</f>
        <v>0</v>
      </c>
      <c r="AP227" s="245">
        <f t="shared" ref="AP227" si="269">SUM(AP219:AP226)</f>
        <v>0</v>
      </c>
      <c r="AQ227" s="245">
        <f t="shared" ref="AQ227" si="270">SUM(AQ219:AQ226)</f>
        <v>0</v>
      </c>
      <c r="AR227" s="245">
        <f t="shared" ref="AR227" si="271">SUM(AR219:AR226)</f>
        <v>0</v>
      </c>
      <c r="AT227" s="52" t="str">
        <f t="shared" si="201"/>
        <v>Sum of above</v>
      </c>
      <c r="AU227" s="244">
        <f>SUM(AU219:AU226)</f>
        <v>2167127.2494200002</v>
      </c>
      <c r="AV227" s="245">
        <f t="shared" ref="AV227" si="272">SUM(AV219:AV226)</f>
        <v>3611351.6550000003</v>
      </c>
      <c r="AW227" s="245">
        <f t="shared" ref="AW227" si="273">SUM(AW219:AW226)</f>
        <v>0</v>
      </c>
      <c r="AX227" s="245">
        <f t="shared" ref="AX227" si="274">SUM(AX219:AX226)</f>
        <v>0</v>
      </c>
      <c r="AY227" s="245">
        <f t="shared" ref="AY227" si="275">SUM(AY219:AY226)</f>
        <v>0</v>
      </c>
      <c r="AZ227" s="245">
        <f t="shared" ref="AZ227" si="276">SUM(AZ219:AZ226)</f>
        <v>0</v>
      </c>
      <c r="BA227" s="245">
        <f t="shared" ref="BA227" si="277">SUM(BA219:BA226)</f>
        <v>0</v>
      </c>
      <c r="BB227" s="245">
        <f t="shared" ref="BB227" si="278">SUM(BB219:BB226)</f>
        <v>0</v>
      </c>
      <c r="BC227" s="245">
        <f t="shared" ref="BC227" si="279">SUM(BC219:BC226)</f>
        <v>0</v>
      </c>
      <c r="BD227" s="245">
        <f t="shared" ref="BD227" si="280">SUM(BD219:BD226)</f>
        <v>0</v>
      </c>
      <c r="BE227" s="245">
        <f t="shared" ref="BE227" si="281">SUM(BE219:BE226)</f>
        <v>0</v>
      </c>
      <c r="BF227" s="245">
        <f t="shared" ref="BF227" si="282">SUM(BF219:BF226)</f>
        <v>0</v>
      </c>
      <c r="BH227" s="52" t="str">
        <f t="shared" si="203"/>
        <v>Sum of above</v>
      </c>
      <c r="BI227" s="266">
        <f>SUM(BI219:BI226)</f>
        <v>491.36261039066778</v>
      </c>
      <c r="BJ227" s="267">
        <f t="shared" ref="BJ227:BT227" si="283">SUM(BJ219:BJ226)</f>
        <v>494.53605759248023</v>
      </c>
      <c r="BK227" s="267">
        <f t="shared" si="283"/>
        <v>0</v>
      </c>
      <c r="BL227" s="267">
        <f t="shared" si="283"/>
        <v>0</v>
      </c>
      <c r="BM227" s="267">
        <f t="shared" si="283"/>
        <v>0</v>
      </c>
      <c r="BN227" s="267">
        <f t="shared" si="283"/>
        <v>0</v>
      </c>
      <c r="BO227" s="267">
        <f t="shared" si="283"/>
        <v>0</v>
      </c>
      <c r="BP227" s="267">
        <f t="shared" si="283"/>
        <v>0</v>
      </c>
      <c r="BQ227" s="267">
        <f t="shared" si="283"/>
        <v>0</v>
      </c>
      <c r="BR227" s="267">
        <f t="shared" si="283"/>
        <v>0</v>
      </c>
      <c r="BS227" s="267">
        <f t="shared" si="283"/>
        <v>0</v>
      </c>
      <c r="BT227" s="267">
        <f t="shared" si="283"/>
        <v>0</v>
      </c>
      <c r="BV227" s="52" t="str">
        <f t="shared" si="205"/>
        <v>Sum of above</v>
      </c>
      <c r="BW227" s="266">
        <f>SUM(BW219:BW226)</f>
        <v>269.29383532174688</v>
      </c>
      <c r="BX227" s="267">
        <f t="shared" ref="BX227:CH227" si="284">SUM(BX219:BX226)</f>
        <v>297.4239135321381</v>
      </c>
      <c r="BY227" s="267">
        <f t="shared" si="284"/>
        <v>0</v>
      </c>
      <c r="BZ227" s="267">
        <f t="shared" si="284"/>
        <v>0</v>
      </c>
      <c r="CA227" s="267">
        <f t="shared" si="284"/>
        <v>0</v>
      </c>
      <c r="CB227" s="267">
        <f t="shared" si="284"/>
        <v>0</v>
      </c>
      <c r="CC227" s="267">
        <f t="shared" si="284"/>
        <v>0</v>
      </c>
      <c r="CD227" s="267">
        <f t="shared" si="284"/>
        <v>0</v>
      </c>
      <c r="CE227" s="267">
        <f t="shared" si="284"/>
        <v>0</v>
      </c>
      <c r="CF227" s="267">
        <f t="shared" si="284"/>
        <v>0</v>
      </c>
      <c r="CG227" s="267">
        <f t="shared" si="284"/>
        <v>0</v>
      </c>
      <c r="CH227" s="267">
        <f t="shared" si="284"/>
        <v>0</v>
      </c>
    </row>
    <row r="228" spans="1:86">
      <c r="B228" s="42"/>
      <c r="P228" s="4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FFCC"/>
  </sheetPr>
  <dimension ref="A1:AA212"/>
  <sheetViews>
    <sheetView showGridLines="0" zoomScale="70" zoomScaleNormal="70" zoomScalePageLayoutView="70" workbookViewId="0"/>
  </sheetViews>
  <sheetFormatPr defaultColWidth="8.77734375" defaultRowHeight="13.8"/>
  <cols>
    <col min="1" max="1" width="4.44140625" style="1" customWidth="1"/>
    <col min="2" max="2" width="29.88671875" style="1" customWidth="1"/>
    <col min="3" max="6" width="9.21875" style="1" bestFit="1" customWidth="1"/>
    <col min="7" max="7" width="9.77734375" style="1" customWidth="1"/>
    <col min="8" max="8" width="11.44140625" style="1" customWidth="1"/>
    <col min="9" max="9" width="10.21875" style="1" bestFit="1" customWidth="1"/>
    <col min="10" max="10" width="10.21875" style="1" customWidth="1"/>
    <col min="11" max="11" width="10.44140625" style="1" customWidth="1"/>
    <col min="12" max="12" width="9.44140625" style="1" customWidth="1"/>
    <col min="13" max="13" width="10.44140625" style="1" customWidth="1"/>
    <col min="14" max="14" width="10.21875" style="1" bestFit="1" customWidth="1"/>
    <col min="15" max="16384" width="8.77734375" style="1"/>
  </cols>
  <sheetData>
    <row r="1" spans="1:14" customFormat="1" ht="13.2"/>
    <row r="2" spans="1:14" customFormat="1" ht="17.399999999999999">
      <c r="B2" s="68" t="str">
        <f>Introduction!B2</f>
        <v>LightCounting Integrated Optics Forecast</v>
      </c>
    </row>
    <row r="3" spans="1:14" customFormat="1" ht="15.6">
      <c r="B3" s="163" t="str">
        <f>Introduction!B3</f>
        <v>May 2022 - sample - for illustrative purposes only</v>
      </c>
    </row>
    <row r="4" spans="1:14" customFormat="1">
      <c r="B4" s="75"/>
      <c r="C4" s="2"/>
      <c r="D4" s="2"/>
      <c r="E4" s="2"/>
      <c r="F4" s="2"/>
      <c r="G4" s="2"/>
      <c r="H4" s="2"/>
      <c r="I4" s="2"/>
    </row>
    <row r="6" spans="1:14" customFormat="1" ht="21">
      <c r="A6" s="83"/>
      <c r="B6" s="84" t="s">
        <v>78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8" spans="1:14" ht="18">
      <c r="B8" s="115" t="s">
        <v>93</v>
      </c>
    </row>
    <row r="9" spans="1:14" ht="18">
      <c r="B9" s="115"/>
    </row>
    <row r="10" spans="1:14" ht="18">
      <c r="B10" s="115"/>
    </row>
    <row r="11" spans="1:14" ht="18">
      <c r="B11" s="115"/>
    </row>
    <row r="12" spans="1:14" ht="18">
      <c r="B12" s="115"/>
    </row>
    <row r="13" spans="1:14" ht="18">
      <c r="B13" s="115"/>
    </row>
    <row r="14" spans="1:14" ht="18">
      <c r="B14" s="115"/>
    </row>
    <row r="15" spans="1:14" ht="18">
      <c r="B15" s="115"/>
    </row>
    <row r="16" spans="1:14" ht="18">
      <c r="B16" s="115"/>
    </row>
    <row r="17" spans="2:14" ht="18">
      <c r="B17" s="115"/>
    </row>
    <row r="18" spans="2:14" ht="18">
      <c r="B18" s="115"/>
    </row>
    <row r="19" spans="2:14" ht="18">
      <c r="B19" s="115"/>
    </row>
    <row r="20" spans="2:14" ht="18">
      <c r="B20" s="115"/>
    </row>
    <row r="21" spans="2:14" ht="18">
      <c r="B21" s="115"/>
    </row>
    <row r="22" spans="2:14" ht="18">
      <c r="B22" s="115"/>
    </row>
    <row r="23" spans="2:14" ht="18">
      <c r="B23" s="115"/>
    </row>
    <row r="24" spans="2:14" ht="18">
      <c r="B24" s="115"/>
    </row>
    <row r="25" spans="2:14" ht="18">
      <c r="B25" s="115"/>
    </row>
    <row r="26" spans="2:14">
      <c r="B26" s="179" t="s">
        <v>20</v>
      </c>
      <c r="C26" s="129">
        <v>2016</v>
      </c>
      <c r="D26" s="129">
        <v>2017</v>
      </c>
      <c r="E26" s="129">
        <v>2018</v>
      </c>
      <c r="F26" s="129">
        <v>2019</v>
      </c>
      <c r="G26" s="129">
        <v>2020</v>
      </c>
      <c r="H26" s="129">
        <v>2021</v>
      </c>
      <c r="I26" s="129">
        <v>2022</v>
      </c>
      <c r="J26" s="129">
        <v>2023</v>
      </c>
      <c r="K26" s="129">
        <v>2024</v>
      </c>
      <c r="L26" s="129">
        <v>2025</v>
      </c>
      <c r="M26" s="129">
        <v>2026</v>
      </c>
      <c r="N26" s="129">
        <v>2027</v>
      </c>
    </row>
    <row r="27" spans="2:14">
      <c r="B27" s="53" t="str">
        <f>Summary!B44</f>
        <v>Silicon Photonics</v>
      </c>
      <c r="C27" s="189">
        <f>Summary!C44</f>
        <v>412.26501530888146</v>
      </c>
      <c r="D27" s="189">
        <f>Summary!D44</f>
        <v>563.33772679870447</v>
      </c>
      <c r="E27" s="189">
        <f>Summary!E44</f>
        <v>0</v>
      </c>
      <c r="F27" s="189">
        <f>Summary!F44</f>
        <v>0</v>
      </c>
      <c r="G27" s="189">
        <f>Summary!G44</f>
        <v>0</v>
      </c>
      <c r="H27" s="189">
        <f>Summary!H44</f>
        <v>0</v>
      </c>
      <c r="I27" s="189">
        <f>Summary!I44</f>
        <v>0</v>
      </c>
      <c r="J27" s="189">
        <f>Summary!J44</f>
        <v>0</v>
      </c>
      <c r="K27" s="189">
        <f>Summary!K44</f>
        <v>0</v>
      </c>
      <c r="L27" s="189">
        <f>Summary!L44</f>
        <v>0</v>
      </c>
      <c r="M27" s="189">
        <f>Summary!M44</f>
        <v>0</v>
      </c>
      <c r="N27" s="189">
        <f>Summary!N44</f>
        <v>0</v>
      </c>
    </row>
    <row r="28" spans="2:14">
      <c r="B28" s="53" t="s">
        <v>95</v>
      </c>
      <c r="C28" s="190">
        <f>SUM(Summary!C45:C48)</f>
        <v>5114.6668367352186</v>
      </c>
      <c r="D28" s="190">
        <f>SUM(Summary!D45:D48)</f>
        <v>5655.7464288900037</v>
      </c>
      <c r="E28" s="190">
        <f>SUM(Summary!E45:E48)</f>
        <v>0</v>
      </c>
      <c r="F28" s="190">
        <f>SUM(Summary!F45:F48)</f>
        <v>0</v>
      </c>
      <c r="G28" s="190">
        <f>SUM(Summary!G45:G48)</f>
        <v>0</v>
      </c>
      <c r="H28" s="190">
        <f>SUM(Summary!H45:H48)</f>
        <v>0</v>
      </c>
      <c r="I28" s="190">
        <f>SUM(Summary!I45:I48)</f>
        <v>0</v>
      </c>
      <c r="J28" s="190">
        <f>SUM(Summary!J45:J48)</f>
        <v>0</v>
      </c>
      <c r="K28" s="190">
        <f>SUM(Summary!K45:K48)</f>
        <v>0</v>
      </c>
      <c r="L28" s="190">
        <f>SUM(Summary!L45:L48)</f>
        <v>0</v>
      </c>
      <c r="M28" s="190">
        <f>SUM(Summary!M45:M48)</f>
        <v>0</v>
      </c>
      <c r="N28" s="190">
        <f>SUM(Summary!N45:N48)</f>
        <v>0</v>
      </c>
    </row>
    <row r="29" spans="2:14" ht="18">
      <c r="B29" s="115"/>
    </row>
    <row r="30" spans="2:14" ht="18">
      <c r="B30" s="115"/>
    </row>
    <row r="31" spans="2:14" ht="15.6">
      <c r="B31" s="108" t="s">
        <v>94</v>
      </c>
    </row>
    <row r="48" spans="27:27">
      <c r="AA48" s="56"/>
    </row>
    <row r="53" spans="2:2" s="292" customFormat="1" ht="15.6">
      <c r="B53" s="293" t="s">
        <v>162</v>
      </c>
    </row>
    <row r="70" spans="2:14">
      <c r="C70" s="223">
        <v>2016</v>
      </c>
      <c r="D70" s="223">
        <v>2017</v>
      </c>
      <c r="E70" s="223">
        <v>2018</v>
      </c>
      <c r="F70" s="223">
        <v>2019</v>
      </c>
      <c r="G70" s="223">
        <v>2020</v>
      </c>
      <c r="H70" s="223">
        <v>2021</v>
      </c>
      <c r="I70" s="223">
        <v>2022</v>
      </c>
      <c r="J70" s="223">
        <v>2023</v>
      </c>
      <c r="K70" s="223">
        <v>2024</v>
      </c>
      <c r="L70" s="223">
        <v>2025</v>
      </c>
      <c r="M70" s="223">
        <v>2026</v>
      </c>
      <c r="N70" s="223">
        <v>2027</v>
      </c>
    </row>
    <row r="71" spans="2:14">
      <c r="B71" s="56" t="s">
        <v>117</v>
      </c>
      <c r="C71" s="59">
        <v>0.25451541225790653</v>
      </c>
      <c r="D71" s="59">
        <v>0.41317617908833404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</row>
    <row r="72" spans="2:14">
      <c r="B72" s="56" t="s">
        <v>118</v>
      </c>
      <c r="C72" s="59">
        <v>1.7282746159233715E-2</v>
      </c>
      <c r="D72" s="59">
        <v>0.12038283196570092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</row>
    <row r="73" spans="2:14">
      <c r="B73" s="56" t="s">
        <v>119</v>
      </c>
      <c r="C73" s="59">
        <v>0.16855312713987444</v>
      </c>
      <c r="D73" s="59">
        <v>0.14413895998628645</v>
      </c>
      <c r="E73" s="59"/>
      <c r="F73" s="59"/>
      <c r="G73" s="59"/>
      <c r="H73" s="59"/>
      <c r="I73" s="59"/>
      <c r="J73" s="59"/>
      <c r="K73" s="59"/>
      <c r="L73" s="59"/>
      <c r="M73" s="59"/>
      <c r="N73" s="59"/>
    </row>
    <row r="74" spans="2:14">
      <c r="B74" s="56" t="s">
        <v>102</v>
      </c>
      <c r="C74" s="59">
        <v>0.46233407242938784</v>
      </c>
      <c r="D74" s="59">
        <v>0.29757821145796454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2:14">
      <c r="B75" s="56" t="s">
        <v>120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</row>
    <row r="76" spans="2:14">
      <c r="B76" s="56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</row>
    <row r="77" spans="2:14" ht="18">
      <c r="B77" s="115" t="s">
        <v>47</v>
      </c>
    </row>
    <row r="78" spans="2:14" ht="15.6">
      <c r="B78" s="108"/>
    </row>
    <row r="79" spans="2:14" ht="15.6">
      <c r="B79" s="108"/>
    </row>
    <row r="97" spans="1:2" ht="18">
      <c r="A97" s="165"/>
      <c r="B97" s="115" t="s">
        <v>80</v>
      </c>
    </row>
    <row r="98" spans="1:2" ht="15.6">
      <c r="A98" s="165"/>
      <c r="B98" s="221" t="s">
        <v>79</v>
      </c>
    </row>
    <row r="99" spans="1:2" ht="15.6">
      <c r="A99" s="165"/>
      <c r="B99" s="108"/>
    </row>
    <row r="100" spans="1:2">
      <c r="A100" s="165"/>
    </row>
    <row r="101" spans="1:2">
      <c r="A101" s="165"/>
    </row>
    <row r="102" spans="1:2">
      <c r="A102" s="165"/>
    </row>
    <row r="103" spans="1:2">
      <c r="A103" s="165"/>
    </row>
    <row r="104" spans="1:2">
      <c r="A104" s="165"/>
    </row>
    <row r="105" spans="1:2">
      <c r="A105" s="165"/>
    </row>
    <row r="106" spans="1:2">
      <c r="A106" s="165"/>
    </row>
    <row r="107" spans="1:2">
      <c r="A107" s="165"/>
    </row>
    <row r="108" spans="1:2">
      <c r="A108" s="165"/>
    </row>
    <row r="109" spans="1:2">
      <c r="A109" s="165"/>
    </row>
    <row r="110" spans="1:2">
      <c r="A110" s="165"/>
    </row>
    <row r="111" spans="1:2">
      <c r="A111" s="165"/>
    </row>
    <row r="112" spans="1:2">
      <c r="A112" s="165"/>
    </row>
    <row r="113" spans="1:14">
      <c r="A113" s="165"/>
    </row>
    <row r="114" spans="1:14">
      <c r="A114" s="165"/>
      <c r="C114" s="7">
        <v>2016</v>
      </c>
      <c r="D114" s="7">
        <v>2017</v>
      </c>
      <c r="E114" s="7">
        <v>2018</v>
      </c>
      <c r="F114" s="7">
        <v>2019</v>
      </c>
      <c r="G114" s="7">
        <v>2020</v>
      </c>
      <c r="H114" s="7">
        <v>2021</v>
      </c>
      <c r="I114" s="7">
        <v>2022</v>
      </c>
      <c r="J114" s="7">
        <v>2023</v>
      </c>
      <c r="K114" s="7">
        <v>2024</v>
      </c>
      <c r="L114" s="7">
        <v>2025</v>
      </c>
      <c r="M114" s="7">
        <v>2026</v>
      </c>
      <c r="N114" s="7">
        <v>2027</v>
      </c>
    </row>
    <row r="115" spans="1:14">
      <c r="A115" s="165"/>
      <c r="B115" s="120" t="s">
        <v>70</v>
      </c>
      <c r="C115" s="22">
        <f>'AOC-EOM-CPO'!C39-C117</f>
        <v>2517386.3571428573</v>
      </c>
      <c r="D115" s="22">
        <f>'AOC-EOM-CPO'!D39-D117</f>
        <v>4125856</v>
      </c>
      <c r="E115" s="22">
        <f>'AOC-EOM-CPO'!E39-E117</f>
        <v>0</v>
      </c>
      <c r="F115" s="22">
        <f>'AOC-EOM-CPO'!F39-F117</f>
        <v>0</v>
      </c>
      <c r="G115" s="22">
        <f>'AOC-EOM-CPO'!G39-G117</f>
        <v>0</v>
      </c>
      <c r="H115" s="22">
        <f>'AOC-EOM-CPO'!H39-H117</f>
        <v>0</v>
      </c>
      <c r="I115" s="22">
        <f>'AOC-EOM-CPO'!I39-I117</f>
        <v>0</v>
      </c>
      <c r="J115" s="22">
        <f>'AOC-EOM-CPO'!J39-J117</f>
        <v>0</v>
      </c>
      <c r="K115" s="22">
        <f>'AOC-EOM-CPO'!K39-K117</f>
        <v>0</v>
      </c>
      <c r="L115" s="22">
        <f>'AOC-EOM-CPO'!L39-L117</f>
        <v>0</v>
      </c>
      <c r="M115" s="22">
        <f>'AOC-EOM-CPO'!M39-M117</f>
        <v>0</v>
      </c>
      <c r="N115" s="22">
        <f>'AOC-EOM-CPO'!N39-N117</f>
        <v>0</v>
      </c>
    </row>
    <row r="116" spans="1:14">
      <c r="A116" s="165"/>
      <c r="B116" s="120" t="s">
        <v>71</v>
      </c>
      <c r="C116" s="22">
        <f>'AOC-EOM-CPO'!C40</f>
        <v>53000</v>
      </c>
      <c r="D116" s="22">
        <f>'AOC-EOM-CPO'!D40</f>
        <v>118091</v>
      </c>
      <c r="E116" s="22">
        <f>'AOC-EOM-CPO'!E40</f>
        <v>0</v>
      </c>
      <c r="F116" s="22">
        <f>'AOC-EOM-CPO'!F40</f>
        <v>0</v>
      </c>
      <c r="G116" s="22">
        <f>'AOC-EOM-CPO'!G40</f>
        <v>0</v>
      </c>
      <c r="H116" s="22">
        <f>'AOC-EOM-CPO'!H40</f>
        <v>0</v>
      </c>
      <c r="I116" s="22">
        <f>'AOC-EOM-CPO'!I40</f>
        <v>0</v>
      </c>
      <c r="J116" s="22">
        <f>'AOC-EOM-CPO'!J40</f>
        <v>0</v>
      </c>
      <c r="K116" s="22">
        <f>'AOC-EOM-CPO'!K40</f>
        <v>0</v>
      </c>
      <c r="L116" s="22">
        <f>'AOC-EOM-CPO'!L40</f>
        <v>0</v>
      </c>
      <c r="M116" s="22">
        <f>'AOC-EOM-CPO'!M40</f>
        <v>0</v>
      </c>
      <c r="N116" s="22">
        <f>'AOC-EOM-CPO'!N40</f>
        <v>0</v>
      </c>
    </row>
    <row r="117" spans="1:14">
      <c r="A117" s="165"/>
      <c r="B117" s="120" t="s">
        <v>116</v>
      </c>
      <c r="C117" s="22">
        <f>SUM('AOC-EOM-CPO'!C27:C36)</f>
        <v>0</v>
      </c>
      <c r="D117" s="22">
        <f>SUM('AOC-EOM-CPO'!D27:D36)</f>
        <v>0</v>
      </c>
      <c r="E117" s="22">
        <f>SUM('AOC-EOM-CPO'!E27:E36)</f>
        <v>0</v>
      </c>
      <c r="F117" s="22">
        <f>SUM('AOC-EOM-CPO'!F27:F36)</f>
        <v>0</v>
      </c>
      <c r="G117" s="22">
        <f>SUM('AOC-EOM-CPO'!G27:G36)</f>
        <v>0</v>
      </c>
      <c r="H117" s="22">
        <f>SUM('AOC-EOM-CPO'!H27:H36)</f>
        <v>0</v>
      </c>
      <c r="I117" s="22">
        <f>SUM('AOC-EOM-CPO'!I27:I36)</f>
        <v>0</v>
      </c>
      <c r="J117" s="22">
        <f>SUM('AOC-EOM-CPO'!J27:J36)</f>
        <v>0</v>
      </c>
      <c r="K117" s="22">
        <f>SUM('AOC-EOM-CPO'!K27:K36)</f>
        <v>0</v>
      </c>
      <c r="L117" s="22">
        <f>SUM('AOC-EOM-CPO'!L27:L36)</f>
        <v>0</v>
      </c>
      <c r="M117" s="22">
        <f>SUM('AOC-EOM-CPO'!M27:M36)</f>
        <v>0</v>
      </c>
      <c r="N117" s="22">
        <f>SUM('AOC-EOM-CPO'!N27:N36)</f>
        <v>0</v>
      </c>
    </row>
    <row r="118" spans="1:14">
      <c r="A118" s="165"/>
    </row>
    <row r="120" spans="1:14" ht="18">
      <c r="B120" s="115" t="s">
        <v>82</v>
      </c>
    </row>
    <row r="121" spans="1:14" ht="15.6">
      <c r="B121" s="108" t="s">
        <v>81</v>
      </c>
      <c r="E121" s="187">
        <f>Summary!C101</f>
        <v>8890.8050600441002</v>
      </c>
      <c r="I121" s="56" t="s">
        <v>100</v>
      </c>
      <c r="J121" s="187">
        <f>Summary!G101</f>
        <v>0</v>
      </c>
      <c r="M121" s="56" t="s">
        <v>99</v>
      </c>
      <c r="N121" s="187">
        <f>Summary!M101</f>
        <v>0</v>
      </c>
    </row>
    <row r="122" spans="1:14" ht="15.6">
      <c r="B122" s="222" t="s">
        <v>114</v>
      </c>
    </row>
    <row r="141" spans="2:2" ht="18">
      <c r="B141" s="115" t="s">
        <v>83</v>
      </c>
    </row>
    <row r="142" spans="2:2" ht="15.6">
      <c r="B142" s="108" t="s">
        <v>84</v>
      </c>
    </row>
    <row r="162" spans="2:2" ht="18">
      <c r="B162" s="115" t="s">
        <v>167</v>
      </c>
    </row>
    <row r="163" spans="2:2" ht="15.6">
      <c r="B163" s="222" t="s">
        <v>115</v>
      </c>
    </row>
    <row r="181" spans="2:14">
      <c r="C181"/>
      <c r="D181"/>
      <c r="E181"/>
      <c r="F181"/>
      <c r="G181"/>
      <c r="H181"/>
      <c r="I181"/>
    </row>
    <row r="182" spans="2:14">
      <c r="B182"/>
      <c r="C182"/>
      <c r="D182"/>
      <c r="E182"/>
      <c r="F182"/>
      <c r="G182"/>
      <c r="H182"/>
      <c r="I182"/>
    </row>
    <row r="183" spans="2:14">
      <c r="B183" t="s">
        <v>85</v>
      </c>
      <c r="C183"/>
      <c r="D183"/>
      <c r="E183"/>
      <c r="F183"/>
      <c r="G183"/>
      <c r="H183"/>
      <c r="I183"/>
    </row>
    <row r="184" spans="2:14">
      <c r="C184" s="7">
        <v>2016</v>
      </c>
      <c r="D184" s="7">
        <v>2017</v>
      </c>
      <c r="E184" s="7">
        <v>2018</v>
      </c>
      <c r="F184" s="7">
        <v>2019</v>
      </c>
      <c r="G184" s="7">
        <v>2020</v>
      </c>
      <c r="H184" s="7">
        <v>2021</v>
      </c>
      <c r="I184" s="7">
        <v>2022</v>
      </c>
      <c r="J184" s="7">
        <v>2023</v>
      </c>
      <c r="K184" s="7">
        <v>2024</v>
      </c>
      <c r="L184" s="7">
        <v>2025</v>
      </c>
      <c r="M184" s="7">
        <v>2026</v>
      </c>
      <c r="N184" s="7">
        <v>2027</v>
      </c>
    </row>
    <row r="185" spans="2:14">
      <c r="B185" t="s">
        <v>58</v>
      </c>
      <c r="C185" s="105">
        <f>SUM(Ethernet!C567:C607)</f>
        <v>46.086245363200007</v>
      </c>
      <c r="D185" s="105">
        <f>SUM(Ethernet!D567:D607)</f>
        <v>153.42451935</v>
      </c>
      <c r="E185" s="105">
        <f>SUM(Ethernet!E567:E607)</f>
        <v>0</v>
      </c>
      <c r="F185" s="105">
        <f>SUM(Ethernet!F567:F607)</f>
        <v>0</v>
      </c>
      <c r="G185" s="105">
        <f>SUM(Ethernet!G567:G607)</f>
        <v>0</v>
      </c>
      <c r="H185" s="105">
        <f>SUM(Ethernet!H567:H607)</f>
        <v>0</v>
      </c>
      <c r="I185" s="105">
        <f>SUM(Ethernet!I567:I607)</f>
        <v>0</v>
      </c>
      <c r="J185" s="105">
        <f>SUM(Ethernet!J567:J607)</f>
        <v>0</v>
      </c>
      <c r="K185" s="105">
        <f>SUM(Ethernet!K567:K607)</f>
        <v>0</v>
      </c>
      <c r="L185" s="105">
        <f>SUM(Ethernet!L567:L607)</f>
        <v>0</v>
      </c>
      <c r="M185" s="105">
        <f>SUM(Ethernet!M567:M607)</f>
        <v>0</v>
      </c>
      <c r="N185" s="105">
        <f>SUM(Ethernet!N567:N607)</f>
        <v>0</v>
      </c>
    </row>
    <row r="186" spans="2:14">
      <c r="B186" t="s">
        <v>24</v>
      </c>
      <c r="C186" s="105">
        <f>SUM(Ethernet!C905:C951)</f>
        <v>165.66838553414078</v>
      </c>
      <c r="D186" s="105">
        <f>SUM(Ethernet!D905:D951)</f>
        <v>179.86407699533166</v>
      </c>
      <c r="E186" s="105">
        <f>SUM(Ethernet!E905:E951)</f>
        <v>0</v>
      </c>
      <c r="F186" s="105">
        <f>SUM(Ethernet!F905:F951)</f>
        <v>0</v>
      </c>
      <c r="G186" s="105">
        <f>SUM(Ethernet!G905:G951)</f>
        <v>0</v>
      </c>
      <c r="H186" s="105">
        <f>SUM(Ethernet!H905:H951)</f>
        <v>0</v>
      </c>
      <c r="I186" s="105">
        <f>SUM(Ethernet!I905:I951)</f>
        <v>0</v>
      </c>
      <c r="J186" s="105">
        <f>SUM(Ethernet!J905:J951)</f>
        <v>0</v>
      </c>
      <c r="K186" s="105">
        <f>SUM(Ethernet!K905:K951)</f>
        <v>0</v>
      </c>
      <c r="L186" s="105">
        <f>SUM(Ethernet!L905:L951)</f>
        <v>0</v>
      </c>
      <c r="M186" s="105">
        <f>SUM(Ethernet!M905:M951)</f>
        <v>0</v>
      </c>
      <c r="N186" s="105">
        <f>SUM(Ethernet!N905:N951)</f>
        <v>0</v>
      </c>
    </row>
    <row r="187" spans="2:14">
      <c r="B187" s="5" t="s">
        <v>25</v>
      </c>
      <c r="C187" s="186">
        <f>SUM(Ethernet!C739:C779)</f>
        <v>931.40433257230734</v>
      </c>
      <c r="D187" s="186">
        <f>SUM(Ethernet!D739:D779)</f>
        <v>1322.0340956288221</v>
      </c>
      <c r="E187" s="186">
        <f>SUM(Ethernet!E739:E779)</f>
        <v>0</v>
      </c>
      <c r="F187" s="186">
        <f>SUM(Ethernet!F739:F779)</f>
        <v>0</v>
      </c>
      <c r="G187" s="186">
        <f>SUM(Ethernet!G739:G779)</f>
        <v>0</v>
      </c>
      <c r="H187" s="186">
        <f>SUM(Ethernet!H739:H779)</f>
        <v>0</v>
      </c>
      <c r="I187" s="186">
        <f>SUM(Ethernet!I739:I779)</f>
        <v>0</v>
      </c>
      <c r="J187" s="186">
        <f>SUM(Ethernet!J739:J779)</f>
        <v>0</v>
      </c>
      <c r="K187" s="186">
        <f>SUM(Ethernet!K739:K779)</f>
        <v>0</v>
      </c>
      <c r="L187" s="186">
        <f>SUM(Ethernet!L739:L779)</f>
        <v>0</v>
      </c>
      <c r="M187" s="186">
        <f>SUM(Ethernet!M739:M779)</f>
        <v>0</v>
      </c>
      <c r="N187" s="186">
        <f>SUM(Ethernet!N739:N779)</f>
        <v>0</v>
      </c>
    </row>
    <row r="188" spans="2:14">
      <c r="C188" s="185">
        <f>SUM(C185:C187)</f>
        <v>1143.1589634696481</v>
      </c>
      <c r="D188" s="185">
        <f t="shared" ref="D188:L188" si="0">SUM(D185:D187)</f>
        <v>1655.3226919741537</v>
      </c>
      <c r="E188" s="185">
        <f t="shared" si="0"/>
        <v>0</v>
      </c>
      <c r="F188" s="185">
        <f t="shared" si="0"/>
        <v>0</v>
      </c>
      <c r="G188" s="185">
        <f t="shared" si="0"/>
        <v>0</v>
      </c>
      <c r="H188" s="185">
        <f t="shared" si="0"/>
        <v>0</v>
      </c>
      <c r="I188" s="185">
        <f t="shared" si="0"/>
        <v>0</v>
      </c>
      <c r="J188" s="185">
        <f t="shared" si="0"/>
        <v>0</v>
      </c>
      <c r="K188" s="185">
        <f t="shared" si="0"/>
        <v>0</v>
      </c>
      <c r="L188" s="185">
        <f t="shared" si="0"/>
        <v>0</v>
      </c>
      <c r="M188" s="185">
        <f t="shared" ref="M188:N188" si="1">SUM(M185:M187)</f>
        <v>0</v>
      </c>
      <c r="N188" s="185">
        <f t="shared" si="1"/>
        <v>0</v>
      </c>
    </row>
    <row r="190" spans="2:14" ht="18">
      <c r="B190" s="115" t="s">
        <v>86</v>
      </c>
    </row>
    <row r="191" spans="2:14" ht="15.6">
      <c r="B191" s="108" t="s">
        <v>87</v>
      </c>
    </row>
    <row r="208" spans="3:14">
      <c r="C208" s="7">
        <v>2016</v>
      </c>
      <c r="D208" s="7">
        <v>2017</v>
      </c>
      <c r="E208" s="7">
        <v>2018</v>
      </c>
      <c r="F208" s="7">
        <v>2019</v>
      </c>
      <c r="G208" s="7">
        <v>2020</v>
      </c>
      <c r="H208" s="7">
        <v>2021</v>
      </c>
      <c r="I208" s="7">
        <v>2022</v>
      </c>
      <c r="J208" s="7">
        <v>2023</v>
      </c>
      <c r="K208" s="7">
        <v>2024</v>
      </c>
      <c r="L208" s="7">
        <v>2025</v>
      </c>
      <c r="M208" s="7">
        <v>2026</v>
      </c>
      <c r="N208" s="7">
        <v>2027</v>
      </c>
    </row>
    <row r="209" spans="2:23">
      <c r="B209" s="118" t="s">
        <v>58</v>
      </c>
      <c r="C209" s="119">
        <f>SUM(WDM!C243:C256)</f>
        <v>255.63019288700002</v>
      </c>
      <c r="D209" s="119">
        <f>SUM(WDM!D243:D256)</f>
        <v>388.46348879411767</v>
      </c>
      <c r="E209" s="119">
        <f>SUM(WDM!E243:E256)</f>
        <v>0</v>
      </c>
      <c r="F209" s="119">
        <f>SUM(WDM!F243:F256)</f>
        <v>0</v>
      </c>
      <c r="G209" s="119">
        <f>SUM(WDM!G243:G256)</f>
        <v>0</v>
      </c>
      <c r="H209" s="119">
        <f>SUM(WDM!H243:H256)</f>
        <v>0</v>
      </c>
      <c r="I209" s="119">
        <f>SUM(WDM!I243:I256)</f>
        <v>0</v>
      </c>
      <c r="J209" s="119">
        <f>SUM(WDM!J243:J256)</f>
        <v>0</v>
      </c>
      <c r="K209" s="119">
        <f>SUM(WDM!K243:K256)</f>
        <v>0</v>
      </c>
      <c r="L209" s="119">
        <f>SUM(WDM!L243:L256)</f>
        <v>0</v>
      </c>
      <c r="M209" s="119">
        <f>SUM(WDM!M243:M256)</f>
        <v>0</v>
      </c>
      <c r="N209" s="119">
        <f>SUM(WDM!N243:N256)</f>
        <v>0</v>
      </c>
    </row>
    <row r="210" spans="2:23">
      <c r="B210" s="118" t="s">
        <v>25</v>
      </c>
      <c r="C210" s="119">
        <f>SUM(WDM!C299:C312)</f>
        <v>155.339134543</v>
      </c>
      <c r="D210" s="119">
        <f>SUM(WDM!D299:D312)</f>
        <v>504.15995801016146</v>
      </c>
      <c r="E210" s="119">
        <f>SUM(WDM!E299:E312)</f>
        <v>0</v>
      </c>
      <c r="F210" s="119">
        <f>SUM(WDM!F299:F312)</f>
        <v>0</v>
      </c>
      <c r="G210" s="119">
        <f>SUM(WDM!G299:G312)</f>
        <v>0</v>
      </c>
      <c r="H210" s="119">
        <f>SUM(WDM!H299:H312)</f>
        <v>0</v>
      </c>
      <c r="I210" s="119">
        <f>SUM(WDM!I299:I312)</f>
        <v>0</v>
      </c>
      <c r="J210" s="119">
        <f>SUM(WDM!J299:J312)</f>
        <v>0</v>
      </c>
      <c r="K210" s="119">
        <f>SUM(WDM!K299:K312)</f>
        <v>0</v>
      </c>
      <c r="L210" s="119">
        <f>SUM(WDM!L299:L312)</f>
        <v>0</v>
      </c>
      <c r="M210" s="119">
        <f>SUM(WDM!M299:M312)</f>
        <v>0</v>
      </c>
      <c r="N210" s="119">
        <f>SUM(WDM!N299:N312)</f>
        <v>0</v>
      </c>
    </row>
    <row r="211" spans="2:23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2:23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</sheetPr>
  <dimension ref="A2:O23"/>
  <sheetViews>
    <sheetView showGridLines="0" zoomScale="80" zoomScaleNormal="80" zoomScalePageLayoutView="80" workbookViewId="0"/>
  </sheetViews>
  <sheetFormatPr defaultColWidth="9.21875" defaultRowHeight="13.2"/>
  <cols>
    <col min="1" max="1" width="4.44140625" style="36" customWidth="1"/>
    <col min="2" max="2" width="16.44140625" style="36" customWidth="1"/>
    <col min="3" max="13" width="9" style="36" customWidth="1"/>
    <col min="14" max="14" width="11.44140625" style="36" bestFit="1" customWidth="1"/>
    <col min="15" max="16384" width="9.21875" style="36"/>
  </cols>
  <sheetData>
    <row r="2" spans="1:15" ht="17.399999999999999">
      <c r="B2" s="18" t="str">
        <f>Introduction!$B$2</f>
        <v>LightCounting Integrated Optics Forecast</v>
      </c>
    </row>
    <row r="3" spans="1:15" ht="15.6">
      <c r="B3" s="163" t="str">
        <f>Introduction!$B$3</f>
        <v>May 2022 - sample - for illustrative purposes only</v>
      </c>
    </row>
    <row r="5" spans="1:15" ht="17.399999999999999">
      <c r="B5" s="37" t="s">
        <v>3</v>
      </c>
    </row>
    <row r="6" spans="1:15">
      <c r="B6" s="40" t="s">
        <v>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>
      <c r="B7" s="40" t="s">
        <v>5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>
      <c r="B8" s="40" t="s">
        <v>6</v>
      </c>
      <c r="C8" s="39"/>
      <c r="D8" s="39"/>
      <c r="E8" s="39"/>
      <c r="F8" s="39"/>
      <c r="G8" s="39"/>
      <c r="H8" s="39"/>
      <c r="I8" s="39"/>
      <c r="J8" s="38"/>
      <c r="K8" s="38"/>
      <c r="L8" s="38"/>
      <c r="M8" s="38"/>
      <c r="N8" s="38"/>
      <c r="O8" s="38"/>
    </row>
    <row r="9" spans="1:15">
      <c r="A9" s="40"/>
      <c r="B9" s="40" t="s">
        <v>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>
      <c r="B10" s="40" t="s">
        <v>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2:1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2:1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2:1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2:1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2:1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2:15">
      <c r="B22" s="41" t="s">
        <v>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2:1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</sheetPr>
  <dimension ref="A2:AJ788"/>
  <sheetViews>
    <sheetView showGridLines="0" zoomScale="70" zoomScaleNormal="70" zoomScalePageLayoutView="70" workbookViewId="0"/>
  </sheetViews>
  <sheetFormatPr defaultColWidth="8.77734375" defaultRowHeight="13.2" outlineLevelRow="1"/>
  <cols>
    <col min="1" max="1" width="4.44140625" customWidth="1"/>
    <col min="2" max="2" width="28.44140625" customWidth="1"/>
    <col min="3" max="6" width="13.44140625" customWidth="1"/>
    <col min="7" max="14" width="13.21875" customWidth="1"/>
    <col min="15" max="15" width="12.33203125" bestFit="1" customWidth="1"/>
    <col min="16" max="16" width="14.6640625" customWidth="1"/>
    <col min="17" max="17" width="13.44140625" bestFit="1" customWidth="1"/>
    <col min="18" max="20" width="12.44140625" customWidth="1"/>
    <col min="21" max="23" width="14.44140625" customWidth="1"/>
    <col min="24" max="24" width="23.21875" customWidth="1"/>
    <col min="25" max="35" width="14.44140625" customWidth="1"/>
  </cols>
  <sheetData>
    <row r="2" spans="1:16" ht="17.399999999999999">
      <c r="B2" s="18" t="str">
        <f>Introduction!B2</f>
        <v>LightCounting Integrated Optics Forecast</v>
      </c>
    </row>
    <row r="3" spans="1:16" ht="15.6">
      <c r="B3" s="163" t="str">
        <f>Introduction!B3</f>
        <v>May 2022 - sample - for illustrative purposes only</v>
      </c>
    </row>
    <row r="4" spans="1:16" ht="17.399999999999999">
      <c r="B4" s="18"/>
      <c r="C4" s="2"/>
      <c r="D4" s="2"/>
      <c r="E4" s="2"/>
      <c r="F4" s="2"/>
      <c r="G4" s="2"/>
      <c r="H4" s="2"/>
      <c r="I4" s="2"/>
    </row>
    <row r="5" spans="1:16" s="1" customFormat="1" ht="13.8">
      <c r="C5" s="20"/>
      <c r="D5" s="20"/>
      <c r="E5" s="20"/>
      <c r="F5" s="20"/>
      <c r="G5" s="20"/>
      <c r="H5" s="20"/>
      <c r="I5" s="20"/>
    </row>
    <row r="6" spans="1:16" ht="21">
      <c r="A6" s="83"/>
      <c r="B6" s="84" t="s">
        <v>10</v>
      </c>
      <c r="C6" s="83"/>
      <c r="D6" s="83"/>
      <c r="E6" s="83"/>
      <c r="F6" s="299" t="s">
        <v>166</v>
      </c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17.399999999999999">
      <c r="O7" s="68"/>
    </row>
    <row r="29" spans="2:36" ht="13.8">
      <c r="Q29" s="89"/>
      <c r="X29" t="s">
        <v>106</v>
      </c>
    </row>
    <row r="30" spans="2:36" s="1" customFormat="1" ht="13.8">
      <c r="B30" s="179" t="s">
        <v>164</v>
      </c>
      <c r="C30" s="7">
        <v>2016</v>
      </c>
      <c r="D30" s="7">
        <v>2017</v>
      </c>
      <c r="E30" s="7">
        <v>2018</v>
      </c>
      <c r="F30" s="7">
        <v>2019</v>
      </c>
      <c r="G30" s="7">
        <v>2020</v>
      </c>
      <c r="H30" s="7">
        <v>2021</v>
      </c>
      <c r="I30" s="7">
        <v>2022</v>
      </c>
      <c r="J30" s="7">
        <v>2023</v>
      </c>
      <c r="K30" s="7">
        <v>2024</v>
      </c>
      <c r="L30" s="7">
        <v>2025</v>
      </c>
      <c r="M30" s="7">
        <v>2026</v>
      </c>
      <c r="N30" s="7">
        <v>2027</v>
      </c>
      <c r="O30" s="294" t="s">
        <v>163</v>
      </c>
      <c r="Q30" s="74"/>
      <c r="R30" s="74"/>
      <c r="S30"/>
      <c r="T30"/>
      <c r="U30"/>
      <c r="V30"/>
      <c r="X30" s="30" t="s">
        <v>105</v>
      </c>
      <c r="Y30" s="6">
        <v>2010</v>
      </c>
      <c r="Z30" s="7">
        <v>2011</v>
      </c>
      <c r="AA30" s="7">
        <v>2012</v>
      </c>
      <c r="AB30" s="7">
        <v>2013</v>
      </c>
      <c r="AC30" s="7">
        <v>2014</v>
      </c>
      <c r="AD30" s="7">
        <v>2015</v>
      </c>
      <c r="AE30" s="7">
        <v>2016</v>
      </c>
      <c r="AF30" s="7">
        <v>2017</v>
      </c>
      <c r="AG30" s="7">
        <v>2018</v>
      </c>
      <c r="AH30" s="7">
        <v>2019</v>
      </c>
      <c r="AI30" s="7">
        <v>2020</v>
      </c>
      <c r="AJ30" s="7">
        <v>2021</v>
      </c>
    </row>
    <row r="31" spans="2:36" s="1" customFormat="1" ht="13.8">
      <c r="B31" s="45" t="s">
        <v>13</v>
      </c>
      <c r="C31" s="21">
        <f>WDM!C61+FTTX!C51+Ethernet!C176+Fronthaul!C87+Backhaul!C55+FibreChannel!C34+'AOC-EOM-CPO'!C75</f>
        <v>671874.83000000007</v>
      </c>
      <c r="D31" s="21">
        <f>WDM!D61+FTTX!D51+Ethernet!D176+Fronthaul!D87+Backhaul!D55+FibreChannel!D34+'AOC-EOM-CPO'!D75</f>
        <v>796659.15999999992</v>
      </c>
      <c r="E31" s="21">
        <f>WDM!E61+FTTX!E51+Ethernet!E176+Fronthaul!E87+Backhaul!E55+FibreChannel!E34+'AOC-EOM-CPO'!E75</f>
        <v>0</v>
      </c>
      <c r="F31" s="21">
        <f>WDM!F61+FTTX!F51+Ethernet!F176+Fronthaul!F87+Backhaul!F55+FibreChannel!F34+'AOC-EOM-CPO'!F75</f>
        <v>0</v>
      </c>
      <c r="G31" s="21">
        <f>WDM!G61+FTTX!G51+Ethernet!G176+Fronthaul!G87+Backhaul!G55+FibreChannel!G34+'AOC-EOM-CPO'!G75</f>
        <v>0</v>
      </c>
      <c r="H31" s="21">
        <f>WDM!H61+FTTX!H51+Ethernet!H176+Fronthaul!H87+Backhaul!H55+FibreChannel!H34+'AOC-EOM-CPO'!H75</f>
        <v>0</v>
      </c>
      <c r="I31" s="21">
        <f>WDM!I61+FTTX!I51+Ethernet!I176+Fronthaul!I87+Backhaul!I55+FibreChannel!I34+'AOC-EOM-CPO'!I75</f>
        <v>0</v>
      </c>
      <c r="J31" s="21">
        <f>WDM!J61+FTTX!J51+Ethernet!J176+Fronthaul!J87+Backhaul!J55+FibreChannel!J34+'AOC-EOM-CPO'!J75</f>
        <v>0</v>
      </c>
      <c r="K31" s="21">
        <f>WDM!K61+FTTX!K51+Ethernet!K176+Fronthaul!K87+Backhaul!K55+FibreChannel!K34+'AOC-EOM-CPO'!K75</f>
        <v>0</v>
      </c>
      <c r="L31" s="21">
        <f>WDM!L61+FTTX!L51+Ethernet!L176+Fronthaul!L87+Backhaul!L55+FibreChannel!L34+'AOC-EOM-CPO'!L75</f>
        <v>0</v>
      </c>
      <c r="M31" s="21">
        <f>WDM!M61+FTTX!M51+Ethernet!M176+Fronthaul!M87+Backhaul!M55+FibreChannel!M34+'AOC-EOM-CPO'!M75</f>
        <v>0</v>
      </c>
      <c r="N31" s="21">
        <f>WDM!N61+FTTX!N51+Ethernet!N176+Fronthaul!N87+Backhaul!N55+FibreChannel!N34+'AOC-EOM-CPO'!N75</f>
        <v>0</v>
      </c>
      <c r="O31" s="295" t="e">
        <f t="shared" ref="O31:O36" si="0">(N31/I31)^(1/5)-1</f>
        <v>#DIV/0!</v>
      </c>
      <c r="P31" s="75"/>
      <c r="Q31" s="277"/>
      <c r="R31" s="76"/>
      <c r="S31"/>
      <c r="T31"/>
      <c r="U31"/>
      <c r="V31"/>
      <c r="X31" s="45" t="s">
        <v>13</v>
      </c>
      <c r="Y31" s="198">
        <v>10.305808049535605</v>
      </c>
      <c r="Z31" s="198">
        <v>12.610357199999999</v>
      </c>
      <c r="AA31" s="198">
        <v>17.097586271000001</v>
      </c>
      <c r="AB31" s="198">
        <v>10.119328402999999</v>
      </c>
      <c r="AC31" s="198">
        <v>31.562468886018529</v>
      </c>
      <c r="AD31" s="198">
        <v>185.06689474004529</v>
      </c>
      <c r="AE31" s="198">
        <v>370.60640843684723</v>
      </c>
      <c r="AF31" s="198">
        <v>510.2656976204994</v>
      </c>
      <c r="AG31" s="198">
        <v>688.11178022583022</v>
      </c>
      <c r="AH31" s="198">
        <v>853.01942600247003</v>
      </c>
      <c r="AI31" s="198">
        <v>1019.9843434136203</v>
      </c>
      <c r="AJ31" s="198">
        <v>1219.9172785553874</v>
      </c>
    </row>
    <row r="32" spans="2:36" s="1" customFormat="1" ht="13.8">
      <c r="B32" s="43" t="s">
        <v>14</v>
      </c>
      <c r="C32" s="22">
        <f>WDM!C89+Backhaul!C80+FTTX!C74+'AOC-EOM-CPO'!C110+FibreChannel!C48+Fronthaul!C126+Ethernet!C262</f>
        <v>132423613.84255053</v>
      </c>
      <c r="D32" s="22">
        <f>WDM!D89+Backhaul!D80+FTTX!D74+'AOC-EOM-CPO'!D110+FibreChannel!D48+Fronthaul!D126+Ethernet!D262</f>
        <v>100868829.27737646</v>
      </c>
      <c r="E32" s="22">
        <f>WDM!E89+Backhaul!E80+FTTX!E74+'AOC-EOM-CPO'!E110+FibreChannel!E48+Fronthaul!E126+Ethernet!E262</f>
        <v>0</v>
      </c>
      <c r="F32" s="22">
        <f>WDM!F89+Backhaul!F80+FTTX!F74+'AOC-EOM-CPO'!F110+FibreChannel!F48+Fronthaul!F126+Ethernet!F262</f>
        <v>0</v>
      </c>
      <c r="G32" s="22">
        <f>WDM!G89+Backhaul!G80+FTTX!G74+'AOC-EOM-CPO'!G110+FibreChannel!G48+Fronthaul!G126+Ethernet!G262</f>
        <v>0</v>
      </c>
      <c r="H32" s="22">
        <f>WDM!H89+Backhaul!H80+FTTX!H74+'AOC-EOM-CPO'!H110+FibreChannel!H48+Fronthaul!H126+Ethernet!H262</f>
        <v>0</v>
      </c>
      <c r="I32" s="22">
        <f>WDM!I89+Backhaul!I80+FTTX!I74+'AOC-EOM-CPO'!I110+FibreChannel!I48+Fronthaul!I126+Ethernet!I262</f>
        <v>0</v>
      </c>
      <c r="J32" s="22">
        <f>WDM!J89+Backhaul!J80+FTTX!J74+'AOC-EOM-CPO'!J110+FibreChannel!J48+Fronthaul!J126+Ethernet!J262</f>
        <v>0</v>
      </c>
      <c r="K32" s="22">
        <f>WDM!K89+Backhaul!K80+FTTX!K74+'AOC-EOM-CPO'!K110+FibreChannel!K48+Fronthaul!K126+Ethernet!K262</f>
        <v>0</v>
      </c>
      <c r="L32" s="22">
        <f>WDM!L89+Backhaul!L80+FTTX!L74+'AOC-EOM-CPO'!L110+FibreChannel!L48+Fronthaul!L126+Ethernet!L262</f>
        <v>0</v>
      </c>
      <c r="M32" s="22">
        <f>WDM!M89+Backhaul!M80+FTTX!M74+'AOC-EOM-CPO'!M110+FibreChannel!M48+Fronthaul!M126+Ethernet!M262</f>
        <v>0</v>
      </c>
      <c r="N32" s="22">
        <f>WDM!N89+Backhaul!N80+FTTX!N74+'AOC-EOM-CPO'!N110+FibreChannel!N48+Fronthaul!N126+Ethernet!N262</f>
        <v>0</v>
      </c>
      <c r="O32" s="296" t="e">
        <f t="shared" si="0"/>
        <v>#DIV/0!</v>
      </c>
      <c r="P32" s="75"/>
      <c r="Q32" s="277"/>
      <c r="R32" s="76"/>
      <c r="S32"/>
      <c r="T32"/>
      <c r="U32"/>
      <c r="V32"/>
      <c r="X32" s="43" t="s">
        <v>14</v>
      </c>
      <c r="Y32" s="199">
        <v>1514.0998815113803</v>
      </c>
      <c r="Z32" s="199">
        <v>1798.3183892584698</v>
      </c>
      <c r="AA32" s="199">
        <v>2191.7885986875485</v>
      </c>
      <c r="AB32" s="199">
        <v>2067.1846551412045</v>
      </c>
      <c r="AC32" s="199">
        <v>2490.6543227754723</v>
      </c>
      <c r="AD32" s="199">
        <v>3072.0635380801059</v>
      </c>
      <c r="AE32" s="199">
        <v>3051.9790901298538</v>
      </c>
      <c r="AF32" s="199">
        <v>3163.4753918644192</v>
      </c>
      <c r="AG32" s="199">
        <v>3174.0568905885148</v>
      </c>
      <c r="AH32" s="199">
        <v>3260.1371892038719</v>
      </c>
      <c r="AI32" s="199">
        <v>3417.3500795522132</v>
      </c>
      <c r="AJ32" s="199">
        <v>3581.8962549996659</v>
      </c>
    </row>
    <row r="33" spans="2:36" s="1" customFormat="1" ht="13.8">
      <c r="B33" s="43" t="s">
        <v>15</v>
      </c>
      <c r="C33" s="22">
        <f>WDM!C117+Ethernet!C348+Fronthaul!C165+Backhaul!C105+FibreChannel!C62+FTTX!C97+'AOC-EOM-CPO'!C145</f>
        <v>3712183.4194200002</v>
      </c>
      <c r="D33" s="22">
        <f>WDM!D117+Ethernet!D348+Fronthaul!D165+Backhaul!D105+FibreChannel!D62+FTTX!D97+'AOC-EOM-CPO'!D145</f>
        <v>6631796.4450000003</v>
      </c>
      <c r="E33" s="22">
        <f>WDM!E117+Ethernet!E348+Fronthaul!E165+Backhaul!E105+FibreChannel!E62+FTTX!E97+'AOC-EOM-CPO'!E145</f>
        <v>0</v>
      </c>
      <c r="F33" s="22">
        <f>WDM!F117+Ethernet!F348+Fronthaul!F165+Backhaul!F105+FibreChannel!F62+FTTX!F97+'AOC-EOM-CPO'!F145</f>
        <v>0</v>
      </c>
      <c r="G33" s="22">
        <f>WDM!G117+Ethernet!G348+Fronthaul!G165+Backhaul!G105+FibreChannel!G62+FTTX!G97+'AOC-EOM-CPO'!G145</f>
        <v>0</v>
      </c>
      <c r="H33" s="22">
        <f>WDM!H117+Ethernet!H348+Fronthaul!H165+Backhaul!H105+FibreChannel!H62+FTTX!H97+'AOC-EOM-CPO'!H145</f>
        <v>0</v>
      </c>
      <c r="I33" s="22">
        <f>WDM!I117+Ethernet!I348+Fronthaul!I165+Backhaul!I105+FibreChannel!I62+FTTX!I97+'AOC-EOM-CPO'!I145</f>
        <v>0</v>
      </c>
      <c r="J33" s="22">
        <f>WDM!J117+Ethernet!J348+Fronthaul!J165+Backhaul!J105+FibreChannel!J62+FTTX!J97+'AOC-EOM-CPO'!J145</f>
        <v>0</v>
      </c>
      <c r="K33" s="22">
        <f>WDM!K117+Ethernet!K348+Fronthaul!K165+Backhaul!K105+FibreChannel!K62+FTTX!K97+'AOC-EOM-CPO'!K145</f>
        <v>0</v>
      </c>
      <c r="L33" s="22">
        <f>WDM!L117+Ethernet!L348+Fronthaul!L165+Backhaul!L105+FibreChannel!L62+FTTX!L97+'AOC-EOM-CPO'!L145</f>
        <v>0</v>
      </c>
      <c r="M33" s="22">
        <f>WDM!M117+Ethernet!M348+Fronthaul!M165+Backhaul!M105+FibreChannel!M62+FTTX!M97+'AOC-EOM-CPO'!M145</f>
        <v>0</v>
      </c>
      <c r="N33" s="22">
        <f>WDM!N117+Ethernet!N348+Fronthaul!N165+Backhaul!N105+FibreChannel!N62+FTTX!N97+'AOC-EOM-CPO'!N145</f>
        <v>0</v>
      </c>
      <c r="O33" s="296" t="e">
        <f t="shared" si="0"/>
        <v>#DIV/0!</v>
      </c>
      <c r="P33" s="75"/>
      <c r="Q33" s="277"/>
      <c r="R33" s="76"/>
      <c r="S33"/>
      <c r="T33"/>
      <c r="U33"/>
      <c r="V33"/>
      <c r="X33" s="43" t="s">
        <v>15</v>
      </c>
      <c r="Y33" s="199">
        <v>405.16087812627961</v>
      </c>
      <c r="Z33" s="199">
        <v>523.57292661105328</v>
      </c>
      <c r="AA33" s="199">
        <v>558.45854852180491</v>
      </c>
      <c r="AB33" s="199">
        <v>771.27940263602977</v>
      </c>
      <c r="AC33" s="199">
        <v>834.0771163947793</v>
      </c>
      <c r="AD33" s="199">
        <v>1101.4765263173788</v>
      </c>
      <c r="AE33" s="199">
        <v>1562.546445306773</v>
      </c>
      <c r="AF33" s="199">
        <v>1956.383646342458</v>
      </c>
      <c r="AG33" s="199">
        <v>2373.7778890719305</v>
      </c>
      <c r="AH33" s="199">
        <v>2713.8943290513766</v>
      </c>
      <c r="AI33" s="199">
        <v>3086.5243715375768</v>
      </c>
      <c r="AJ33" s="199">
        <v>3504.7701263386075</v>
      </c>
    </row>
    <row r="34" spans="2:36" s="1" customFormat="1" ht="13.8">
      <c r="B34" s="43" t="s">
        <v>16</v>
      </c>
      <c r="C34" s="22">
        <f>WDM!C145+Ethernet!C434+Fronthaul!C204+FibreChannel!C76+Backhaul!C130+FTTX!C120+'AOC-EOM-CPO'!C180</f>
        <v>30930374.365853965</v>
      </c>
      <c r="D34" s="22">
        <f>WDM!D145+Ethernet!D434+Fronthaul!D204+FibreChannel!D76+Backhaul!D130+FTTX!D120+'AOC-EOM-CPO'!D180</f>
        <v>31434614.66459354</v>
      </c>
      <c r="E34" s="22">
        <f>WDM!E145+Ethernet!E434+Fronthaul!E204+FibreChannel!E76+Backhaul!E130+FTTX!E120+'AOC-EOM-CPO'!E180</f>
        <v>0</v>
      </c>
      <c r="F34" s="22">
        <f>WDM!F145+Ethernet!F434+Fronthaul!F204+FibreChannel!F76+Backhaul!F130+FTTX!F120+'AOC-EOM-CPO'!F180</f>
        <v>0</v>
      </c>
      <c r="G34" s="22">
        <f>WDM!G145+Ethernet!G434+Fronthaul!G204+FibreChannel!G76+Backhaul!G130+FTTX!G120+'AOC-EOM-CPO'!G180</f>
        <v>0</v>
      </c>
      <c r="H34" s="22">
        <f>WDM!H145+Ethernet!H434+Fronthaul!H204+FibreChannel!H76+Backhaul!H130+FTTX!H120+'AOC-EOM-CPO'!H180</f>
        <v>0</v>
      </c>
      <c r="I34" s="22">
        <f>WDM!I145+Ethernet!I434+Fronthaul!I204+FibreChannel!I76+Backhaul!I130+FTTX!I120+'AOC-EOM-CPO'!I180</f>
        <v>0</v>
      </c>
      <c r="J34" s="22">
        <f>WDM!J145+Ethernet!J434+Fronthaul!J204+FibreChannel!J76+Backhaul!J130+FTTX!J120+'AOC-EOM-CPO'!J180</f>
        <v>0</v>
      </c>
      <c r="K34" s="22">
        <f>WDM!K145+Ethernet!K434+Fronthaul!K204+FibreChannel!K76+Backhaul!K130+FTTX!K120+'AOC-EOM-CPO'!K180</f>
        <v>0</v>
      </c>
      <c r="L34" s="22">
        <f>WDM!L145+Ethernet!L434+Fronthaul!L204+FibreChannel!L76+Backhaul!L130+FTTX!L120+'AOC-EOM-CPO'!L180</f>
        <v>0</v>
      </c>
      <c r="M34" s="22">
        <f>WDM!M145+Ethernet!M434+Fronthaul!M204+FibreChannel!M76+Backhaul!M130+FTTX!M120+'AOC-EOM-CPO'!M180</f>
        <v>0</v>
      </c>
      <c r="N34" s="22">
        <f>WDM!N145+Ethernet!N434+Fronthaul!N204+FibreChannel!N76+Backhaul!N130+FTTX!N120+'AOC-EOM-CPO'!N180</f>
        <v>0</v>
      </c>
      <c r="O34" s="296" t="e">
        <f t="shared" si="0"/>
        <v>#DIV/0!</v>
      </c>
      <c r="P34" s="75"/>
      <c r="Q34" s="75"/>
      <c r="R34" s="126"/>
      <c r="S34"/>
      <c r="T34"/>
      <c r="U34"/>
      <c r="V34"/>
      <c r="X34" s="43" t="s">
        <v>16</v>
      </c>
      <c r="Y34" s="199">
        <v>580.02208100737539</v>
      </c>
      <c r="Z34" s="199">
        <v>643.88706771163629</v>
      </c>
      <c r="AA34" s="199">
        <v>620.9583167708879</v>
      </c>
      <c r="AB34" s="199">
        <v>611.28997671762738</v>
      </c>
      <c r="AC34" s="199">
        <v>660.11967492788904</v>
      </c>
      <c r="AD34" s="199">
        <v>655.42768499280078</v>
      </c>
      <c r="AE34" s="199">
        <v>697.70554953015153</v>
      </c>
      <c r="AF34" s="199">
        <v>699.34068057977527</v>
      </c>
      <c r="AG34" s="199">
        <v>724.95994933327893</v>
      </c>
      <c r="AH34" s="199">
        <v>741.08994137136551</v>
      </c>
      <c r="AI34" s="199">
        <v>743.27409714116959</v>
      </c>
      <c r="AJ34" s="199">
        <v>746.72997135348396</v>
      </c>
    </row>
    <row r="35" spans="2:36" s="1" customFormat="1" ht="13.8">
      <c r="B35" s="43" t="s">
        <v>17</v>
      </c>
      <c r="C35" s="22">
        <f>WDM!C173+Ethernet!C520+Fronthaul!C243+FibreChannel!C90+Backhaul!C155+FTTX!C143+'AOC-EOM-CPO'!C215</f>
        <v>2580048.3571428573</v>
      </c>
      <c r="D35" s="22">
        <f>WDM!D173+Ethernet!D520+Fronthaul!D243+FibreChannel!D90+Backhaul!D155+FTTX!D143+'AOC-EOM-CPO'!D215</f>
        <v>3365264.4</v>
      </c>
      <c r="E35" s="22">
        <f>WDM!E173+Ethernet!E520+Fronthaul!E243+FibreChannel!E90+Backhaul!E155+FTTX!E143+'AOC-EOM-CPO'!E215</f>
        <v>0</v>
      </c>
      <c r="F35" s="22">
        <f>WDM!F173+Ethernet!F520+Fronthaul!F243+FibreChannel!F90+Backhaul!F155+FTTX!F143+'AOC-EOM-CPO'!F215</f>
        <v>0</v>
      </c>
      <c r="G35" s="22">
        <f>WDM!G173+Ethernet!G520+Fronthaul!G243+FibreChannel!G90+Backhaul!G155+FTTX!G143+'AOC-EOM-CPO'!G215</f>
        <v>0</v>
      </c>
      <c r="H35" s="22">
        <f>WDM!H173+Ethernet!H520+Fronthaul!H243+FibreChannel!H90+Backhaul!H155+FTTX!H143+'AOC-EOM-CPO'!H215</f>
        <v>0</v>
      </c>
      <c r="I35" s="22">
        <f>WDM!I173+Ethernet!I520+Fronthaul!I243+FibreChannel!I90+Backhaul!I155+FTTX!I143+'AOC-EOM-CPO'!I215</f>
        <v>0</v>
      </c>
      <c r="J35" s="22">
        <f>WDM!J173+Ethernet!J520+Fronthaul!J243+FibreChannel!J90+Backhaul!J155+FTTX!J143+'AOC-EOM-CPO'!J215</f>
        <v>0</v>
      </c>
      <c r="K35" s="22">
        <f>WDM!K173+Ethernet!K520+Fronthaul!K243+FibreChannel!K90+Backhaul!K155+FTTX!K143+'AOC-EOM-CPO'!K215</f>
        <v>0</v>
      </c>
      <c r="L35" s="22">
        <f>WDM!L173+Ethernet!L520+Fronthaul!L243+FibreChannel!L90+Backhaul!L155+FTTX!L143+'AOC-EOM-CPO'!L215</f>
        <v>0</v>
      </c>
      <c r="M35" s="22">
        <f>WDM!M173+Ethernet!M520+Fronthaul!M243+FibreChannel!M90+Backhaul!M155+FTTX!M143+'AOC-EOM-CPO'!M215</f>
        <v>0</v>
      </c>
      <c r="N35" s="22">
        <f>WDM!N173+Ethernet!N520+Fronthaul!N243+FibreChannel!N90+Backhaul!N155+FTTX!N143+'AOC-EOM-CPO'!N215</f>
        <v>0</v>
      </c>
      <c r="O35" s="296" t="e">
        <f t="shared" si="0"/>
        <v>#DIV/0!</v>
      </c>
      <c r="P35" s="75"/>
      <c r="Q35" s="75"/>
      <c r="R35" s="76"/>
      <c r="S35"/>
      <c r="T35"/>
      <c r="U35"/>
      <c r="V35"/>
      <c r="X35" s="43" t="s">
        <v>17</v>
      </c>
      <c r="Y35" s="199">
        <v>105.64819903787678</v>
      </c>
      <c r="Z35" s="199">
        <v>136.31183379999999</v>
      </c>
      <c r="AA35" s="199">
        <v>186.36282165899999</v>
      </c>
      <c r="AB35" s="199">
        <v>222.03554542699999</v>
      </c>
      <c r="AC35" s="199">
        <v>337.155561742038</v>
      </c>
      <c r="AD35" s="199">
        <v>527.80610587189517</v>
      </c>
      <c r="AE35" s="199">
        <v>756.95895650061391</v>
      </c>
      <c r="AF35" s="199">
        <v>910.80668824830968</v>
      </c>
      <c r="AG35" s="199">
        <v>1038.95566050874</v>
      </c>
      <c r="AH35" s="199">
        <v>1138.0036875694582</v>
      </c>
      <c r="AI35" s="199">
        <v>1173.0916958800963</v>
      </c>
      <c r="AJ35" s="199">
        <v>1171.9035638676501</v>
      </c>
    </row>
    <row r="36" spans="2:36" s="1" customFormat="1" ht="15">
      <c r="B36" s="43" t="s">
        <v>150</v>
      </c>
      <c r="C36" s="22">
        <f>WDM!C201</f>
        <v>261292</v>
      </c>
      <c r="D36" s="22">
        <f>WDM!D201</f>
        <v>262734.65000000002</v>
      </c>
      <c r="E36" s="22">
        <f>WDM!E201</f>
        <v>0</v>
      </c>
      <c r="F36" s="22">
        <f>WDM!F201</f>
        <v>0</v>
      </c>
      <c r="G36" s="22">
        <f>WDM!G201</f>
        <v>0</v>
      </c>
      <c r="H36" s="22">
        <f>WDM!H201</f>
        <v>0</v>
      </c>
      <c r="I36" s="22">
        <f>WDM!I201</f>
        <v>0</v>
      </c>
      <c r="J36" s="22">
        <f>WDM!J201</f>
        <v>0</v>
      </c>
      <c r="K36" s="22">
        <f>WDM!K201</f>
        <v>0</v>
      </c>
      <c r="L36" s="22">
        <f>WDM!L201</f>
        <v>0</v>
      </c>
      <c r="M36" s="22">
        <f>WDM!M201</f>
        <v>0</v>
      </c>
      <c r="N36" s="22">
        <f>WDM!N201</f>
        <v>0</v>
      </c>
      <c r="O36" s="296" t="e">
        <f t="shared" si="0"/>
        <v>#DIV/0!</v>
      </c>
      <c r="S36"/>
      <c r="T36"/>
      <c r="U36"/>
      <c r="V36"/>
      <c r="X36" s="43" t="s">
        <v>161</v>
      </c>
      <c r="Y36" s="199">
        <f>Y34+Y35</f>
        <v>685.67028004525218</v>
      </c>
      <c r="Z36" s="199">
        <f t="shared" ref="Z36:AJ36" si="1">Z34+Z35</f>
        <v>780.19890151163622</v>
      </c>
      <c r="AA36" s="199">
        <f t="shared" si="1"/>
        <v>807.32113842988792</v>
      </c>
      <c r="AB36" s="199">
        <f t="shared" si="1"/>
        <v>833.32552214462737</v>
      </c>
      <c r="AC36" s="199">
        <f t="shared" si="1"/>
        <v>997.27523666992704</v>
      </c>
      <c r="AD36" s="199">
        <f t="shared" si="1"/>
        <v>1183.2337908646959</v>
      </c>
      <c r="AE36" s="199">
        <f t="shared" si="1"/>
        <v>1454.6645060307656</v>
      </c>
      <c r="AF36" s="199">
        <f t="shared" si="1"/>
        <v>1610.1473688280848</v>
      </c>
      <c r="AG36" s="199">
        <f t="shared" si="1"/>
        <v>1763.915609842019</v>
      </c>
      <c r="AH36" s="199">
        <f t="shared" si="1"/>
        <v>1879.0936289408237</v>
      </c>
      <c r="AI36" s="199">
        <f t="shared" si="1"/>
        <v>1916.3657930212657</v>
      </c>
      <c r="AJ36" s="199">
        <f t="shared" si="1"/>
        <v>1918.633535221134</v>
      </c>
    </row>
    <row r="37" spans="2:36" s="1" customFormat="1" ht="16.05" customHeight="1">
      <c r="B37" s="44" t="s">
        <v>151</v>
      </c>
      <c r="C37" s="22">
        <f>WDM!C229</f>
        <v>0</v>
      </c>
      <c r="D37" s="22">
        <f>WDM!D229</f>
        <v>0</v>
      </c>
      <c r="E37" s="22">
        <f>WDM!E229</f>
        <v>0</v>
      </c>
      <c r="F37" s="22">
        <f>WDM!F229</f>
        <v>0</v>
      </c>
      <c r="G37" s="22">
        <f>WDM!G229</f>
        <v>0</v>
      </c>
      <c r="H37" s="22">
        <f>WDM!H229</f>
        <v>0</v>
      </c>
      <c r="I37" s="22">
        <f>WDM!I229</f>
        <v>0</v>
      </c>
      <c r="J37" s="22">
        <f>WDM!J229</f>
        <v>0</v>
      </c>
      <c r="K37" s="22">
        <f>WDM!K229</f>
        <v>0</v>
      </c>
      <c r="L37" s="22">
        <f>WDM!L229</f>
        <v>0</v>
      </c>
      <c r="M37" s="22">
        <f>WDM!M229</f>
        <v>0</v>
      </c>
      <c r="N37" s="22">
        <f>WDM!N229</f>
        <v>0</v>
      </c>
      <c r="O37" s="296" t="e">
        <f>(N37/J37)^(1/4)-1</f>
        <v>#DIV/0!</v>
      </c>
      <c r="P37" s="115"/>
      <c r="S37"/>
      <c r="T37"/>
      <c r="U37"/>
      <c r="V37"/>
      <c r="X37" s="44" t="s">
        <v>160</v>
      </c>
      <c r="Y37" s="200">
        <f>Y32+Y33</f>
        <v>1919.2607596376599</v>
      </c>
      <c r="Z37" s="200">
        <f t="shared" ref="Z37:AJ37" si="2">Z32+Z33</f>
        <v>2321.8913158695232</v>
      </c>
      <c r="AA37" s="200">
        <f t="shared" si="2"/>
        <v>2750.2471472093534</v>
      </c>
      <c r="AB37" s="200">
        <f t="shared" si="2"/>
        <v>2838.4640577772343</v>
      </c>
      <c r="AC37" s="200">
        <f t="shared" si="2"/>
        <v>3324.7314391702516</v>
      </c>
      <c r="AD37" s="200">
        <f t="shared" si="2"/>
        <v>4173.5400643974845</v>
      </c>
      <c r="AE37" s="200">
        <f t="shared" si="2"/>
        <v>4614.5255354366273</v>
      </c>
      <c r="AF37" s="200">
        <f t="shared" si="2"/>
        <v>5119.8590382068769</v>
      </c>
      <c r="AG37" s="200">
        <f t="shared" si="2"/>
        <v>5547.8347796604448</v>
      </c>
      <c r="AH37" s="200">
        <f t="shared" si="2"/>
        <v>5974.0315182552486</v>
      </c>
      <c r="AI37" s="200">
        <f t="shared" si="2"/>
        <v>6503.8744510897905</v>
      </c>
      <c r="AJ37" s="200">
        <f t="shared" si="2"/>
        <v>7086.6663813382729</v>
      </c>
    </row>
    <row r="38" spans="2:36" s="1" customFormat="1" ht="13.8">
      <c r="B38" s="53" t="s">
        <v>18</v>
      </c>
      <c r="C38" s="23">
        <f>SUM(C31:C37)</f>
        <v>170579386.81496736</v>
      </c>
      <c r="D38" s="23">
        <f t="shared" ref="D38:N38" si="3">SUM(D31:D37)</f>
        <v>143359898.59697002</v>
      </c>
      <c r="E38" s="23">
        <f t="shared" si="3"/>
        <v>0</v>
      </c>
      <c r="F38" s="23">
        <f t="shared" si="3"/>
        <v>0</v>
      </c>
      <c r="G38" s="23">
        <f t="shared" si="3"/>
        <v>0</v>
      </c>
      <c r="H38" s="23">
        <f t="shared" si="3"/>
        <v>0</v>
      </c>
      <c r="I38" s="23">
        <f t="shared" si="3"/>
        <v>0</v>
      </c>
      <c r="J38" s="23">
        <f t="shared" si="3"/>
        <v>0</v>
      </c>
      <c r="K38" s="23">
        <f t="shared" si="3"/>
        <v>0</v>
      </c>
      <c r="L38" s="23">
        <f t="shared" si="3"/>
        <v>0</v>
      </c>
      <c r="M38" s="23">
        <f t="shared" si="3"/>
        <v>0</v>
      </c>
      <c r="N38" s="23">
        <f t="shared" si="3"/>
        <v>0</v>
      </c>
      <c r="O38" s="298" t="e">
        <f>(N38/I38)^(1/5)-1</f>
        <v>#DIV/0!</v>
      </c>
      <c r="S38"/>
      <c r="T38"/>
      <c r="U38"/>
      <c r="V38"/>
      <c r="X38" s="31" t="s">
        <v>18</v>
      </c>
      <c r="Y38" s="201">
        <v>2615.2368477324476</v>
      </c>
      <c r="Z38" s="202">
        <v>3114.7005745811589</v>
      </c>
      <c r="AA38" s="202">
        <v>3574.6658719102415</v>
      </c>
      <c r="AB38" s="202">
        <v>3681.9089083248618</v>
      </c>
      <c r="AC38" s="202">
        <v>4353.569144726197</v>
      </c>
      <c r="AD38" s="202">
        <v>5541.8407500022258</v>
      </c>
      <c r="AE38" s="202">
        <v>6439.7964499042391</v>
      </c>
      <c r="AF38" s="202">
        <v>7240.2721046554616</v>
      </c>
      <c r="AG38" s="202">
        <v>7999.8621697282942</v>
      </c>
      <c r="AH38" s="202">
        <v>8706.1445731985423</v>
      </c>
      <c r="AI38" s="202">
        <v>9440.2245875246772</v>
      </c>
      <c r="AJ38" s="202">
        <v>10225.217195114794</v>
      </c>
    </row>
    <row r="39" spans="2:36" s="1" customFormat="1" ht="13.8">
      <c r="B39" s="91" t="s">
        <v>19</v>
      </c>
      <c r="C39" s="197">
        <f t="shared" ref="C39:N39" si="4">C31/C38</f>
        <v>3.9387808957761297E-3</v>
      </c>
      <c r="D39" s="197">
        <f t="shared" si="4"/>
        <v>5.5570572230917974E-3</v>
      </c>
      <c r="E39" s="197" t="e">
        <f t="shared" si="4"/>
        <v>#DIV/0!</v>
      </c>
      <c r="F39" s="197" t="e">
        <f t="shared" si="4"/>
        <v>#DIV/0!</v>
      </c>
      <c r="G39" s="197" t="e">
        <f t="shared" si="4"/>
        <v>#DIV/0!</v>
      </c>
      <c r="H39" s="197" t="e">
        <f t="shared" si="4"/>
        <v>#DIV/0!</v>
      </c>
      <c r="I39" s="197" t="e">
        <f t="shared" si="4"/>
        <v>#DIV/0!</v>
      </c>
      <c r="J39" s="197" t="e">
        <f t="shared" si="4"/>
        <v>#DIV/0!</v>
      </c>
      <c r="K39" s="197" t="e">
        <f t="shared" si="4"/>
        <v>#DIV/0!</v>
      </c>
      <c r="L39" s="197" t="e">
        <f t="shared" si="4"/>
        <v>#DIV/0!</v>
      </c>
      <c r="M39" s="197" t="e">
        <f t="shared" si="4"/>
        <v>#DIV/0!</v>
      </c>
      <c r="N39" s="197" t="e">
        <f t="shared" si="4"/>
        <v>#DIV/0!</v>
      </c>
      <c r="S39"/>
      <c r="T39"/>
      <c r="U39"/>
      <c r="V39"/>
    </row>
    <row r="40" spans="2:36" s="1" customFormat="1" ht="13.8">
      <c r="B40"/>
      <c r="C40"/>
      <c r="D40"/>
      <c r="E40"/>
      <c r="F40"/>
      <c r="G40"/>
      <c r="H40"/>
      <c r="I40"/>
      <c r="J40"/>
      <c r="K40"/>
      <c r="L40"/>
      <c r="M40"/>
      <c r="N40"/>
      <c r="S40"/>
      <c r="T40"/>
      <c r="U40"/>
      <c r="V40"/>
    </row>
    <row r="41" spans="2:36" s="1" customFormat="1" ht="13.8">
      <c r="B41"/>
      <c r="C41"/>
      <c r="D41"/>
      <c r="E41"/>
      <c r="F41"/>
      <c r="G41"/>
      <c r="H41"/>
      <c r="I41"/>
      <c r="J41"/>
      <c r="K41"/>
      <c r="L41"/>
      <c r="M41"/>
      <c r="N41"/>
      <c r="S41"/>
      <c r="T41"/>
      <c r="U41"/>
      <c r="V41"/>
    </row>
    <row r="42" spans="2:36" s="1" customFormat="1" ht="13.8">
      <c r="B42"/>
      <c r="C42"/>
      <c r="D42"/>
      <c r="E42"/>
      <c r="F42"/>
      <c r="G42"/>
      <c r="H42"/>
      <c r="I42"/>
      <c r="J42"/>
      <c r="K42"/>
      <c r="L42"/>
      <c r="M42"/>
      <c r="N42"/>
      <c r="S42"/>
      <c r="T42"/>
      <c r="U42"/>
      <c r="V42"/>
    </row>
    <row r="43" spans="2:36" s="1" customFormat="1" ht="13.8">
      <c r="B43" s="179" t="s">
        <v>165</v>
      </c>
      <c r="C43" s="7">
        <v>2016</v>
      </c>
      <c r="D43" s="7">
        <v>2017</v>
      </c>
      <c r="E43" s="7">
        <v>2018</v>
      </c>
      <c r="F43" s="7">
        <v>2019</v>
      </c>
      <c r="G43" s="7">
        <v>2020</v>
      </c>
      <c r="H43" s="7">
        <v>2021</v>
      </c>
      <c r="I43" s="7">
        <v>2022</v>
      </c>
      <c r="J43" s="7">
        <v>2023</v>
      </c>
      <c r="K43" s="7">
        <v>2024</v>
      </c>
      <c r="L43" s="7">
        <v>2025</v>
      </c>
      <c r="M43" s="7">
        <v>2026</v>
      </c>
      <c r="N43" s="7">
        <v>2027</v>
      </c>
      <c r="O43" s="294" t="s">
        <v>163</v>
      </c>
    </row>
    <row r="44" spans="2:36" s="1" customFormat="1" ht="13.8">
      <c r="B44" s="45" t="str">
        <f>B31</f>
        <v>Silicon Photonics</v>
      </c>
      <c r="C44" s="47">
        <f t="shared" ref="C44" si="5">C197</f>
        <v>412.26501530888146</v>
      </c>
      <c r="D44" s="47">
        <f t="shared" ref="D44:K44" si="6">D197</f>
        <v>563.33772679870447</v>
      </c>
      <c r="E44" s="47">
        <f t="shared" si="6"/>
        <v>0</v>
      </c>
      <c r="F44" s="47">
        <f t="shared" si="6"/>
        <v>0</v>
      </c>
      <c r="G44" s="47">
        <f t="shared" si="6"/>
        <v>0</v>
      </c>
      <c r="H44" s="47">
        <f t="shared" si="6"/>
        <v>0</v>
      </c>
      <c r="I44" s="47">
        <f t="shared" si="6"/>
        <v>0</v>
      </c>
      <c r="J44" s="47">
        <f t="shared" si="6"/>
        <v>0</v>
      </c>
      <c r="K44" s="47">
        <f t="shared" si="6"/>
        <v>0</v>
      </c>
      <c r="L44" s="47">
        <f t="shared" ref="L44:N44" si="7">L197</f>
        <v>0</v>
      </c>
      <c r="M44" s="47">
        <f t="shared" si="7"/>
        <v>0</v>
      </c>
      <c r="N44" s="47">
        <f t="shared" si="7"/>
        <v>0</v>
      </c>
      <c r="O44" s="295" t="e">
        <f t="shared" ref="O44:O49" si="8">(N44/I44)^(1/5)-1</f>
        <v>#DIV/0!</v>
      </c>
    </row>
    <row r="45" spans="2:36" s="1" customFormat="1" ht="13.8">
      <c r="B45" s="43" t="str">
        <f>B32</f>
        <v>InP discrete</v>
      </c>
      <c r="C45" s="71">
        <f>WDM!C285+Ethernet!C696+Fronthaul!C325+FibreChannel!C121+Backhaul!C208+FTTX!C191+'AOC-EOM-CPO'!C287</f>
        <v>1905.9771945821567</v>
      </c>
      <c r="D45" s="71">
        <f>WDM!D285+Ethernet!D696+Fronthaul!D325+FibreChannel!D121+Backhaul!D208+FTTX!D191+'AOC-EOM-CPO'!D287</f>
        <v>1355.4653203523371</v>
      </c>
      <c r="E45" s="71">
        <f>WDM!E285+Ethernet!E696+Fronthaul!E325+FibreChannel!E121+Backhaul!E208+FTTX!E191+'AOC-EOM-CPO'!E287</f>
        <v>0</v>
      </c>
      <c r="F45" s="71">
        <f>WDM!F285+Ethernet!F696+Fronthaul!F325+FibreChannel!F121+Backhaul!F208+FTTX!F191+'AOC-EOM-CPO'!F287</f>
        <v>0</v>
      </c>
      <c r="G45" s="71">
        <f>WDM!G285+Ethernet!G696+Fronthaul!G325+FibreChannel!G121+Backhaul!G208+FTTX!G191+'AOC-EOM-CPO'!G287</f>
        <v>0</v>
      </c>
      <c r="H45" s="71">
        <f>WDM!H285+Ethernet!H696+Fronthaul!H325+FibreChannel!H121+Backhaul!H208+FTTX!H191+'AOC-EOM-CPO'!H287</f>
        <v>0</v>
      </c>
      <c r="I45" s="71">
        <f>WDM!I285+Ethernet!I696+Fronthaul!I325+FibreChannel!I121+Backhaul!I208+FTTX!I191+'AOC-EOM-CPO'!I287</f>
        <v>0</v>
      </c>
      <c r="J45" s="71">
        <f>WDM!J285+Ethernet!J696+Fronthaul!J325+FibreChannel!J121+Backhaul!J208+FTTX!J191+'AOC-EOM-CPO'!J287</f>
        <v>0</v>
      </c>
      <c r="K45" s="71">
        <f>WDM!K285+Ethernet!K696+Fronthaul!K325+FibreChannel!K121+Backhaul!K208+FTTX!K191+'AOC-EOM-CPO'!K287</f>
        <v>0</v>
      </c>
      <c r="L45" s="71">
        <f>WDM!L285+Ethernet!L696+Fronthaul!L325+FibreChannel!L121+Backhaul!L208+FTTX!L191+'AOC-EOM-CPO'!L287</f>
        <v>0</v>
      </c>
      <c r="M45" s="71">
        <f>WDM!M285+Ethernet!M696+Fronthaul!M325+FibreChannel!M121+Backhaul!M208+FTTX!M191+'AOC-EOM-CPO'!M287</f>
        <v>0</v>
      </c>
      <c r="N45" s="71">
        <f>WDM!N285+Ethernet!N696+Fronthaul!N325+FibreChannel!N121+Backhaul!N208+FTTX!N191+'AOC-EOM-CPO'!N287</f>
        <v>0</v>
      </c>
      <c r="O45" s="296" t="e">
        <f t="shared" si="8"/>
        <v>#DIV/0!</v>
      </c>
    </row>
    <row r="46" spans="2:36" s="1" customFormat="1" ht="13.8">
      <c r="B46" s="43" t="str">
        <f>B33</f>
        <v>InP integrated</v>
      </c>
      <c r="C46" s="71">
        <f>WDM!C313+Ethernet!C782+Fronthaul!C364+FibreChannel!C135+Backhaul!C233+FTTX!C214+'AOC-EOM-CPO'!C322</f>
        <v>2059.090477552917</v>
      </c>
      <c r="D46" s="71">
        <f>WDM!D313+Ethernet!D782+Fronthaul!D364+FibreChannel!D135+Backhaul!D233+FTTX!D214+'AOC-EOM-CPO'!D322</f>
        <v>3110.7882592809165</v>
      </c>
      <c r="E46" s="71">
        <f>WDM!E313+Ethernet!E782+Fronthaul!E364+FibreChannel!E135+Backhaul!E233+FTTX!E214+'AOC-EOM-CPO'!E322</f>
        <v>0</v>
      </c>
      <c r="F46" s="71">
        <f>WDM!F313+Ethernet!F782+Fronthaul!F364+FibreChannel!F135+Backhaul!F233+FTTX!F214+'AOC-EOM-CPO'!F322</f>
        <v>0</v>
      </c>
      <c r="G46" s="71">
        <f>WDM!G313+Ethernet!G782+Fronthaul!G364+FibreChannel!G135+Backhaul!G233+FTTX!G214+'AOC-EOM-CPO'!G322</f>
        <v>0</v>
      </c>
      <c r="H46" s="71">
        <f>WDM!H313+Ethernet!H782+Fronthaul!H364+FibreChannel!H135+Backhaul!H233+FTTX!H214+'AOC-EOM-CPO'!H322</f>
        <v>0</v>
      </c>
      <c r="I46" s="71">
        <f>WDM!I313+Ethernet!I782+Fronthaul!I364+FibreChannel!I135+Backhaul!I233+FTTX!I214+'AOC-EOM-CPO'!I322</f>
        <v>0</v>
      </c>
      <c r="J46" s="71">
        <f>WDM!J313+Ethernet!J782+Fronthaul!J364+FibreChannel!J135+Backhaul!J233+FTTX!J214+'AOC-EOM-CPO'!J322</f>
        <v>0</v>
      </c>
      <c r="K46" s="71">
        <f>WDM!K313+Ethernet!K782+Fronthaul!K364+FibreChannel!K135+Backhaul!K233+FTTX!K214+'AOC-EOM-CPO'!K322</f>
        <v>0</v>
      </c>
      <c r="L46" s="71">
        <f>WDM!L313+Ethernet!L782+Fronthaul!L364+FibreChannel!L135+Backhaul!L233+FTTX!L214+'AOC-EOM-CPO'!L322</f>
        <v>0</v>
      </c>
      <c r="M46" s="71">
        <f>WDM!M313+Ethernet!M782+Fronthaul!M364+FibreChannel!M135+Backhaul!M233+FTTX!M214+'AOC-EOM-CPO'!M322</f>
        <v>0</v>
      </c>
      <c r="N46" s="71">
        <f>WDM!N313+Ethernet!N782+Fronthaul!N364+FibreChannel!N135+Backhaul!N233+FTTX!N214+'AOC-EOM-CPO'!N322</f>
        <v>0</v>
      </c>
      <c r="O46" s="296" t="e">
        <f t="shared" si="8"/>
        <v>#DIV/0!</v>
      </c>
    </row>
    <row r="47" spans="2:36" s="1" customFormat="1" ht="13.8">
      <c r="B47" s="43" t="str">
        <f>B34</f>
        <v>GaAs discrete</v>
      </c>
      <c r="C47" s="71">
        <f>WDM!C341+Ethernet!C868+Fronthaul!C403+FibreChannel!C149+Backhaul!C258+FTTX!C237+'AOC-EOM-CPO'!C357</f>
        <v>549.92321398823083</v>
      </c>
      <c r="D47" s="71">
        <f>WDM!D341+Ethernet!D868+Fronthaul!D403+FibreChannel!D149+Backhaul!D258+FTTX!D237+'AOC-EOM-CPO'!D357</f>
        <v>562.4730687091245</v>
      </c>
      <c r="E47" s="71">
        <f>WDM!E341+Ethernet!E868+Fronthaul!E403+FibreChannel!E149+Backhaul!E258+FTTX!E237+'AOC-EOM-CPO'!E357</f>
        <v>0</v>
      </c>
      <c r="F47" s="71">
        <f>WDM!F341+Ethernet!F868+Fronthaul!F403+FibreChannel!F149+Backhaul!F258+FTTX!F237+'AOC-EOM-CPO'!F357</f>
        <v>0</v>
      </c>
      <c r="G47" s="71">
        <f>WDM!G341+Ethernet!G868+Fronthaul!G403+FibreChannel!G149+Backhaul!G258+FTTX!G237+'AOC-EOM-CPO'!G357</f>
        <v>0</v>
      </c>
      <c r="H47" s="71">
        <f>WDM!H341+Ethernet!H868+Fronthaul!H403+FibreChannel!H149+Backhaul!H258+FTTX!H237+'AOC-EOM-CPO'!H357</f>
        <v>0</v>
      </c>
      <c r="I47" s="71">
        <f>WDM!I341+Ethernet!I868+Fronthaul!I403+FibreChannel!I149+Backhaul!I258+FTTX!I237+'AOC-EOM-CPO'!I357</f>
        <v>0</v>
      </c>
      <c r="J47" s="71">
        <f>WDM!J341+Ethernet!J868+Fronthaul!J403+FibreChannel!J149+Backhaul!J258+FTTX!J237+'AOC-EOM-CPO'!J357</f>
        <v>0</v>
      </c>
      <c r="K47" s="71">
        <f>WDM!K341+Ethernet!K868+Fronthaul!K403+FibreChannel!K149+Backhaul!K258+FTTX!K237+'AOC-EOM-CPO'!K357</f>
        <v>0</v>
      </c>
      <c r="L47" s="71">
        <f>WDM!L341+Ethernet!L868+Fronthaul!L403+FibreChannel!L149+Backhaul!L258+FTTX!L237+'AOC-EOM-CPO'!L357</f>
        <v>0</v>
      </c>
      <c r="M47" s="71">
        <f>WDM!M341+Ethernet!M868+Fronthaul!M403+FibreChannel!M149+Backhaul!M258+FTTX!M237+'AOC-EOM-CPO'!M357</f>
        <v>0</v>
      </c>
      <c r="N47" s="71">
        <f>WDM!N341+Ethernet!N868+Fronthaul!N403+FibreChannel!N149+Backhaul!N258+FTTX!N237+'AOC-EOM-CPO'!N357</f>
        <v>0</v>
      </c>
      <c r="O47" s="296" t="e">
        <f t="shared" si="8"/>
        <v>#DIV/0!</v>
      </c>
    </row>
    <row r="48" spans="2:36" s="1" customFormat="1" ht="13.8">
      <c r="B48" s="43" t="str">
        <f>B35</f>
        <v>GaAs integrated</v>
      </c>
      <c r="C48" s="71">
        <f>WDM!C369+Ethernet!C954+Fronthaul!C442+FibreChannel!C163+Backhaul!C283+FTTX!C260+'AOC-EOM-CPO'!C392</f>
        <v>599.67595061191423</v>
      </c>
      <c r="D48" s="71">
        <f>WDM!D369+Ethernet!D954+Fronthaul!D442+FibreChannel!D163+Backhaul!D283+FTTX!D260+'AOC-EOM-CPO'!D392</f>
        <v>627.01978054762571</v>
      </c>
      <c r="E48" s="71">
        <f>WDM!E369+Ethernet!E954+Fronthaul!E442+FibreChannel!E163+Backhaul!E283+FTTX!E260+'AOC-EOM-CPO'!E392</f>
        <v>0</v>
      </c>
      <c r="F48" s="71">
        <f>WDM!F369+Ethernet!F954+Fronthaul!F442+FibreChannel!F163+Backhaul!F283+FTTX!F260+'AOC-EOM-CPO'!F392</f>
        <v>0</v>
      </c>
      <c r="G48" s="71">
        <f>WDM!G369+Ethernet!G954+Fronthaul!G442+FibreChannel!G163+Backhaul!G283+FTTX!G260+'AOC-EOM-CPO'!G392</f>
        <v>0</v>
      </c>
      <c r="H48" s="71">
        <f>WDM!H369+Ethernet!H954+Fronthaul!H442+FibreChannel!H163+Backhaul!H283+FTTX!H260+'AOC-EOM-CPO'!H392</f>
        <v>0</v>
      </c>
      <c r="I48" s="71">
        <f>WDM!I369+Ethernet!I954+Fronthaul!I442+FibreChannel!I163+Backhaul!I283+FTTX!I260+'AOC-EOM-CPO'!I392</f>
        <v>0</v>
      </c>
      <c r="J48" s="71">
        <f>WDM!J369+Ethernet!J954+Fronthaul!J442+FibreChannel!J163+Backhaul!J283+FTTX!J260+'AOC-EOM-CPO'!J392</f>
        <v>0</v>
      </c>
      <c r="K48" s="71">
        <f>WDM!K369+Ethernet!K954+Fronthaul!K442+FibreChannel!K163+Backhaul!K283+FTTX!K260+'AOC-EOM-CPO'!K392</f>
        <v>0</v>
      </c>
      <c r="L48" s="71">
        <f>WDM!L369+Ethernet!L954+Fronthaul!L442+FibreChannel!L163+Backhaul!L283+FTTX!L260+'AOC-EOM-CPO'!L392</f>
        <v>0</v>
      </c>
      <c r="M48" s="71">
        <f>WDM!M369+Ethernet!M954+Fronthaul!M442+FibreChannel!M163+Backhaul!M283+FTTX!M260+'AOC-EOM-CPO'!M392</f>
        <v>0</v>
      </c>
      <c r="N48" s="71">
        <f>WDM!N369+Ethernet!N954+Fronthaul!N442+FibreChannel!N163+Backhaul!N283+FTTX!N260+'AOC-EOM-CPO'!N392</f>
        <v>0</v>
      </c>
      <c r="O48" s="296" t="e">
        <f t="shared" si="8"/>
        <v>#DIV/0!</v>
      </c>
    </row>
    <row r="49" spans="2:15" s="1" customFormat="1" ht="15">
      <c r="B49" s="43" t="s">
        <v>150</v>
      </c>
      <c r="C49" s="71">
        <f>WDM!C397</f>
        <v>3363.873208</v>
      </c>
      <c r="D49" s="71">
        <f>WDM!D397</f>
        <v>2641.3597369283639</v>
      </c>
      <c r="E49" s="71">
        <f>WDM!E397</f>
        <v>0</v>
      </c>
      <c r="F49" s="71">
        <f>WDM!F397</f>
        <v>0</v>
      </c>
      <c r="G49" s="71">
        <f>WDM!G397</f>
        <v>0</v>
      </c>
      <c r="H49" s="71">
        <f>WDM!H397</f>
        <v>0</v>
      </c>
      <c r="I49" s="71">
        <f>WDM!I397</f>
        <v>0</v>
      </c>
      <c r="J49" s="71">
        <f>WDM!J397</f>
        <v>0</v>
      </c>
      <c r="K49" s="71">
        <f>WDM!K397</f>
        <v>0</v>
      </c>
      <c r="L49" s="71">
        <f>WDM!L397</f>
        <v>0</v>
      </c>
      <c r="M49" s="71">
        <f>WDM!M397</f>
        <v>0</v>
      </c>
      <c r="N49" s="71">
        <f>WDM!N397</f>
        <v>0</v>
      </c>
      <c r="O49" s="296" t="e">
        <f t="shared" si="8"/>
        <v>#DIV/0!</v>
      </c>
    </row>
    <row r="50" spans="2:15" s="1" customFormat="1" ht="16.05" customHeight="1">
      <c r="B50" s="44" t="s">
        <v>151</v>
      </c>
      <c r="C50" s="72">
        <f>WDM!C425</f>
        <v>0</v>
      </c>
      <c r="D50" s="72">
        <f>WDM!D425</f>
        <v>0</v>
      </c>
      <c r="E50" s="72">
        <f>WDM!E425</f>
        <v>0</v>
      </c>
      <c r="F50" s="72">
        <f>WDM!F425</f>
        <v>0</v>
      </c>
      <c r="G50" s="72">
        <f>WDM!G425</f>
        <v>0</v>
      </c>
      <c r="H50" s="72">
        <f>WDM!H425</f>
        <v>0</v>
      </c>
      <c r="I50" s="72">
        <f>WDM!I425</f>
        <v>0</v>
      </c>
      <c r="J50" s="72">
        <f>WDM!J425</f>
        <v>0</v>
      </c>
      <c r="K50" s="72">
        <f>WDM!K425</f>
        <v>0</v>
      </c>
      <c r="L50" s="72">
        <f>WDM!L425</f>
        <v>0</v>
      </c>
      <c r="M50" s="72">
        <f>WDM!M425</f>
        <v>0</v>
      </c>
      <c r="N50" s="72">
        <f>WDM!N425</f>
        <v>0</v>
      </c>
      <c r="O50" s="296" t="e">
        <f>(N50/J50)^(1/4)-1</f>
        <v>#DIV/0!</v>
      </c>
    </row>
    <row r="51" spans="2:15" s="1" customFormat="1" ht="13.8">
      <c r="B51" s="53" t="s">
        <v>18</v>
      </c>
      <c r="C51" s="73">
        <f>SUM(C44:C50)</f>
        <v>8890.8050600441002</v>
      </c>
      <c r="D51" s="73">
        <f>SUM(D44:D50)</f>
        <v>8860.4438926170715</v>
      </c>
      <c r="E51" s="73">
        <f t="shared" ref="E51:N51" si="9">SUM(E44:E50)</f>
        <v>0</v>
      </c>
      <c r="F51" s="73">
        <f t="shared" si="9"/>
        <v>0</v>
      </c>
      <c r="G51" s="73">
        <f t="shared" si="9"/>
        <v>0</v>
      </c>
      <c r="H51" s="73">
        <f t="shared" si="9"/>
        <v>0</v>
      </c>
      <c r="I51" s="73">
        <f t="shared" si="9"/>
        <v>0</v>
      </c>
      <c r="J51" s="73">
        <f t="shared" si="9"/>
        <v>0</v>
      </c>
      <c r="K51" s="73">
        <f t="shared" si="9"/>
        <v>0</v>
      </c>
      <c r="L51" s="73">
        <f t="shared" si="9"/>
        <v>0</v>
      </c>
      <c r="M51" s="73">
        <f t="shared" si="9"/>
        <v>0</v>
      </c>
      <c r="N51" s="73">
        <f t="shared" si="9"/>
        <v>0</v>
      </c>
      <c r="O51" s="298" t="e">
        <f>(N51/I51)^(1/5)-1</f>
        <v>#DIV/0!</v>
      </c>
    </row>
    <row r="52" spans="2:15" ht="13.8">
      <c r="B52" s="91" t="s">
        <v>19</v>
      </c>
      <c r="C52" s="17">
        <f t="shared" ref="C52:H52" si="10">C44/C51</f>
        <v>4.6369818315062296E-2</v>
      </c>
      <c r="D52" s="17">
        <f t="shared" si="10"/>
        <v>6.3578950854607102E-2</v>
      </c>
      <c r="E52" s="17" t="e">
        <f t="shared" si="10"/>
        <v>#DIV/0!</v>
      </c>
      <c r="F52" s="17" t="e">
        <f t="shared" si="10"/>
        <v>#DIV/0!</v>
      </c>
      <c r="G52" s="17" t="e">
        <f t="shared" si="10"/>
        <v>#DIV/0!</v>
      </c>
      <c r="H52" s="17" t="e">
        <f t="shared" si="10"/>
        <v>#DIV/0!</v>
      </c>
      <c r="I52" s="17" t="e">
        <f t="shared" ref="I52:K52" si="11">I44/I51</f>
        <v>#DIV/0!</v>
      </c>
      <c r="J52" s="17" t="e">
        <f t="shared" si="11"/>
        <v>#DIV/0!</v>
      </c>
      <c r="K52" s="17" t="e">
        <f t="shared" si="11"/>
        <v>#DIV/0!</v>
      </c>
      <c r="L52" s="17" t="e">
        <f t="shared" ref="L52:N52" si="12">L44/L51</f>
        <v>#DIV/0!</v>
      </c>
      <c r="M52" s="17" t="e">
        <f t="shared" si="12"/>
        <v>#DIV/0!</v>
      </c>
      <c r="N52" s="17" t="e">
        <f t="shared" si="12"/>
        <v>#DIV/0!</v>
      </c>
    </row>
    <row r="56" spans="2:15" s="1" customFormat="1" ht="13.8">
      <c r="B56" s="179" t="s">
        <v>22</v>
      </c>
      <c r="C56" s="25">
        <v>2016</v>
      </c>
      <c r="D56" s="25">
        <v>2017</v>
      </c>
      <c r="E56" s="25">
        <v>2018</v>
      </c>
      <c r="F56" s="25">
        <v>2019</v>
      </c>
      <c r="G56" s="25">
        <v>2020</v>
      </c>
      <c r="H56" s="25">
        <v>2021</v>
      </c>
      <c r="I56" s="25">
        <v>2022</v>
      </c>
      <c r="J56" s="25">
        <v>2023</v>
      </c>
      <c r="K56" s="25">
        <v>2024</v>
      </c>
      <c r="L56" s="25">
        <v>2025</v>
      </c>
      <c r="M56" s="25">
        <v>2026</v>
      </c>
      <c r="N56" s="25">
        <v>2027</v>
      </c>
    </row>
    <row r="57" spans="2:15" s="1" customFormat="1" ht="13.8">
      <c r="B57" s="45" t="str">
        <f>B31</f>
        <v>Silicon Photonics</v>
      </c>
      <c r="C57" s="26"/>
      <c r="D57" s="26">
        <f t="shared" ref="D57:J57" si="13">IF(C31=0,"",(D31/C31)-1)</f>
        <v>0.18572556141149055</v>
      </c>
      <c r="E57" s="26">
        <f t="shared" si="13"/>
        <v>-1</v>
      </c>
      <c r="F57" s="26" t="str">
        <f t="shared" si="13"/>
        <v/>
      </c>
      <c r="G57" s="26" t="str">
        <f t="shared" si="13"/>
        <v/>
      </c>
      <c r="H57" s="26" t="str">
        <f t="shared" si="13"/>
        <v/>
      </c>
      <c r="I57" s="26" t="str">
        <f t="shared" si="13"/>
        <v/>
      </c>
      <c r="J57" s="26" t="str">
        <f t="shared" si="13"/>
        <v/>
      </c>
      <c r="K57" s="26" t="str">
        <f t="shared" ref="K57:N61" si="14">IF(J31=0,"",(K31/J31)-1)</f>
        <v/>
      </c>
      <c r="L57" s="26" t="str">
        <f t="shared" si="14"/>
        <v/>
      </c>
      <c r="M57" s="26" t="str">
        <f t="shared" si="14"/>
        <v/>
      </c>
      <c r="N57" s="26" t="str">
        <f t="shared" si="14"/>
        <v/>
      </c>
    </row>
    <row r="58" spans="2:15" s="1" customFormat="1" ht="13.8">
      <c r="B58" s="43" t="str">
        <f>B32</f>
        <v>InP discrete</v>
      </c>
      <c r="C58" s="27"/>
      <c r="D58" s="27">
        <f t="shared" ref="D58:J58" si="15">IF(C32=0,"",(D32/C32)-1)</f>
        <v>-0.23828668958311461</v>
      </c>
      <c r="E58" s="27">
        <f t="shared" si="15"/>
        <v>-1</v>
      </c>
      <c r="F58" s="27" t="str">
        <f t="shared" si="15"/>
        <v/>
      </c>
      <c r="G58" s="27" t="str">
        <f t="shared" si="15"/>
        <v/>
      </c>
      <c r="H58" s="27" t="str">
        <f t="shared" si="15"/>
        <v/>
      </c>
      <c r="I58" s="27" t="str">
        <f t="shared" si="15"/>
        <v/>
      </c>
      <c r="J58" s="27" t="str">
        <f t="shared" si="15"/>
        <v/>
      </c>
      <c r="K58" s="27" t="str">
        <f t="shared" si="14"/>
        <v/>
      </c>
      <c r="L58" s="27" t="str">
        <f t="shared" si="14"/>
        <v/>
      </c>
      <c r="M58" s="27" t="str">
        <f t="shared" si="14"/>
        <v/>
      </c>
      <c r="N58" s="27" t="str">
        <f t="shared" si="14"/>
        <v/>
      </c>
    </row>
    <row r="59" spans="2:15" s="1" customFormat="1" ht="13.8">
      <c r="B59" s="43" t="str">
        <f>B33</f>
        <v>InP integrated</v>
      </c>
      <c r="C59" s="27"/>
      <c r="D59" s="27">
        <f t="shared" ref="D59:J59" si="16">IF(C33=0,"",(D33/C33)-1)</f>
        <v>0.78649481873828497</v>
      </c>
      <c r="E59" s="27">
        <f t="shared" si="16"/>
        <v>-1</v>
      </c>
      <c r="F59" s="27" t="str">
        <f t="shared" si="16"/>
        <v/>
      </c>
      <c r="G59" s="27" t="str">
        <f t="shared" si="16"/>
        <v/>
      </c>
      <c r="H59" s="27" t="str">
        <f t="shared" si="16"/>
        <v/>
      </c>
      <c r="I59" s="27" t="str">
        <f t="shared" si="16"/>
        <v/>
      </c>
      <c r="J59" s="27" t="str">
        <f t="shared" si="16"/>
        <v/>
      </c>
      <c r="K59" s="27" t="str">
        <f t="shared" si="14"/>
        <v/>
      </c>
      <c r="L59" s="27" t="str">
        <f t="shared" si="14"/>
        <v/>
      </c>
      <c r="M59" s="27" t="str">
        <f t="shared" si="14"/>
        <v/>
      </c>
      <c r="N59" s="27" t="str">
        <f t="shared" si="14"/>
        <v/>
      </c>
    </row>
    <row r="60" spans="2:15" s="1" customFormat="1" ht="13.5" customHeight="1">
      <c r="B60" s="43" t="str">
        <f>B34</f>
        <v>GaAs discrete</v>
      </c>
      <c r="C60" s="27"/>
      <c r="D60" s="27">
        <f t="shared" ref="D60:J60" si="17">IF(C34=0,"",(D34/C34)-1)</f>
        <v>1.6302431156353547E-2</v>
      </c>
      <c r="E60" s="27">
        <f t="shared" si="17"/>
        <v>-1</v>
      </c>
      <c r="F60" s="27" t="str">
        <f t="shared" si="17"/>
        <v/>
      </c>
      <c r="G60" s="27" t="str">
        <f t="shared" si="17"/>
        <v/>
      </c>
      <c r="H60" s="27" t="str">
        <f t="shared" si="17"/>
        <v/>
      </c>
      <c r="I60" s="27" t="str">
        <f t="shared" si="17"/>
        <v/>
      </c>
      <c r="J60" s="27" t="str">
        <f t="shared" si="17"/>
        <v/>
      </c>
      <c r="K60" s="27" t="str">
        <f t="shared" si="14"/>
        <v/>
      </c>
      <c r="L60" s="27" t="str">
        <f t="shared" si="14"/>
        <v/>
      </c>
      <c r="M60" s="27" t="str">
        <f t="shared" si="14"/>
        <v/>
      </c>
      <c r="N60" s="27" t="str">
        <f t="shared" si="14"/>
        <v/>
      </c>
    </row>
    <row r="61" spans="2:15" s="1" customFormat="1" ht="13.5" customHeight="1">
      <c r="B61" s="43" t="str">
        <f>B35</f>
        <v>GaAs integrated</v>
      </c>
      <c r="C61" s="27"/>
      <c r="D61" s="27">
        <f t="shared" ref="D61:J61" si="18">IF(C35=0,"",(D35/C35)-1)</f>
        <v>0.30434159913447911</v>
      </c>
      <c r="E61" s="27">
        <f t="shared" si="18"/>
        <v>-1</v>
      </c>
      <c r="F61" s="27" t="str">
        <f t="shared" si="18"/>
        <v/>
      </c>
      <c r="G61" s="27" t="str">
        <f t="shared" si="18"/>
        <v/>
      </c>
      <c r="H61" s="27" t="str">
        <f t="shared" si="18"/>
        <v/>
      </c>
      <c r="I61" s="27" t="str">
        <f t="shared" si="18"/>
        <v/>
      </c>
      <c r="J61" s="27" t="str">
        <f t="shared" si="18"/>
        <v/>
      </c>
      <c r="K61" s="27" t="str">
        <f t="shared" si="14"/>
        <v/>
      </c>
      <c r="L61" s="27" t="str">
        <f t="shared" si="14"/>
        <v/>
      </c>
      <c r="M61" s="27" t="str">
        <f t="shared" si="14"/>
        <v/>
      </c>
      <c r="N61" s="27" t="str">
        <f t="shared" si="14"/>
        <v/>
      </c>
    </row>
    <row r="62" spans="2:15" s="1" customFormat="1" ht="13.5" customHeight="1">
      <c r="B62" s="43" t="str">
        <f t="shared" ref="B62:B63" si="19">B36</f>
        <v>LiNbO3 discrete</v>
      </c>
      <c r="C62" s="27"/>
      <c r="D62" s="27">
        <f t="shared" ref="D62:D63" si="20">IF(C36=0,"",(D36/C36)-1)</f>
        <v>5.5212176415657677E-3</v>
      </c>
      <c r="E62" s="27">
        <f t="shared" ref="E62:E63" si="21">IF(D36=0,"",(E36/D36)-1)</f>
        <v>-1</v>
      </c>
      <c r="F62" s="27" t="str">
        <f t="shared" ref="F62:F63" si="22">IF(E36=0,"",(F36/E36)-1)</f>
        <v/>
      </c>
      <c r="G62" s="27" t="str">
        <f t="shared" ref="G62:G63" si="23">IF(F36=0,"",(G36/F36)-1)</f>
        <v/>
      </c>
      <c r="H62" s="27" t="str">
        <f t="shared" ref="H62:H63" si="24">IF(G36=0,"",(H36/G36)-1)</f>
        <v/>
      </c>
      <c r="I62" s="27" t="str">
        <f t="shared" ref="I62:I63" si="25">IF(H36=0,"",(I36/H36)-1)</f>
        <v/>
      </c>
      <c r="J62" s="27" t="str">
        <f t="shared" ref="J62:N63" si="26">IF(I36=0,"",(J36/I36)-1)</f>
        <v/>
      </c>
      <c r="K62" s="27" t="str">
        <f t="shared" si="26"/>
        <v/>
      </c>
      <c r="L62" s="27" t="str">
        <f t="shared" si="26"/>
        <v/>
      </c>
      <c r="M62" s="27" t="str">
        <f t="shared" si="26"/>
        <v/>
      </c>
      <c r="N62" s="27" t="str">
        <f t="shared" si="26"/>
        <v/>
      </c>
    </row>
    <row r="63" spans="2:15" s="1" customFormat="1" ht="13.5" customHeight="1">
      <c r="B63" s="44" t="str">
        <f t="shared" si="19"/>
        <v>LiNbO3 integrated</v>
      </c>
      <c r="C63" s="27"/>
      <c r="D63" s="27" t="str">
        <f t="shared" si="20"/>
        <v/>
      </c>
      <c r="E63" s="27" t="str">
        <f t="shared" si="21"/>
        <v/>
      </c>
      <c r="F63" s="27" t="str">
        <f t="shared" si="22"/>
        <v/>
      </c>
      <c r="G63" s="27" t="str">
        <f t="shared" si="23"/>
        <v/>
      </c>
      <c r="H63" s="27" t="str">
        <f t="shared" si="24"/>
        <v/>
      </c>
      <c r="I63" s="27" t="str">
        <f t="shared" si="25"/>
        <v/>
      </c>
      <c r="J63" s="27" t="str">
        <f t="shared" si="26"/>
        <v/>
      </c>
      <c r="K63" s="27" t="str">
        <f t="shared" ref="K63:N63" si="27">IF(J37=0,"",(K37/J37)-1)</f>
        <v/>
      </c>
      <c r="L63" s="27" t="str">
        <f t="shared" si="27"/>
        <v/>
      </c>
      <c r="M63" s="27" t="str">
        <f t="shared" si="27"/>
        <v/>
      </c>
      <c r="N63" s="27" t="str">
        <f t="shared" si="27"/>
        <v/>
      </c>
    </row>
    <row r="64" spans="2:15" s="1" customFormat="1" ht="13.8">
      <c r="B64" s="53" t="s">
        <v>18</v>
      </c>
      <c r="C64" s="28"/>
      <c r="D64" s="28">
        <f>IF(C38=0,"",(D38/C38)-1)</f>
        <v>-0.15957079414010999</v>
      </c>
      <c r="E64" s="28">
        <f t="shared" ref="E64:J64" si="28">IF(D38=0,"",(E38/D38)-1)</f>
        <v>-1</v>
      </c>
      <c r="F64" s="28" t="str">
        <f t="shared" si="28"/>
        <v/>
      </c>
      <c r="G64" s="28" t="str">
        <f t="shared" si="28"/>
        <v/>
      </c>
      <c r="H64" s="28" t="str">
        <f t="shared" si="28"/>
        <v/>
      </c>
      <c r="I64" s="28" t="str">
        <f t="shared" si="28"/>
        <v/>
      </c>
      <c r="J64" s="28" t="str">
        <f t="shared" si="28"/>
        <v/>
      </c>
      <c r="K64" s="28" t="str">
        <f t="shared" ref="K64" si="29">IF(J38=0,"",(K38/J38)-1)</f>
        <v/>
      </c>
      <c r="L64" s="28" t="str">
        <f t="shared" ref="L64" si="30">IF(K38=0,"",(L38/K38)-1)</f>
        <v/>
      </c>
      <c r="M64" s="28" t="str">
        <f t="shared" ref="M64" si="31">IF(L38=0,"",(M38/L38)-1)</f>
        <v/>
      </c>
      <c r="N64" s="28" t="str">
        <f t="shared" ref="N64" si="32">IF(M38=0,"",(N38/M38)-1)</f>
        <v/>
      </c>
    </row>
    <row r="65" spans="2:32" s="1" customFormat="1" ht="13.8"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2:32" ht="13.8">
      <c r="B66" s="179" t="s">
        <v>23</v>
      </c>
      <c r="C66" s="7">
        <v>2016</v>
      </c>
      <c r="D66" s="7">
        <v>2017</v>
      </c>
      <c r="E66" s="7">
        <v>2018</v>
      </c>
      <c r="F66" s="7">
        <v>2019</v>
      </c>
      <c r="G66" s="7">
        <v>2020</v>
      </c>
      <c r="H66" s="7">
        <v>2021</v>
      </c>
      <c r="I66" s="7">
        <v>2022</v>
      </c>
      <c r="J66" s="7">
        <v>2023</v>
      </c>
      <c r="K66" s="7">
        <v>2024</v>
      </c>
      <c r="L66" s="7">
        <v>2025</v>
      </c>
      <c r="M66" s="7">
        <v>2026</v>
      </c>
      <c r="N66" s="7">
        <v>2027</v>
      </c>
    </row>
    <row r="67" spans="2:32" ht="13.8">
      <c r="B67" s="45" t="str">
        <f>B31</f>
        <v>Silicon Photonics</v>
      </c>
      <c r="C67" s="26">
        <f t="shared" ref="C67:K67" si="33">C31/C$38</f>
        <v>3.9387808957761297E-3</v>
      </c>
      <c r="D67" s="26">
        <f t="shared" si="33"/>
        <v>5.5570572230917974E-3</v>
      </c>
      <c r="E67" s="26" t="e">
        <f t="shared" si="33"/>
        <v>#DIV/0!</v>
      </c>
      <c r="F67" s="26" t="e">
        <f t="shared" si="33"/>
        <v>#DIV/0!</v>
      </c>
      <c r="G67" s="26" t="e">
        <f t="shared" si="33"/>
        <v>#DIV/0!</v>
      </c>
      <c r="H67" s="26" t="e">
        <f t="shared" si="33"/>
        <v>#DIV/0!</v>
      </c>
      <c r="I67" s="26" t="e">
        <f t="shared" si="33"/>
        <v>#DIV/0!</v>
      </c>
      <c r="J67" s="26" t="e">
        <f t="shared" si="33"/>
        <v>#DIV/0!</v>
      </c>
      <c r="K67" s="26" t="e">
        <f t="shared" si="33"/>
        <v>#DIV/0!</v>
      </c>
      <c r="L67" s="26" t="e">
        <f t="shared" ref="L67:N67" si="34">L31/L$38</f>
        <v>#DIV/0!</v>
      </c>
      <c r="M67" s="26" t="e">
        <f t="shared" si="34"/>
        <v>#DIV/0!</v>
      </c>
      <c r="N67" s="26" t="e">
        <f t="shared" si="34"/>
        <v>#DIV/0!</v>
      </c>
    </row>
    <row r="68" spans="2:32" ht="13.8">
      <c r="B68" s="43" t="str">
        <f>B32</f>
        <v>InP discrete</v>
      </c>
      <c r="C68" s="27">
        <f t="shared" ref="C68:K68" si="35">C32/C$38</f>
        <v>0.77631662485804598</v>
      </c>
      <c r="D68" s="27">
        <f t="shared" si="35"/>
        <v>0.70360561261940213</v>
      </c>
      <c r="E68" s="27" t="e">
        <f t="shared" si="35"/>
        <v>#DIV/0!</v>
      </c>
      <c r="F68" s="27" t="e">
        <f t="shared" si="35"/>
        <v>#DIV/0!</v>
      </c>
      <c r="G68" s="27" t="e">
        <f t="shared" si="35"/>
        <v>#DIV/0!</v>
      </c>
      <c r="H68" s="27" t="e">
        <f t="shared" si="35"/>
        <v>#DIV/0!</v>
      </c>
      <c r="I68" s="27" t="e">
        <f t="shared" si="35"/>
        <v>#DIV/0!</v>
      </c>
      <c r="J68" s="27" t="e">
        <f t="shared" si="35"/>
        <v>#DIV/0!</v>
      </c>
      <c r="K68" s="27" t="e">
        <f t="shared" si="35"/>
        <v>#DIV/0!</v>
      </c>
      <c r="L68" s="27" t="e">
        <f t="shared" ref="L68:N68" si="36">L32/L$38</f>
        <v>#DIV/0!</v>
      </c>
      <c r="M68" s="27" t="e">
        <f t="shared" si="36"/>
        <v>#DIV/0!</v>
      </c>
      <c r="N68" s="27" t="e">
        <f t="shared" si="36"/>
        <v>#DIV/0!</v>
      </c>
    </row>
    <row r="69" spans="2:32" ht="13.8">
      <c r="B69" s="43" t="str">
        <f>B33</f>
        <v>InP integrated</v>
      </c>
      <c r="C69" s="27">
        <f t="shared" ref="C69:K69" si="37">C33/C$38</f>
        <v>2.1762204031409247E-2</v>
      </c>
      <c r="D69" s="27">
        <f t="shared" si="37"/>
        <v>4.6259773548278489E-2</v>
      </c>
      <c r="E69" s="27" t="e">
        <f t="shared" si="37"/>
        <v>#DIV/0!</v>
      </c>
      <c r="F69" s="27" t="e">
        <f t="shared" si="37"/>
        <v>#DIV/0!</v>
      </c>
      <c r="G69" s="27" t="e">
        <f t="shared" si="37"/>
        <v>#DIV/0!</v>
      </c>
      <c r="H69" s="27" t="e">
        <f t="shared" si="37"/>
        <v>#DIV/0!</v>
      </c>
      <c r="I69" s="27" t="e">
        <f t="shared" si="37"/>
        <v>#DIV/0!</v>
      </c>
      <c r="J69" s="27" t="e">
        <f t="shared" si="37"/>
        <v>#DIV/0!</v>
      </c>
      <c r="K69" s="27" t="e">
        <f t="shared" si="37"/>
        <v>#DIV/0!</v>
      </c>
      <c r="L69" s="27" t="e">
        <f t="shared" ref="L69:N69" si="38">L33/L$38</f>
        <v>#DIV/0!</v>
      </c>
      <c r="M69" s="27" t="e">
        <f t="shared" si="38"/>
        <v>#DIV/0!</v>
      </c>
      <c r="N69" s="27" t="e">
        <f t="shared" si="38"/>
        <v>#DIV/0!</v>
      </c>
    </row>
    <row r="70" spans="2:32" ht="13.8">
      <c r="B70" s="43" t="str">
        <f>B34</f>
        <v>GaAs discrete</v>
      </c>
      <c r="C70" s="27">
        <f t="shared" ref="C70:K70" si="39">C34/C$38</f>
        <v>0.18132539308166865</v>
      </c>
      <c r="D70" s="27">
        <f t="shared" si="39"/>
        <v>0.21927062569265743</v>
      </c>
      <c r="E70" s="27" t="e">
        <f t="shared" si="39"/>
        <v>#DIV/0!</v>
      </c>
      <c r="F70" s="27" t="e">
        <f t="shared" si="39"/>
        <v>#DIV/0!</v>
      </c>
      <c r="G70" s="27" t="e">
        <f t="shared" si="39"/>
        <v>#DIV/0!</v>
      </c>
      <c r="H70" s="27" t="e">
        <f t="shared" si="39"/>
        <v>#DIV/0!</v>
      </c>
      <c r="I70" s="27" t="e">
        <f t="shared" si="39"/>
        <v>#DIV/0!</v>
      </c>
      <c r="J70" s="27" t="e">
        <f t="shared" si="39"/>
        <v>#DIV/0!</v>
      </c>
      <c r="K70" s="27" t="e">
        <f t="shared" si="39"/>
        <v>#DIV/0!</v>
      </c>
      <c r="L70" s="27" t="e">
        <f t="shared" ref="L70:N70" si="40">L34/L$38</f>
        <v>#DIV/0!</v>
      </c>
      <c r="M70" s="27" t="e">
        <f t="shared" si="40"/>
        <v>#DIV/0!</v>
      </c>
      <c r="N70" s="27" t="e">
        <f t="shared" si="40"/>
        <v>#DIV/0!</v>
      </c>
    </row>
    <row r="71" spans="2:32" ht="13.8">
      <c r="B71" s="43" t="str">
        <f>B35</f>
        <v>GaAs integrated</v>
      </c>
      <c r="C71" s="27">
        <f t="shared" ref="C71:K71" si="41">C35/C$38</f>
        <v>1.5125205954348481E-2</v>
      </c>
      <c r="D71" s="27">
        <f t="shared" si="41"/>
        <v>2.3474238144244378E-2</v>
      </c>
      <c r="E71" s="27" t="e">
        <f t="shared" si="41"/>
        <v>#DIV/0!</v>
      </c>
      <c r="F71" s="27" t="e">
        <f t="shared" si="41"/>
        <v>#DIV/0!</v>
      </c>
      <c r="G71" s="27" t="e">
        <f t="shared" si="41"/>
        <v>#DIV/0!</v>
      </c>
      <c r="H71" s="27" t="e">
        <f t="shared" si="41"/>
        <v>#DIV/0!</v>
      </c>
      <c r="I71" s="27" t="e">
        <f t="shared" si="41"/>
        <v>#DIV/0!</v>
      </c>
      <c r="J71" s="27" t="e">
        <f t="shared" si="41"/>
        <v>#DIV/0!</v>
      </c>
      <c r="K71" s="27" t="e">
        <f t="shared" si="41"/>
        <v>#DIV/0!</v>
      </c>
      <c r="L71" s="27" t="e">
        <f t="shared" ref="L71:N71" si="42">L35/L$38</f>
        <v>#DIV/0!</v>
      </c>
      <c r="M71" s="27" t="e">
        <f t="shared" si="42"/>
        <v>#DIV/0!</v>
      </c>
      <c r="N71" s="27" t="e">
        <f t="shared" si="42"/>
        <v>#DIV/0!</v>
      </c>
    </row>
    <row r="72" spans="2:32" ht="13.8">
      <c r="B72" s="43" t="str">
        <f t="shared" ref="B72:B73" si="43">B36</f>
        <v>LiNbO3 discrete</v>
      </c>
      <c r="C72" s="27">
        <f t="shared" ref="C72:N72" si="44">C36/C$38</f>
        <v>1.5317911787514594E-3</v>
      </c>
      <c r="D72" s="27">
        <f t="shared" si="44"/>
        <v>1.8326927723256148E-3</v>
      </c>
      <c r="E72" s="27" t="e">
        <f t="shared" si="44"/>
        <v>#DIV/0!</v>
      </c>
      <c r="F72" s="27" t="e">
        <f t="shared" si="44"/>
        <v>#DIV/0!</v>
      </c>
      <c r="G72" s="27" t="e">
        <f t="shared" si="44"/>
        <v>#DIV/0!</v>
      </c>
      <c r="H72" s="27" t="e">
        <f t="shared" si="44"/>
        <v>#DIV/0!</v>
      </c>
      <c r="I72" s="27" t="e">
        <f t="shared" si="44"/>
        <v>#DIV/0!</v>
      </c>
      <c r="J72" s="27" t="e">
        <f t="shared" si="44"/>
        <v>#DIV/0!</v>
      </c>
      <c r="K72" s="27" t="e">
        <f t="shared" si="44"/>
        <v>#DIV/0!</v>
      </c>
      <c r="L72" s="27" t="e">
        <f t="shared" si="44"/>
        <v>#DIV/0!</v>
      </c>
      <c r="M72" s="27" t="e">
        <f t="shared" si="44"/>
        <v>#DIV/0!</v>
      </c>
      <c r="N72" s="27" t="e">
        <f t="shared" si="44"/>
        <v>#DIV/0!</v>
      </c>
    </row>
    <row r="73" spans="2:32" ht="13.8">
      <c r="B73" s="44" t="str">
        <f t="shared" si="43"/>
        <v>LiNbO3 integrated</v>
      </c>
      <c r="C73" s="27">
        <f t="shared" ref="C73:N73" si="45">C37/C$38</f>
        <v>0</v>
      </c>
      <c r="D73" s="27">
        <f t="shared" si="45"/>
        <v>0</v>
      </c>
      <c r="E73" s="27" t="e">
        <f t="shared" si="45"/>
        <v>#DIV/0!</v>
      </c>
      <c r="F73" s="27" t="e">
        <f t="shared" si="45"/>
        <v>#DIV/0!</v>
      </c>
      <c r="G73" s="27" t="e">
        <f t="shared" si="45"/>
        <v>#DIV/0!</v>
      </c>
      <c r="H73" s="27" t="e">
        <f t="shared" si="45"/>
        <v>#DIV/0!</v>
      </c>
      <c r="I73" s="27" t="e">
        <f t="shared" si="45"/>
        <v>#DIV/0!</v>
      </c>
      <c r="J73" s="27" t="e">
        <f t="shared" si="45"/>
        <v>#DIV/0!</v>
      </c>
      <c r="K73" s="27" t="e">
        <f t="shared" si="45"/>
        <v>#DIV/0!</v>
      </c>
      <c r="L73" s="27" t="e">
        <f t="shared" si="45"/>
        <v>#DIV/0!</v>
      </c>
      <c r="M73" s="27" t="e">
        <f t="shared" si="45"/>
        <v>#DIV/0!</v>
      </c>
      <c r="N73" s="27" t="e">
        <f t="shared" si="45"/>
        <v>#DIV/0!</v>
      </c>
    </row>
    <row r="74" spans="2:32" ht="13.8">
      <c r="B74" s="53" t="s">
        <v>18</v>
      </c>
      <c r="C74" s="29">
        <f t="shared" ref="C74:M74" si="46">SUM(C67:C71)</f>
        <v>0.99846820882124854</v>
      </c>
      <c r="D74" s="29">
        <f t="shared" si="46"/>
        <v>0.99816730722767422</v>
      </c>
      <c r="E74" s="29" t="e">
        <f t="shared" si="46"/>
        <v>#DIV/0!</v>
      </c>
      <c r="F74" s="29" t="e">
        <f t="shared" si="46"/>
        <v>#DIV/0!</v>
      </c>
      <c r="G74" s="29" t="e">
        <f t="shared" si="46"/>
        <v>#DIV/0!</v>
      </c>
      <c r="H74" s="29" t="e">
        <f t="shared" si="46"/>
        <v>#DIV/0!</v>
      </c>
      <c r="I74" s="29" t="e">
        <f t="shared" si="46"/>
        <v>#DIV/0!</v>
      </c>
      <c r="J74" s="29" t="e">
        <f t="shared" si="46"/>
        <v>#DIV/0!</v>
      </c>
      <c r="K74" s="29" t="e">
        <f t="shared" si="46"/>
        <v>#DIV/0!</v>
      </c>
      <c r="L74" s="29" t="e">
        <f t="shared" si="46"/>
        <v>#DIV/0!</v>
      </c>
      <c r="M74" s="29" t="e">
        <f t="shared" si="46"/>
        <v>#DIV/0!</v>
      </c>
      <c r="N74" s="29" t="e">
        <f t="shared" ref="N74" si="47">SUM(N67:N71)</f>
        <v>#DIV/0!</v>
      </c>
    </row>
    <row r="76" spans="2:32" s="1" customFormat="1" ht="14.4">
      <c r="B76" s="1" t="s">
        <v>12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2:32" s="1" customFormat="1" ht="13.8">
      <c r="B77" s="179" t="str">
        <f>B56</f>
        <v>Growth rates</v>
      </c>
      <c r="C77" s="25">
        <v>2016</v>
      </c>
      <c r="D77" s="25">
        <v>2017</v>
      </c>
      <c r="E77" s="25">
        <v>2018</v>
      </c>
      <c r="F77" s="25">
        <v>2019</v>
      </c>
      <c r="G77" s="25">
        <v>2020</v>
      </c>
      <c r="H77" s="25">
        <v>2021</v>
      </c>
      <c r="I77" s="25">
        <v>2022</v>
      </c>
      <c r="J77" s="25">
        <v>2023</v>
      </c>
      <c r="K77" s="25">
        <v>2024</v>
      </c>
      <c r="L77" s="25">
        <v>2025</v>
      </c>
      <c r="M77" s="25">
        <v>2026</v>
      </c>
      <c r="N77" s="25">
        <v>2027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2:32" s="1" customFormat="1" ht="13.8">
      <c r="B78" s="45" t="str">
        <f>B44</f>
        <v>Silicon Photonics</v>
      </c>
      <c r="C78" s="26"/>
      <c r="D78" s="26">
        <f t="shared" ref="D78:L78" si="48">IF(C44=0,"",(D44/C44)-1)</f>
        <v>0.36644562570179473</v>
      </c>
      <c r="E78" s="26">
        <f t="shared" si="48"/>
        <v>-1</v>
      </c>
      <c r="F78" s="26" t="str">
        <f t="shared" si="48"/>
        <v/>
      </c>
      <c r="G78" s="26" t="str">
        <f t="shared" si="48"/>
        <v/>
      </c>
      <c r="H78" s="26" t="str">
        <f t="shared" si="48"/>
        <v/>
      </c>
      <c r="I78" s="26" t="str">
        <f t="shared" si="48"/>
        <v/>
      </c>
      <c r="J78" s="26" t="str">
        <f t="shared" si="48"/>
        <v/>
      </c>
      <c r="K78" s="26" t="str">
        <f t="shared" si="48"/>
        <v/>
      </c>
      <c r="L78" s="26" t="str">
        <f t="shared" si="48"/>
        <v/>
      </c>
      <c r="M78" s="26" t="str">
        <f t="shared" ref="M78" si="49">IF(L44=0,"",(M44/L44)-1)</f>
        <v/>
      </c>
      <c r="N78" s="26" t="str">
        <f t="shared" ref="N78" si="50">IF(M44=0,"",(N44/M44)-1)</f>
        <v/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2:32" s="1" customFormat="1" ht="13.8">
      <c r="B79" s="43" t="str">
        <f>B45</f>
        <v>InP discrete</v>
      </c>
      <c r="C79" s="27"/>
      <c r="D79" s="27">
        <f t="shared" ref="D79:L79" si="51">IF(C45=0,0,(D45/C45)-1)</f>
        <v>-0.2888344497482338</v>
      </c>
      <c r="E79" s="27">
        <f t="shared" si="51"/>
        <v>-1</v>
      </c>
      <c r="F79" s="27">
        <f t="shared" si="51"/>
        <v>0</v>
      </c>
      <c r="G79" s="27">
        <f t="shared" si="51"/>
        <v>0</v>
      </c>
      <c r="H79" s="27">
        <f t="shared" si="51"/>
        <v>0</v>
      </c>
      <c r="I79" s="27">
        <f t="shared" si="51"/>
        <v>0</v>
      </c>
      <c r="J79" s="27">
        <f t="shared" si="51"/>
        <v>0</v>
      </c>
      <c r="K79" s="27">
        <f t="shared" si="51"/>
        <v>0</v>
      </c>
      <c r="L79" s="27">
        <f t="shared" si="51"/>
        <v>0</v>
      </c>
      <c r="M79" s="27">
        <f t="shared" ref="M79:N82" si="52">IF(L45=0,0,(M45/L45)-1)</f>
        <v>0</v>
      </c>
      <c r="N79" s="27">
        <f t="shared" si="52"/>
        <v>0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2:32" s="1" customFormat="1" ht="13.8">
      <c r="B80" s="43" t="str">
        <f>B46</f>
        <v>InP integrated</v>
      </c>
      <c r="C80" s="27"/>
      <c r="D80" s="27">
        <f t="shared" ref="D80:L80" si="53">IF(C46=0,0,(D46/C46)-1)</f>
        <v>0.51075841163515445</v>
      </c>
      <c r="E80" s="27">
        <f t="shared" si="53"/>
        <v>-1</v>
      </c>
      <c r="F80" s="27">
        <f t="shared" si="53"/>
        <v>0</v>
      </c>
      <c r="G80" s="27">
        <f t="shared" si="53"/>
        <v>0</v>
      </c>
      <c r="H80" s="27">
        <f t="shared" si="53"/>
        <v>0</v>
      </c>
      <c r="I80" s="27">
        <f t="shared" si="53"/>
        <v>0</v>
      </c>
      <c r="J80" s="27">
        <f t="shared" si="53"/>
        <v>0</v>
      </c>
      <c r="K80" s="27">
        <f t="shared" si="53"/>
        <v>0</v>
      </c>
      <c r="L80" s="27">
        <f t="shared" si="53"/>
        <v>0</v>
      </c>
      <c r="M80" s="27">
        <f t="shared" si="52"/>
        <v>0</v>
      </c>
      <c r="N80" s="27">
        <f t="shared" si="52"/>
        <v>0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2:32" s="1" customFormat="1" ht="13.5" customHeight="1">
      <c r="B81" s="43" t="str">
        <f>B47</f>
        <v>GaAs discrete</v>
      </c>
      <c r="C81" s="27"/>
      <c r="D81" s="27">
        <f t="shared" ref="D81:L81" si="54">IF(C47=0,0,(D47/C47)-1)</f>
        <v>2.2821103749881555E-2</v>
      </c>
      <c r="E81" s="27">
        <f t="shared" si="54"/>
        <v>-1</v>
      </c>
      <c r="F81" s="27">
        <f t="shared" si="54"/>
        <v>0</v>
      </c>
      <c r="G81" s="27">
        <f t="shared" si="54"/>
        <v>0</v>
      </c>
      <c r="H81" s="27">
        <f t="shared" si="54"/>
        <v>0</v>
      </c>
      <c r="I81" s="27">
        <f t="shared" si="54"/>
        <v>0</v>
      </c>
      <c r="J81" s="27">
        <f t="shared" si="54"/>
        <v>0</v>
      </c>
      <c r="K81" s="27">
        <f t="shared" si="54"/>
        <v>0</v>
      </c>
      <c r="L81" s="27">
        <f t="shared" si="54"/>
        <v>0</v>
      </c>
      <c r="M81" s="27">
        <f t="shared" si="52"/>
        <v>0</v>
      </c>
      <c r="N81" s="27">
        <f t="shared" si="52"/>
        <v>0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2:32" s="1" customFormat="1" ht="13.5" customHeight="1">
      <c r="B82" s="43" t="str">
        <f>B48</f>
        <v>GaAs integrated</v>
      </c>
      <c r="C82" s="27"/>
      <c r="D82" s="27">
        <f t="shared" ref="D82:L82" si="55">IF(C48=0,0,(D48/C48)-1)</f>
        <v>4.5597676391406994E-2</v>
      </c>
      <c r="E82" s="27">
        <f t="shared" si="55"/>
        <v>-1</v>
      </c>
      <c r="F82" s="27">
        <f t="shared" si="55"/>
        <v>0</v>
      </c>
      <c r="G82" s="27">
        <f t="shared" si="55"/>
        <v>0</v>
      </c>
      <c r="H82" s="27">
        <f t="shared" si="55"/>
        <v>0</v>
      </c>
      <c r="I82" s="27">
        <f t="shared" si="55"/>
        <v>0</v>
      </c>
      <c r="J82" s="27">
        <f t="shared" si="55"/>
        <v>0</v>
      </c>
      <c r="K82" s="27">
        <f t="shared" si="55"/>
        <v>0</v>
      </c>
      <c r="L82" s="27">
        <f t="shared" si="55"/>
        <v>0</v>
      </c>
      <c r="M82" s="27">
        <f t="shared" si="52"/>
        <v>0</v>
      </c>
      <c r="N82" s="27">
        <f t="shared" si="52"/>
        <v>0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s="1" customFormat="1" ht="13.5" customHeight="1">
      <c r="B83" s="43" t="str">
        <f t="shared" ref="B83:B84" si="56">B49</f>
        <v>LiNbO3 discrete</v>
      </c>
      <c r="C83" s="27"/>
      <c r="D83" s="27">
        <f t="shared" ref="D83:D84" si="57">IF(C49=0,0,(D49/C49)-1)</f>
        <v>-0.21478617843066938</v>
      </c>
      <c r="E83" s="27">
        <f t="shared" ref="E83:E84" si="58">IF(D49=0,0,(E49/D49)-1)</f>
        <v>-1</v>
      </c>
      <c r="F83" s="27">
        <f t="shared" ref="F83:F84" si="59">IF(E49=0,0,(F49/E49)-1)</f>
        <v>0</v>
      </c>
      <c r="G83" s="27">
        <f t="shared" ref="G83:G84" si="60">IF(F49=0,0,(G49/F49)-1)</f>
        <v>0</v>
      </c>
      <c r="H83" s="27">
        <f t="shared" ref="H83:H84" si="61">IF(G49=0,0,(H49/G49)-1)</f>
        <v>0</v>
      </c>
      <c r="I83" s="27">
        <f t="shared" ref="I83:I84" si="62">IF(H49=0,0,(I49/H49)-1)</f>
        <v>0</v>
      </c>
      <c r="J83" s="27">
        <f t="shared" ref="J83:J84" si="63">IF(I49=0,0,(J49/I49)-1)</f>
        <v>0</v>
      </c>
      <c r="K83" s="27">
        <f t="shared" ref="K83:K84" si="64">IF(J49=0,0,(K49/J49)-1)</f>
        <v>0</v>
      </c>
      <c r="L83" s="27">
        <f t="shared" ref="L83:N84" si="65">IF(K49=0,0,(L49/K49)-1)</f>
        <v>0</v>
      </c>
      <c r="M83" s="27">
        <f t="shared" si="65"/>
        <v>0</v>
      </c>
      <c r="N83" s="27">
        <f t="shared" si="65"/>
        <v>0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2:32" s="1" customFormat="1" ht="13.5" customHeight="1">
      <c r="B84" s="44" t="str">
        <f t="shared" si="56"/>
        <v>LiNbO3 integrated</v>
      </c>
      <c r="C84" s="27"/>
      <c r="D84" s="27">
        <f t="shared" si="57"/>
        <v>0</v>
      </c>
      <c r="E84" s="27">
        <f t="shared" si="58"/>
        <v>0</v>
      </c>
      <c r="F84" s="27">
        <f t="shared" si="59"/>
        <v>0</v>
      </c>
      <c r="G84" s="27">
        <f t="shared" si="60"/>
        <v>0</v>
      </c>
      <c r="H84" s="27">
        <f t="shared" si="61"/>
        <v>0</v>
      </c>
      <c r="I84" s="27">
        <f t="shared" si="62"/>
        <v>0</v>
      </c>
      <c r="J84" s="27">
        <f t="shared" si="63"/>
        <v>0</v>
      </c>
      <c r="K84" s="27">
        <f t="shared" si="64"/>
        <v>0</v>
      </c>
      <c r="L84" s="27">
        <f t="shared" si="65"/>
        <v>0</v>
      </c>
      <c r="M84" s="27">
        <f t="shared" ref="M84:N84" si="66">IF(L50=0,0,(M50/L50)-1)</f>
        <v>0</v>
      </c>
      <c r="N84" s="27">
        <f t="shared" si="66"/>
        <v>0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2:32" s="1" customFormat="1" ht="13.8">
      <c r="B85" s="53" t="s">
        <v>18</v>
      </c>
      <c r="C85" s="28"/>
      <c r="D85" s="28">
        <f t="shared" ref="D85:L85" si="67">IF(C51=0,"",(D51/C51)-1)</f>
        <v>-3.4148951891290746E-3</v>
      </c>
      <c r="E85" s="28">
        <f t="shared" si="67"/>
        <v>-1</v>
      </c>
      <c r="F85" s="28" t="str">
        <f t="shared" si="67"/>
        <v/>
      </c>
      <c r="G85" s="28" t="str">
        <f t="shared" si="67"/>
        <v/>
      </c>
      <c r="H85" s="28" t="str">
        <f t="shared" si="67"/>
        <v/>
      </c>
      <c r="I85" s="28" t="str">
        <f t="shared" si="67"/>
        <v/>
      </c>
      <c r="J85" s="28" t="str">
        <f t="shared" si="67"/>
        <v/>
      </c>
      <c r="K85" s="28" t="str">
        <f t="shared" si="67"/>
        <v/>
      </c>
      <c r="L85" s="28" t="str">
        <f t="shared" si="67"/>
        <v/>
      </c>
      <c r="M85" s="28" t="str">
        <f t="shared" ref="M85" si="68">IF(L51=0,"",(M51/L51)-1)</f>
        <v/>
      </c>
      <c r="N85" s="28" t="str">
        <f t="shared" ref="N85" si="69">IF(M51=0,"",(N51/M51)-1)</f>
        <v/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2:32" s="1" customFormat="1" ht="13.8"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2:32" ht="13.8">
      <c r="B87" s="179" t="str">
        <f>B66</f>
        <v>Percentage mix</v>
      </c>
      <c r="C87" s="7">
        <v>2016</v>
      </c>
      <c r="D87" s="7">
        <v>2017</v>
      </c>
      <c r="E87" s="7">
        <v>2018</v>
      </c>
      <c r="F87" s="7">
        <v>2019</v>
      </c>
      <c r="G87" s="7">
        <v>2020</v>
      </c>
      <c r="H87" s="7">
        <v>2021</v>
      </c>
      <c r="I87" s="7">
        <v>2022</v>
      </c>
      <c r="J87" s="7">
        <v>2023</v>
      </c>
      <c r="K87" s="7">
        <v>2024</v>
      </c>
      <c r="L87" s="7">
        <v>2025</v>
      </c>
      <c r="M87" s="7">
        <v>2026</v>
      </c>
      <c r="N87" s="7">
        <v>2027</v>
      </c>
    </row>
    <row r="88" spans="2:32" ht="13.8">
      <c r="B88" s="45" t="str">
        <f>B44</f>
        <v>Silicon Photonics</v>
      </c>
      <c r="C88" s="58">
        <f>IF(C$44=0,"",C44/C$51)</f>
        <v>4.6369818315062296E-2</v>
      </c>
      <c r="D88" s="58">
        <f t="shared" ref="D88:K88" si="70">IF(D$85=0,"",D44/D$51)</f>
        <v>6.3578950854607102E-2</v>
      </c>
      <c r="E88" s="58" t="e">
        <f t="shared" si="70"/>
        <v>#DIV/0!</v>
      </c>
      <c r="F88" s="58" t="e">
        <f t="shared" si="70"/>
        <v>#DIV/0!</v>
      </c>
      <c r="G88" s="58" t="e">
        <f t="shared" si="70"/>
        <v>#DIV/0!</v>
      </c>
      <c r="H88" s="58" t="e">
        <f t="shared" si="70"/>
        <v>#DIV/0!</v>
      </c>
      <c r="I88" s="58" t="e">
        <f t="shared" si="70"/>
        <v>#DIV/0!</v>
      </c>
      <c r="J88" s="58" t="e">
        <f t="shared" si="70"/>
        <v>#DIV/0!</v>
      </c>
      <c r="K88" s="58" t="e">
        <f t="shared" si="70"/>
        <v>#DIV/0!</v>
      </c>
      <c r="L88" s="58" t="e">
        <f t="shared" ref="L88:N88" si="71">IF(L$85=0,"",L44/L$51)</f>
        <v>#DIV/0!</v>
      </c>
      <c r="M88" s="58" t="e">
        <f t="shared" si="71"/>
        <v>#DIV/0!</v>
      </c>
      <c r="N88" s="58" t="e">
        <f t="shared" si="71"/>
        <v>#DIV/0!</v>
      </c>
    </row>
    <row r="89" spans="2:32" ht="13.8">
      <c r="B89" s="43" t="str">
        <f>B45</f>
        <v>InP discrete</v>
      </c>
      <c r="C89" s="59">
        <f>IF(C$44=0,"",C45/C$51)</f>
        <v>0.21437622146814933</v>
      </c>
      <c r="D89" s="59">
        <f t="shared" ref="D89:K89" si="72">IF(D$85=0,"",D45/D$51)</f>
        <v>0.15297939209137965</v>
      </c>
      <c r="E89" s="59" t="e">
        <f t="shared" si="72"/>
        <v>#DIV/0!</v>
      </c>
      <c r="F89" s="59" t="e">
        <f t="shared" si="72"/>
        <v>#DIV/0!</v>
      </c>
      <c r="G89" s="59" t="e">
        <f t="shared" si="72"/>
        <v>#DIV/0!</v>
      </c>
      <c r="H89" s="59" t="e">
        <f t="shared" si="72"/>
        <v>#DIV/0!</v>
      </c>
      <c r="I89" s="59" t="e">
        <f t="shared" si="72"/>
        <v>#DIV/0!</v>
      </c>
      <c r="J89" s="59" t="e">
        <f t="shared" si="72"/>
        <v>#DIV/0!</v>
      </c>
      <c r="K89" s="59" t="e">
        <f t="shared" si="72"/>
        <v>#DIV/0!</v>
      </c>
      <c r="L89" s="59" t="e">
        <f t="shared" ref="L89:N89" si="73">IF(L$85=0,"",L45/L$51)</f>
        <v>#DIV/0!</v>
      </c>
      <c r="M89" s="59" t="e">
        <f t="shared" si="73"/>
        <v>#DIV/0!</v>
      </c>
      <c r="N89" s="59" t="e">
        <f t="shared" si="73"/>
        <v>#DIV/0!</v>
      </c>
    </row>
    <row r="90" spans="2:32" ht="13.8">
      <c r="B90" s="43" t="str">
        <f>B46</f>
        <v>InP integrated</v>
      </c>
      <c r="C90" s="59">
        <f>IF(C$44=0,"",C46/C$51)</f>
        <v>0.2315977533695586</v>
      </c>
      <c r="D90" s="59">
        <f t="shared" ref="D90:K90" si="74">IF(D$85=0,"",D46/D$51)</f>
        <v>0.35108717994060862</v>
      </c>
      <c r="E90" s="59" t="e">
        <f t="shared" si="74"/>
        <v>#DIV/0!</v>
      </c>
      <c r="F90" s="59" t="e">
        <f t="shared" si="74"/>
        <v>#DIV/0!</v>
      </c>
      <c r="G90" s="59" t="e">
        <f t="shared" si="74"/>
        <v>#DIV/0!</v>
      </c>
      <c r="H90" s="59" t="e">
        <f t="shared" si="74"/>
        <v>#DIV/0!</v>
      </c>
      <c r="I90" s="59" t="e">
        <f t="shared" si="74"/>
        <v>#DIV/0!</v>
      </c>
      <c r="J90" s="59" t="e">
        <f t="shared" si="74"/>
        <v>#DIV/0!</v>
      </c>
      <c r="K90" s="59" t="e">
        <f t="shared" si="74"/>
        <v>#DIV/0!</v>
      </c>
      <c r="L90" s="59" t="e">
        <f t="shared" ref="L90:N90" si="75">IF(L$85=0,"",L46/L$51)</f>
        <v>#DIV/0!</v>
      </c>
      <c r="M90" s="59" t="e">
        <f t="shared" si="75"/>
        <v>#DIV/0!</v>
      </c>
      <c r="N90" s="59" t="e">
        <f t="shared" si="75"/>
        <v>#DIV/0!</v>
      </c>
    </row>
    <row r="91" spans="2:32" ht="13.8">
      <c r="B91" s="43" t="str">
        <f>B47</f>
        <v>GaAs discrete</v>
      </c>
      <c r="C91" s="59">
        <f>IF(C$44=0,"",C47/C$51)</f>
        <v>6.1853027962520991E-2</v>
      </c>
      <c r="D91" s="59">
        <f t="shared" ref="D91:K91" si="76">IF(D$85=0,"",D47/D$51)</f>
        <v>6.3481364537255613E-2</v>
      </c>
      <c r="E91" s="59" t="e">
        <f t="shared" si="76"/>
        <v>#DIV/0!</v>
      </c>
      <c r="F91" s="59" t="e">
        <f t="shared" si="76"/>
        <v>#DIV/0!</v>
      </c>
      <c r="G91" s="59" t="e">
        <f t="shared" si="76"/>
        <v>#DIV/0!</v>
      </c>
      <c r="H91" s="59" t="e">
        <f t="shared" si="76"/>
        <v>#DIV/0!</v>
      </c>
      <c r="I91" s="59" t="e">
        <f t="shared" si="76"/>
        <v>#DIV/0!</v>
      </c>
      <c r="J91" s="59" t="e">
        <f t="shared" si="76"/>
        <v>#DIV/0!</v>
      </c>
      <c r="K91" s="59" t="e">
        <f t="shared" si="76"/>
        <v>#DIV/0!</v>
      </c>
      <c r="L91" s="59" t="e">
        <f t="shared" ref="L91:N91" si="77">IF(L$85=0,"",L47/L$51)</f>
        <v>#DIV/0!</v>
      </c>
      <c r="M91" s="59" t="e">
        <f t="shared" si="77"/>
        <v>#DIV/0!</v>
      </c>
      <c r="N91" s="59" t="e">
        <f t="shared" si="77"/>
        <v>#DIV/0!</v>
      </c>
    </row>
    <row r="92" spans="2:32" ht="13.8">
      <c r="B92" s="43" t="str">
        <f t="shared" ref="B92:B94" si="78">B48</f>
        <v>GaAs integrated</v>
      </c>
      <c r="C92" s="59">
        <f t="shared" ref="C92:C94" si="79">IF(C$44=0,"",C48/C$51)</f>
        <v>6.7449004512189784E-2</v>
      </c>
      <c r="D92" s="59">
        <f t="shared" ref="D92:N92" si="80">IF(D$85=0,"",D48/D$51)</f>
        <v>7.0766181485567264E-2</v>
      </c>
      <c r="E92" s="59" t="e">
        <f t="shared" si="80"/>
        <v>#DIV/0!</v>
      </c>
      <c r="F92" s="59" t="e">
        <f t="shared" si="80"/>
        <v>#DIV/0!</v>
      </c>
      <c r="G92" s="59" t="e">
        <f t="shared" si="80"/>
        <v>#DIV/0!</v>
      </c>
      <c r="H92" s="59" t="e">
        <f t="shared" si="80"/>
        <v>#DIV/0!</v>
      </c>
      <c r="I92" s="59" t="e">
        <f t="shared" si="80"/>
        <v>#DIV/0!</v>
      </c>
      <c r="J92" s="59" t="e">
        <f t="shared" si="80"/>
        <v>#DIV/0!</v>
      </c>
      <c r="K92" s="59" t="e">
        <f t="shared" si="80"/>
        <v>#DIV/0!</v>
      </c>
      <c r="L92" s="59" t="e">
        <f t="shared" si="80"/>
        <v>#DIV/0!</v>
      </c>
      <c r="M92" s="59" t="e">
        <f t="shared" si="80"/>
        <v>#DIV/0!</v>
      </c>
      <c r="N92" s="59" t="e">
        <f t="shared" si="80"/>
        <v>#DIV/0!</v>
      </c>
    </row>
    <row r="93" spans="2:32" ht="13.8">
      <c r="B93" s="43" t="str">
        <f t="shared" si="78"/>
        <v>LiNbO3 discrete</v>
      </c>
      <c r="C93" s="59">
        <f t="shared" si="79"/>
        <v>0.378354174372519</v>
      </c>
      <c r="D93" s="59">
        <f t="shared" ref="D93:N93" si="81">IF(D$85=0,"",D49/D$51)</f>
        <v>0.29810693109058184</v>
      </c>
      <c r="E93" s="59" t="e">
        <f t="shared" si="81"/>
        <v>#DIV/0!</v>
      </c>
      <c r="F93" s="59" t="e">
        <f t="shared" si="81"/>
        <v>#DIV/0!</v>
      </c>
      <c r="G93" s="59" t="e">
        <f t="shared" si="81"/>
        <v>#DIV/0!</v>
      </c>
      <c r="H93" s="59" t="e">
        <f t="shared" si="81"/>
        <v>#DIV/0!</v>
      </c>
      <c r="I93" s="59" t="e">
        <f t="shared" si="81"/>
        <v>#DIV/0!</v>
      </c>
      <c r="J93" s="59" t="e">
        <f t="shared" si="81"/>
        <v>#DIV/0!</v>
      </c>
      <c r="K93" s="59" t="e">
        <f t="shared" si="81"/>
        <v>#DIV/0!</v>
      </c>
      <c r="L93" s="59" t="e">
        <f t="shared" si="81"/>
        <v>#DIV/0!</v>
      </c>
      <c r="M93" s="59" t="e">
        <f t="shared" si="81"/>
        <v>#DIV/0!</v>
      </c>
      <c r="N93" s="59" t="e">
        <f t="shared" si="81"/>
        <v>#DIV/0!</v>
      </c>
    </row>
    <row r="94" spans="2:32" ht="10.5" customHeight="1">
      <c r="B94" s="43" t="str">
        <f t="shared" si="78"/>
        <v>LiNbO3 integrated</v>
      </c>
      <c r="C94" s="59">
        <f t="shared" si="79"/>
        <v>0</v>
      </c>
      <c r="D94" s="59">
        <f t="shared" ref="D94:N94" si="82">IF(D$85=0,"",D50/D$51)</f>
        <v>0</v>
      </c>
      <c r="E94" s="59" t="e">
        <f t="shared" si="82"/>
        <v>#DIV/0!</v>
      </c>
      <c r="F94" s="59" t="e">
        <f t="shared" si="82"/>
        <v>#DIV/0!</v>
      </c>
      <c r="G94" s="59" t="e">
        <f t="shared" si="82"/>
        <v>#DIV/0!</v>
      </c>
      <c r="H94" s="59" t="e">
        <f t="shared" si="82"/>
        <v>#DIV/0!</v>
      </c>
      <c r="I94" s="59" t="e">
        <f t="shared" si="82"/>
        <v>#DIV/0!</v>
      </c>
      <c r="J94" s="59" t="e">
        <f t="shared" si="82"/>
        <v>#DIV/0!</v>
      </c>
      <c r="K94" s="59" t="e">
        <f t="shared" si="82"/>
        <v>#DIV/0!</v>
      </c>
      <c r="L94" s="59" t="e">
        <f t="shared" si="82"/>
        <v>#DIV/0!</v>
      </c>
      <c r="M94" s="59" t="e">
        <f t="shared" si="82"/>
        <v>#DIV/0!</v>
      </c>
      <c r="N94" s="59" t="e">
        <f t="shared" si="82"/>
        <v>#DIV/0!</v>
      </c>
    </row>
    <row r="95" spans="2:32" ht="13.8">
      <c r="B95" s="53" t="s">
        <v>18</v>
      </c>
      <c r="C95" s="29">
        <f t="shared" ref="C95:L95" si="83">SUM(C88:C94)</f>
        <v>1</v>
      </c>
      <c r="D95" s="29">
        <f t="shared" si="83"/>
        <v>1</v>
      </c>
      <c r="E95" s="29" t="e">
        <f t="shared" si="83"/>
        <v>#DIV/0!</v>
      </c>
      <c r="F95" s="29" t="e">
        <f t="shared" si="83"/>
        <v>#DIV/0!</v>
      </c>
      <c r="G95" s="29" t="e">
        <f t="shared" si="83"/>
        <v>#DIV/0!</v>
      </c>
      <c r="H95" s="29" t="e">
        <f t="shared" si="83"/>
        <v>#DIV/0!</v>
      </c>
      <c r="I95" s="29" t="e">
        <f t="shared" si="83"/>
        <v>#DIV/0!</v>
      </c>
      <c r="J95" s="29" t="e">
        <f t="shared" si="83"/>
        <v>#DIV/0!</v>
      </c>
      <c r="K95" s="29" t="e">
        <f t="shared" si="83"/>
        <v>#DIV/0!</v>
      </c>
      <c r="L95" s="29" t="e">
        <f t="shared" si="83"/>
        <v>#DIV/0!</v>
      </c>
      <c r="M95" s="29" t="e">
        <f t="shared" ref="M95:N95" si="84">SUM(M88:M94)</f>
        <v>#DIV/0!</v>
      </c>
      <c r="N95" s="29" t="e">
        <f t="shared" si="84"/>
        <v>#DIV/0!</v>
      </c>
    </row>
    <row r="96" spans="2:32" ht="13.8">
      <c r="B96" s="74"/>
      <c r="C96" s="75"/>
      <c r="D96" s="75"/>
      <c r="E96" s="75"/>
      <c r="F96" s="75"/>
      <c r="G96" s="75"/>
      <c r="H96" s="75"/>
      <c r="I96" s="75"/>
      <c r="O96" s="294" t="s">
        <v>163</v>
      </c>
    </row>
    <row r="97" spans="2:15" ht="13.8">
      <c r="B97" s="45" t="s">
        <v>13</v>
      </c>
      <c r="C97" s="125">
        <f t="shared" ref="C97:K97" si="85">C44</f>
        <v>412.26501530888146</v>
      </c>
      <c r="D97" s="125">
        <f t="shared" si="85"/>
        <v>563.33772679870447</v>
      </c>
      <c r="E97" s="125">
        <f t="shared" si="85"/>
        <v>0</v>
      </c>
      <c r="F97" s="125">
        <f t="shared" si="85"/>
        <v>0</v>
      </c>
      <c r="G97" s="125">
        <f t="shared" si="85"/>
        <v>0</v>
      </c>
      <c r="H97" s="125">
        <f t="shared" si="85"/>
        <v>0</v>
      </c>
      <c r="I97" s="125">
        <f t="shared" si="85"/>
        <v>0</v>
      </c>
      <c r="J97" s="125">
        <f t="shared" si="85"/>
        <v>0</v>
      </c>
      <c r="K97" s="125">
        <f t="shared" si="85"/>
        <v>0</v>
      </c>
      <c r="L97" s="125">
        <f t="shared" ref="L97:N97" si="86">L44</f>
        <v>0</v>
      </c>
      <c r="M97" s="125">
        <f t="shared" si="86"/>
        <v>0</v>
      </c>
      <c r="N97" s="125">
        <f t="shared" si="86"/>
        <v>0</v>
      </c>
      <c r="O97" s="295" t="e">
        <f>(N97/I97)^(1/5)-1</f>
        <v>#DIV/0!</v>
      </c>
    </row>
    <row r="98" spans="2:15" ht="13.8">
      <c r="B98" s="127" t="s">
        <v>148</v>
      </c>
      <c r="C98" s="71">
        <f t="shared" ref="C98:K98" si="87">C47+C48</f>
        <v>1149.5991646001451</v>
      </c>
      <c r="D98" s="71">
        <f t="shared" si="87"/>
        <v>1189.4928492567501</v>
      </c>
      <c r="E98" s="71">
        <f t="shared" si="87"/>
        <v>0</v>
      </c>
      <c r="F98" s="71">
        <f t="shared" si="87"/>
        <v>0</v>
      </c>
      <c r="G98" s="71">
        <f t="shared" si="87"/>
        <v>0</v>
      </c>
      <c r="H98" s="71">
        <f t="shared" si="87"/>
        <v>0</v>
      </c>
      <c r="I98" s="71">
        <f t="shared" si="87"/>
        <v>0</v>
      </c>
      <c r="J98" s="71">
        <f t="shared" si="87"/>
        <v>0</v>
      </c>
      <c r="K98" s="71">
        <f t="shared" si="87"/>
        <v>0</v>
      </c>
      <c r="L98" s="71">
        <f t="shared" ref="L98:N98" si="88">L47+L48</f>
        <v>0</v>
      </c>
      <c r="M98" s="71">
        <f t="shared" si="88"/>
        <v>0</v>
      </c>
      <c r="N98" s="71">
        <f t="shared" si="88"/>
        <v>0</v>
      </c>
      <c r="O98" s="296" t="e">
        <f>(N98/I98)^(1/5)-1</f>
        <v>#DIV/0!</v>
      </c>
    </row>
    <row r="99" spans="2:15" ht="13.8">
      <c r="B99" s="127" t="s">
        <v>149</v>
      </c>
      <c r="C99" s="71">
        <f t="shared" ref="C99:K99" si="89">C45+C46</f>
        <v>3965.0676721350737</v>
      </c>
      <c r="D99" s="71">
        <f t="shared" si="89"/>
        <v>4466.253579633254</v>
      </c>
      <c r="E99" s="71">
        <f t="shared" si="89"/>
        <v>0</v>
      </c>
      <c r="F99" s="71">
        <f t="shared" si="89"/>
        <v>0</v>
      </c>
      <c r="G99" s="71">
        <f t="shared" si="89"/>
        <v>0</v>
      </c>
      <c r="H99" s="71">
        <f t="shared" si="89"/>
        <v>0</v>
      </c>
      <c r="I99" s="71">
        <f t="shared" si="89"/>
        <v>0</v>
      </c>
      <c r="J99" s="71">
        <f t="shared" si="89"/>
        <v>0</v>
      </c>
      <c r="K99" s="71">
        <f t="shared" si="89"/>
        <v>0</v>
      </c>
      <c r="L99" s="71">
        <f t="shared" ref="L99:N99" si="90">L45+L46</f>
        <v>0</v>
      </c>
      <c r="M99" s="71">
        <f t="shared" si="90"/>
        <v>0</v>
      </c>
      <c r="N99" s="71">
        <f t="shared" si="90"/>
        <v>0</v>
      </c>
      <c r="O99" s="296" t="e">
        <f>(N99/I99)^(1/5)-1</f>
        <v>#DIV/0!</v>
      </c>
    </row>
    <row r="100" spans="2:15" ht="15">
      <c r="B100" s="44" t="s">
        <v>152</v>
      </c>
      <c r="C100" s="72">
        <f>C49+C50</f>
        <v>3363.873208</v>
      </c>
      <c r="D100" s="72">
        <f t="shared" ref="D100:N100" si="91">D49+D50</f>
        <v>2641.3597369283639</v>
      </c>
      <c r="E100" s="72">
        <f t="shared" si="91"/>
        <v>0</v>
      </c>
      <c r="F100" s="72">
        <f t="shared" si="91"/>
        <v>0</v>
      </c>
      <c r="G100" s="72">
        <f t="shared" si="91"/>
        <v>0</v>
      </c>
      <c r="H100" s="72">
        <f t="shared" si="91"/>
        <v>0</v>
      </c>
      <c r="I100" s="72">
        <f t="shared" si="91"/>
        <v>0</v>
      </c>
      <c r="J100" s="72">
        <f t="shared" si="91"/>
        <v>0</v>
      </c>
      <c r="K100" s="72">
        <f t="shared" si="91"/>
        <v>0</v>
      </c>
      <c r="L100" s="72">
        <f t="shared" si="91"/>
        <v>0</v>
      </c>
      <c r="M100" s="72">
        <f t="shared" si="91"/>
        <v>0</v>
      </c>
      <c r="N100" s="72">
        <f t="shared" si="91"/>
        <v>0</v>
      </c>
      <c r="O100" s="296" t="e">
        <f>(N100/I100)^(1/5)-1</f>
        <v>#DIV/0!</v>
      </c>
    </row>
    <row r="101" spans="2:15" ht="13.8">
      <c r="B101" s="168" t="s">
        <v>138</v>
      </c>
      <c r="C101" s="278">
        <f>SUM(C97:C100)</f>
        <v>8890.8050600441002</v>
      </c>
      <c r="D101" s="279">
        <f t="shared" ref="D101:N101" si="92">SUM(D97:D100)</f>
        <v>8860.4438926170715</v>
      </c>
      <c r="E101" s="279">
        <f t="shared" si="92"/>
        <v>0</v>
      </c>
      <c r="F101" s="279">
        <f t="shared" si="92"/>
        <v>0</v>
      </c>
      <c r="G101" s="279">
        <f t="shared" si="92"/>
        <v>0</v>
      </c>
      <c r="H101" s="279">
        <f t="shared" si="92"/>
        <v>0</v>
      </c>
      <c r="I101" s="279">
        <f t="shared" si="92"/>
        <v>0</v>
      </c>
      <c r="J101" s="279">
        <f t="shared" si="92"/>
        <v>0</v>
      </c>
      <c r="K101" s="279">
        <f>SUM(K97:K100)</f>
        <v>0</v>
      </c>
      <c r="L101" s="279">
        <f t="shared" si="92"/>
        <v>0</v>
      </c>
      <c r="M101" s="279">
        <f t="shared" si="92"/>
        <v>0</v>
      </c>
      <c r="N101" s="279">
        <f t="shared" si="92"/>
        <v>0</v>
      </c>
      <c r="O101" s="298" t="e">
        <f>(N101/I101)^(1/5)-1</f>
        <v>#DIV/0!</v>
      </c>
    </row>
    <row r="102" spans="2:15">
      <c r="F102" s="17" t="e">
        <f>F99/E99-1</f>
        <v>#DIV/0!</v>
      </c>
    </row>
    <row r="115" spans="2:9" ht="13.8">
      <c r="B115" s="74"/>
      <c r="C115" s="75"/>
      <c r="D115" s="75"/>
      <c r="E115" s="75"/>
      <c r="F115" s="75"/>
      <c r="G115" s="75"/>
      <c r="H115" s="75"/>
      <c r="I115" s="75"/>
    </row>
    <row r="136" spans="2:15" s="1" customFormat="1" ht="13.8">
      <c r="B136" s="179" t="s">
        <v>164</v>
      </c>
      <c r="C136" s="7">
        <v>2016</v>
      </c>
      <c r="D136" s="7">
        <v>2017</v>
      </c>
      <c r="E136" s="7">
        <v>2018</v>
      </c>
      <c r="F136" s="7">
        <v>2019</v>
      </c>
      <c r="G136" s="7">
        <v>2020</v>
      </c>
      <c r="H136" s="7">
        <v>2021</v>
      </c>
      <c r="I136" s="7">
        <v>2022</v>
      </c>
      <c r="J136" s="7">
        <v>2023</v>
      </c>
      <c r="K136" s="7">
        <v>2024</v>
      </c>
      <c r="L136" s="7">
        <v>2025</v>
      </c>
      <c r="M136" s="7">
        <v>2026</v>
      </c>
      <c r="N136" s="7">
        <v>2027</v>
      </c>
      <c r="O136" s="294" t="s">
        <v>163</v>
      </c>
    </row>
    <row r="137" spans="2:15" s="1" customFormat="1" ht="13.8">
      <c r="B137" s="61" t="s">
        <v>26</v>
      </c>
      <c r="C137" s="92">
        <v>2135475.2494200002</v>
      </c>
      <c r="D137" s="92">
        <v>3785194.6550000003</v>
      </c>
      <c r="E137" s="92">
        <v>4234254.7</v>
      </c>
      <c r="F137" s="92">
        <v>5960223.5824870737</v>
      </c>
      <c r="G137" s="92">
        <v>12584147.356612967</v>
      </c>
      <c r="H137" s="92">
        <v>13901609.5526521</v>
      </c>
      <c r="I137" s="92">
        <v>21328915.906980529</v>
      </c>
      <c r="J137" s="92">
        <v>26800036.744390607</v>
      </c>
      <c r="K137" s="92">
        <v>29873187.077122923</v>
      </c>
      <c r="L137" s="92">
        <v>31791163.382079855</v>
      </c>
      <c r="M137" s="92">
        <v>33455989.476123221</v>
      </c>
      <c r="N137" s="92">
        <v>37458511.934636518</v>
      </c>
      <c r="O137" s="295">
        <f t="shared" ref="O137:O142" si="93">(N137/I137)^(1/5)-1</f>
        <v>0.11922228212297648</v>
      </c>
    </row>
    <row r="138" spans="2:15" s="1" customFormat="1" ht="13.8">
      <c r="B138" s="62" t="s">
        <v>27</v>
      </c>
      <c r="C138" s="93">
        <v>4631805</v>
      </c>
      <c r="D138" s="93">
        <v>6765145</v>
      </c>
      <c r="E138" s="93">
        <v>9700580.2366946787</v>
      </c>
      <c r="F138" s="93">
        <v>11002105.391141472</v>
      </c>
      <c r="G138" s="93">
        <v>15737207.5384</v>
      </c>
      <c r="H138" s="93">
        <v>19185284</v>
      </c>
      <c r="I138" s="93">
        <v>22015820.495912824</v>
      </c>
      <c r="J138" s="93">
        <v>24946015.843220424</v>
      </c>
      <c r="K138" s="93">
        <v>27054525.190353084</v>
      </c>
      <c r="L138" s="93">
        <v>27552676.309316009</v>
      </c>
      <c r="M138" s="93">
        <v>27930441.734329563</v>
      </c>
      <c r="N138" s="93">
        <v>28831831.947522864</v>
      </c>
      <c r="O138" s="296">
        <f t="shared" si="93"/>
        <v>5.5425231625273907E-2</v>
      </c>
    </row>
    <row r="139" spans="2:15" s="1" customFormat="1" ht="13.8">
      <c r="B139" s="63" t="s">
        <v>28</v>
      </c>
      <c r="C139" s="111">
        <v>196826.35714285713</v>
      </c>
      <c r="D139" s="111">
        <v>243380.35</v>
      </c>
      <c r="E139" s="111">
        <v>287396.59999999998</v>
      </c>
      <c r="F139" s="111">
        <v>486324.30637362646</v>
      </c>
      <c r="G139" s="111">
        <v>975281.08502980298</v>
      </c>
      <c r="H139" s="111">
        <v>1823300.2186058683</v>
      </c>
      <c r="I139" s="111">
        <v>3255315.7358254688</v>
      </c>
      <c r="J139" s="111">
        <v>5302792.5343547482</v>
      </c>
      <c r="K139" s="111">
        <v>8719429.3077957407</v>
      </c>
      <c r="L139" s="111">
        <v>13159807.769466661</v>
      </c>
      <c r="M139" s="111">
        <v>18651917.487319972</v>
      </c>
      <c r="N139" s="111">
        <v>25940661.374165975</v>
      </c>
      <c r="O139" s="296">
        <f t="shared" si="93"/>
        <v>0.51452897152111765</v>
      </c>
    </row>
    <row r="140" spans="2:15" s="1" customFormat="1" ht="13.8">
      <c r="B140" s="61" t="s">
        <v>29</v>
      </c>
      <c r="C140" s="21">
        <v>6964106.6065628575</v>
      </c>
      <c r="D140" s="21">
        <v>10793720.005000001</v>
      </c>
      <c r="E140" s="21">
        <v>14222231.536694678</v>
      </c>
      <c r="F140" s="21">
        <v>17448653.280002173</v>
      </c>
      <c r="G140" s="21">
        <v>29296635.980042771</v>
      </c>
      <c r="H140" s="21">
        <v>34910193.771257967</v>
      </c>
      <c r="I140" s="21">
        <v>46600052.138718821</v>
      </c>
      <c r="J140" s="21">
        <v>57048845.121965781</v>
      </c>
      <c r="K140" s="21">
        <v>65647141.575271748</v>
      </c>
      <c r="L140" s="21">
        <v>72503647.460862517</v>
      </c>
      <c r="M140" s="21">
        <v>80038348.697772756</v>
      </c>
      <c r="N140" s="21">
        <v>92231005.256325364</v>
      </c>
      <c r="O140" s="295">
        <f t="shared" si="93"/>
        <v>0.14629951304201794</v>
      </c>
    </row>
    <row r="141" spans="2:15" s="1" customFormat="1" ht="13.8">
      <c r="B141" s="62" t="s">
        <v>30</v>
      </c>
      <c r="C141" s="22">
        <v>163615280.20840448</v>
      </c>
      <c r="D141" s="22">
        <v>132566178.59197</v>
      </c>
      <c r="E141" s="22">
        <v>156942880.49636993</v>
      </c>
      <c r="F141" s="22">
        <v>145690968.26086444</v>
      </c>
      <c r="G141" s="22">
        <v>148818529.24871314</v>
      </c>
      <c r="H141" s="22">
        <v>163985165.40170214</v>
      </c>
      <c r="I141" s="22">
        <v>159713873.44765675</v>
      </c>
      <c r="J141" s="22">
        <v>159030032.71700931</v>
      </c>
      <c r="K141" s="22">
        <v>161812733.12213904</v>
      </c>
      <c r="L141" s="22">
        <v>169198425.03032544</v>
      </c>
      <c r="M141" s="22">
        <v>167505889.739739</v>
      </c>
      <c r="N141" s="22">
        <v>163347281.96723619</v>
      </c>
      <c r="O141" s="297">
        <f t="shared" si="93"/>
        <v>4.509050353691979E-3</v>
      </c>
    </row>
    <row r="142" spans="2:15" s="1" customFormat="1" ht="13.8">
      <c r="B142" s="53" t="s">
        <v>18</v>
      </c>
      <c r="C142" s="23">
        <f>C141+C140</f>
        <v>170579386.81496733</v>
      </c>
      <c r="D142" s="23">
        <f t="shared" ref="D142:K142" si="94">D141+D140</f>
        <v>143359898.59696999</v>
      </c>
      <c r="E142" s="23">
        <f t="shared" si="94"/>
        <v>171165112.0330646</v>
      </c>
      <c r="F142" s="23">
        <f>F141+F140</f>
        <v>163139621.54086661</v>
      </c>
      <c r="G142" s="23">
        <f t="shared" si="94"/>
        <v>178115165.22875589</v>
      </c>
      <c r="H142" s="23">
        <f t="shared" si="94"/>
        <v>198895359.1729601</v>
      </c>
      <c r="I142" s="23">
        <f t="shared" si="94"/>
        <v>206313925.58637556</v>
      </c>
      <c r="J142" s="23">
        <f t="shared" si="94"/>
        <v>216078877.83897507</v>
      </c>
      <c r="K142" s="23">
        <f t="shared" si="94"/>
        <v>227459874.69741079</v>
      </c>
      <c r="L142" s="23">
        <f t="shared" ref="L142:N142" si="95">L141+L140</f>
        <v>241702072.49118796</v>
      </c>
      <c r="M142" s="23">
        <f t="shared" si="95"/>
        <v>247544238.43751174</v>
      </c>
      <c r="N142" s="23">
        <f t="shared" si="95"/>
        <v>255578287.22356156</v>
      </c>
      <c r="O142" s="297">
        <f t="shared" si="93"/>
        <v>4.3756234397116511E-2</v>
      </c>
    </row>
    <row r="143" spans="2:15" s="1" customFormat="1" ht="13.8">
      <c r="B143" s="74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</row>
    <row r="144" spans="2:15" s="1" customFormat="1" ht="13.8">
      <c r="B144" s="74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</row>
    <row r="145" spans="1:17" s="1" customFormat="1" ht="13.8">
      <c r="B145" s="56" t="s">
        <v>31</v>
      </c>
      <c r="C145" s="59">
        <f t="shared" ref="C145:L145" si="96">C140/C142</f>
        <v>4.0826190881533865E-2</v>
      </c>
      <c r="D145" s="59">
        <f t="shared" si="96"/>
        <v>7.5291068915614684E-2</v>
      </c>
      <c r="E145" s="59">
        <f t="shared" si="96"/>
        <v>8.3090714969691462E-2</v>
      </c>
      <c r="F145" s="59">
        <f t="shared" si="96"/>
        <v>0.10695533749066147</v>
      </c>
      <c r="G145" s="59">
        <f t="shared" si="96"/>
        <v>0.16448142381597139</v>
      </c>
      <c r="H145" s="59">
        <f t="shared" si="96"/>
        <v>0.17552040387679402</v>
      </c>
      <c r="I145" s="59">
        <f t="shared" si="96"/>
        <v>0.22586964019163702</v>
      </c>
      <c r="J145" s="59">
        <f t="shared" si="96"/>
        <v>0.26401861066901394</v>
      </c>
      <c r="K145" s="59">
        <f t="shared" si="96"/>
        <v>0.28860976760231644</v>
      </c>
      <c r="L145" s="59">
        <f t="shared" si="96"/>
        <v>0.29997114511091283</v>
      </c>
      <c r="M145" s="59">
        <f t="shared" ref="M145:N145" si="97">M140/M142</f>
        <v>0.3233294751797548</v>
      </c>
      <c r="N145" s="59">
        <f t="shared" si="97"/>
        <v>0.36087183406017703</v>
      </c>
    </row>
    <row r="146" spans="1:17" s="1" customFormat="1" ht="13.8">
      <c r="B146" s="30" t="s">
        <v>165</v>
      </c>
      <c r="C146" s="7">
        <v>2016</v>
      </c>
      <c r="D146" s="7">
        <v>2017</v>
      </c>
      <c r="E146" s="7">
        <v>2018</v>
      </c>
      <c r="F146" s="7">
        <v>2019</v>
      </c>
      <c r="G146" s="7">
        <v>2020</v>
      </c>
      <c r="H146" s="7">
        <v>2021</v>
      </c>
      <c r="I146" s="7">
        <v>2022</v>
      </c>
      <c r="J146" s="7">
        <v>2023</v>
      </c>
      <c r="K146" s="7">
        <v>2024</v>
      </c>
      <c r="L146" s="7">
        <v>2025</v>
      </c>
      <c r="M146" s="7">
        <v>2026</v>
      </c>
      <c r="N146" s="7">
        <v>2027</v>
      </c>
      <c r="O146" s="294" t="s">
        <v>163</v>
      </c>
    </row>
    <row r="147" spans="1:17" s="1" customFormat="1" ht="13.8">
      <c r="B147" s="86" t="str">
        <f t="shared" ref="B147:B149" si="98">B137</f>
        <v>2X integration</v>
      </c>
      <c r="C147" s="180">
        <v>583.40387608774404</v>
      </c>
      <c r="D147" s="180">
        <v>819.990700873072</v>
      </c>
      <c r="E147" s="180">
        <v>718.68733819221814</v>
      </c>
      <c r="F147" s="180">
        <v>918.41233546505293</v>
      </c>
      <c r="G147" s="180">
        <v>1281.1657313261337</v>
      </c>
      <c r="H147" s="180">
        <v>1371.8987877360046</v>
      </c>
      <c r="I147" s="180">
        <v>1823.3768226532072</v>
      </c>
      <c r="J147" s="180">
        <v>1981.0088520051052</v>
      </c>
      <c r="K147" s="180">
        <v>1928.2376691615154</v>
      </c>
      <c r="L147" s="180">
        <v>1858.6676766558392</v>
      </c>
      <c r="M147" s="180">
        <v>1760.8931250995677</v>
      </c>
      <c r="N147" s="180">
        <v>1740.4361821671712</v>
      </c>
      <c r="O147" s="295">
        <f t="shared" ref="O147:O152" si="99">(N147/I147)^(1/5)-1</f>
        <v>-9.2676715037626201E-3</v>
      </c>
    </row>
    <row r="148" spans="1:17" s="1" customFormat="1" ht="13.8">
      <c r="B148" s="87" t="str">
        <f t="shared" si="98"/>
        <v>4X integration</v>
      </c>
      <c r="C148" s="181">
        <v>2022.194671719408</v>
      </c>
      <c r="D148" s="181">
        <v>2545.8876611608866</v>
      </c>
      <c r="E148" s="181">
        <v>2761.5722146957842</v>
      </c>
      <c r="F148" s="181">
        <v>2370.6238002519949</v>
      </c>
      <c r="G148" s="181">
        <v>3023.9242136240796</v>
      </c>
      <c r="H148" s="181">
        <v>3585.0544039111537</v>
      </c>
      <c r="I148" s="181">
        <v>3992.8076137699213</v>
      </c>
      <c r="J148" s="181">
        <v>4188.5767576293883</v>
      </c>
      <c r="K148" s="181">
        <v>4160.2834254982663</v>
      </c>
      <c r="L148" s="181">
        <v>3722.1782734495605</v>
      </c>
      <c r="M148" s="181">
        <v>3296.4117010218811</v>
      </c>
      <c r="N148" s="181">
        <v>3000.4846837650443</v>
      </c>
      <c r="O148" s="296">
        <f t="shared" si="99"/>
        <v>-5.5542095232323896E-2</v>
      </c>
    </row>
    <row r="149" spans="1:17" s="1" customFormat="1" ht="13.8">
      <c r="B149" s="88" t="str">
        <f t="shared" si="98"/>
        <v>Large Scale</v>
      </c>
      <c r="C149" s="182">
        <v>465.43289566656119</v>
      </c>
      <c r="D149" s="182">
        <v>935.26740459328801</v>
      </c>
      <c r="E149" s="182">
        <v>1279.99751589468</v>
      </c>
      <c r="F149" s="182">
        <v>1788.810509897686</v>
      </c>
      <c r="G149" s="182">
        <v>2883.1192103241051</v>
      </c>
      <c r="H149" s="182">
        <v>3697.9071896263922</v>
      </c>
      <c r="I149" s="182">
        <v>5220.9688209521346</v>
      </c>
      <c r="J149" s="182">
        <v>7005.413379577265</v>
      </c>
      <c r="K149" s="182">
        <v>9297.2344583988652</v>
      </c>
      <c r="L149" s="182">
        <v>12030.956027033939</v>
      </c>
      <c r="M149" s="182">
        <v>14687.297949841841</v>
      </c>
      <c r="N149" s="182">
        <v>17109.110641444062</v>
      </c>
      <c r="O149" s="296">
        <f t="shared" si="99"/>
        <v>0.26792996903756405</v>
      </c>
    </row>
    <row r="150" spans="1:17" s="1" customFormat="1" ht="13.8">
      <c r="B150" s="45" t="str">
        <f>B140</f>
        <v>Integrated total</v>
      </c>
      <c r="C150" s="47">
        <v>3071.0314434737134</v>
      </c>
      <c r="D150" s="47">
        <v>4301.1457666272463</v>
      </c>
      <c r="E150" s="47">
        <v>4760.2570687826828</v>
      </c>
      <c r="F150" s="47">
        <v>5077.8466456147335</v>
      </c>
      <c r="G150" s="47">
        <v>7188.2091552743186</v>
      </c>
      <c r="H150" s="47">
        <v>8654.860381273551</v>
      </c>
      <c r="I150" s="47">
        <v>11037.153257375263</v>
      </c>
      <c r="J150" s="47">
        <v>13174.998989211759</v>
      </c>
      <c r="K150" s="47">
        <v>15385.755553058647</v>
      </c>
      <c r="L150" s="47">
        <v>17611.801977139337</v>
      </c>
      <c r="M150" s="47">
        <v>19744.602775963289</v>
      </c>
      <c r="N150" s="47">
        <v>21850.031507376276</v>
      </c>
      <c r="O150" s="295">
        <f t="shared" si="99"/>
        <v>0.14635465513430912</v>
      </c>
    </row>
    <row r="151" spans="1:17" s="1" customFormat="1" ht="13.8">
      <c r="B151" s="43" t="str">
        <f>B141</f>
        <v>Discrete</v>
      </c>
      <c r="C151" s="71">
        <v>5819.7736165703873</v>
      </c>
      <c r="D151" s="71">
        <v>4559.2981259898261</v>
      </c>
      <c r="E151" s="71">
        <v>4103.5231610651199</v>
      </c>
      <c r="F151" s="71">
        <v>3888.9492560525205</v>
      </c>
      <c r="G151" s="71">
        <v>3266.7469704800947</v>
      </c>
      <c r="H151" s="71">
        <v>2771.3761786432369</v>
      </c>
      <c r="I151" s="71">
        <v>2358.4073225988641</v>
      </c>
      <c r="J151" s="71">
        <v>2048.6510149594596</v>
      </c>
      <c r="K151" s="71">
        <v>1816.87248946105</v>
      </c>
      <c r="L151" s="71">
        <v>1584.3491817114718</v>
      </c>
      <c r="M151" s="71">
        <v>1389.8903267284315</v>
      </c>
      <c r="N151" s="71">
        <v>1170.7791935220034</v>
      </c>
      <c r="O151" s="297">
        <f t="shared" si="99"/>
        <v>-0.13069688423357573</v>
      </c>
    </row>
    <row r="152" spans="1:17" s="1" customFormat="1" ht="13.8">
      <c r="B152" s="53" t="s">
        <v>18</v>
      </c>
      <c r="C152" s="46">
        <f t="shared" ref="C152:J152" si="100">SUM(C150:C151)</f>
        <v>8890.8050600441002</v>
      </c>
      <c r="D152" s="46">
        <f t="shared" si="100"/>
        <v>8860.4438926170733</v>
      </c>
      <c r="E152" s="46">
        <f t="shared" si="100"/>
        <v>8863.7802298478018</v>
      </c>
      <c r="F152" s="46">
        <f t="shared" si="100"/>
        <v>8966.7959016672539</v>
      </c>
      <c r="G152" s="46">
        <f>SUM(G150:G151)</f>
        <v>10454.956125754414</v>
      </c>
      <c r="H152" s="46">
        <f t="shared" si="100"/>
        <v>11426.236559916788</v>
      </c>
      <c r="I152" s="46">
        <f t="shared" si="100"/>
        <v>13395.560579974128</v>
      </c>
      <c r="J152" s="46">
        <f t="shared" si="100"/>
        <v>15223.650004171219</v>
      </c>
      <c r="K152" s="46">
        <f>SUM(K150:K151)</f>
        <v>17202.628042519696</v>
      </c>
      <c r="L152" s="46">
        <f t="shared" ref="L152:N152" si="101">SUM(L150:L151)</f>
        <v>19196.151158850807</v>
      </c>
      <c r="M152" s="46">
        <f t="shared" si="101"/>
        <v>21134.493102691722</v>
      </c>
      <c r="N152" s="46">
        <f t="shared" si="101"/>
        <v>23020.810700898281</v>
      </c>
      <c r="O152" s="297">
        <f t="shared" si="99"/>
        <v>0.11437649764874447</v>
      </c>
    </row>
    <row r="153" spans="1:17" ht="13.8">
      <c r="B153" s="74"/>
      <c r="C153" s="75"/>
      <c r="D153" s="75"/>
      <c r="E153" s="117"/>
      <c r="F153" s="75"/>
      <c r="G153" s="75"/>
      <c r="H153" s="75"/>
      <c r="I153" s="75"/>
      <c r="J153" s="75"/>
      <c r="K153" s="75"/>
      <c r="L153" s="75"/>
      <c r="M153" s="75"/>
      <c r="N153" s="75"/>
    </row>
    <row r="154" spans="1:17" ht="13.8">
      <c r="B154" s="74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</row>
    <row r="155" spans="1:17" ht="13.8">
      <c r="B155" s="56" t="s">
        <v>31</v>
      </c>
      <c r="C155" s="90">
        <f t="shared" ref="C155:L155" si="102">C150/C152</f>
        <v>0.34541657619681071</v>
      </c>
      <c r="D155" s="90">
        <f t="shared" si="102"/>
        <v>0.48543231228078287</v>
      </c>
      <c r="E155" s="90">
        <f t="shared" si="102"/>
        <v>0.53704592683300545</v>
      </c>
      <c r="F155" s="90">
        <f t="shared" si="102"/>
        <v>0.56629443797985601</v>
      </c>
      <c r="G155" s="90">
        <f t="shared" si="102"/>
        <v>0.68754082454417076</v>
      </c>
      <c r="H155" s="90">
        <f t="shared" si="102"/>
        <v>0.75745503218748167</v>
      </c>
      <c r="I155" s="90">
        <f t="shared" si="102"/>
        <v>0.82394112523184748</v>
      </c>
      <c r="J155" s="90">
        <f t="shared" si="102"/>
        <v>0.86542970874933822</v>
      </c>
      <c r="K155" s="90">
        <f t="shared" si="102"/>
        <v>0.89438401592069017</v>
      </c>
      <c r="L155" s="90">
        <f t="shared" si="102"/>
        <v>0.9174652685009218</v>
      </c>
      <c r="M155" s="90">
        <f t="shared" ref="M155:N155" si="103">M150/M152</f>
        <v>0.93423592796974086</v>
      </c>
      <c r="N155" s="90">
        <f t="shared" si="103"/>
        <v>0.94914257326844187</v>
      </c>
      <c r="O155" s="74"/>
      <c r="P155" s="74"/>
      <c r="Q155" s="74"/>
    </row>
    <row r="156" spans="1:17" ht="21">
      <c r="A156" s="83"/>
      <c r="B156" s="84" t="s">
        <v>32</v>
      </c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74"/>
    </row>
    <row r="157" spans="1:17" ht="13.8">
      <c r="B157" s="74"/>
      <c r="C157" s="76"/>
      <c r="D157" s="76"/>
      <c r="E157" s="76"/>
      <c r="F157" s="76"/>
      <c r="G157" s="76"/>
      <c r="H157" s="76"/>
      <c r="I157" s="76"/>
      <c r="J157" s="55"/>
      <c r="K157" s="55"/>
      <c r="L157" s="55"/>
      <c r="M157" s="55"/>
      <c r="N157" s="55"/>
    </row>
    <row r="158" spans="1:17" ht="21">
      <c r="B158" s="19" t="str">
        <f>$B$31&amp;"- opportunity by segment"</f>
        <v>Silicon Photonics- opportunity by segment</v>
      </c>
    </row>
    <row r="177" spans="2:29">
      <c r="Q177" t="s">
        <v>112</v>
      </c>
    </row>
    <row r="179" spans="2:29" ht="13.8">
      <c r="B179" s="179" t="s">
        <v>21</v>
      </c>
      <c r="C179" s="7">
        <v>2016</v>
      </c>
      <c r="D179" s="7">
        <v>2017</v>
      </c>
      <c r="E179" s="7">
        <v>2018</v>
      </c>
      <c r="F179" s="7">
        <v>2019</v>
      </c>
      <c r="G179" s="7">
        <v>2020</v>
      </c>
      <c r="H179" s="7">
        <v>2021</v>
      </c>
      <c r="I179" s="7">
        <v>2022</v>
      </c>
      <c r="J179" s="7">
        <v>2023</v>
      </c>
      <c r="K179" s="7">
        <v>2024</v>
      </c>
      <c r="L179" s="7">
        <v>2025</v>
      </c>
      <c r="M179" s="7">
        <v>2026</v>
      </c>
      <c r="N179" s="7">
        <v>2027</v>
      </c>
      <c r="O179" s="294" t="s">
        <v>163</v>
      </c>
      <c r="Q179" s="30" t="s">
        <v>21</v>
      </c>
      <c r="R179" s="6">
        <v>2010</v>
      </c>
      <c r="S179" s="7">
        <v>2011</v>
      </c>
      <c r="T179" s="7">
        <v>2012</v>
      </c>
      <c r="U179" s="7">
        <v>2013</v>
      </c>
      <c r="V179" s="7">
        <v>2014</v>
      </c>
      <c r="W179" s="7">
        <v>2015</v>
      </c>
      <c r="X179" s="7">
        <v>2016</v>
      </c>
      <c r="Y179" s="7">
        <v>2017</v>
      </c>
      <c r="Z179" s="7">
        <v>2018</v>
      </c>
      <c r="AA179" s="7">
        <v>2019</v>
      </c>
      <c r="AB179" s="7">
        <v>2020</v>
      </c>
      <c r="AC179" s="7">
        <v>2021</v>
      </c>
    </row>
    <row r="180" spans="2:29" ht="13.8">
      <c r="B180" s="61" t="s">
        <v>33</v>
      </c>
      <c r="C180" s="22">
        <f>WDM!C61</f>
        <v>31142.55</v>
      </c>
      <c r="D180" s="22">
        <f>WDM!D61</f>
        <v>71851.850000000006</v>
      </c>
      <c r="E180" s="22">
        <f>WDM!E61</f>
        <v>0</v>
      </c>
      <c r="F180" s="22">
        <f>WDM!F61</f>
        <v>0</v>
      </c>
      <c r="G180" s="22">
        <f>WDM!G61</f>
        <v>0</v>
      </c>
      <c r="H180" s="22">
        <f>WDM!H61</f>
        <v>0</v>
      </c>
      <c r="I180" s="22">
        <f>WDM!I61</f>
        <v>0</v>
      </c>
      <c r="J180" s="22">
        <f>WDM!J61</f>
        <v>0</v>
      </c>
      <c r="K180" s="22">
        <f>WDM!K61</f>
        <v>0</v>
      </c>
      <c r="L180" s="22">
        <f>WDM!L61</f>
        <v>0</v>
      </c>
      <c r="M180" s="22">
        <f>WDM!M61</f>
        <v>0</v>
      </c>
      <c r="N180" s="22">
        <f>WDM!N61</f>
        <v>0</v>
      </c>
      <c r="O180" s="295" t="str">
        <f t="shared" ref="O180:O187" si="104">IF(I180=0,"-",(N180/I180)^(1/5)-1)</f>
        <v>-</v>
      </c>
      <c r="Q180" s="86" t="s">
        <v>33</v>
      </c>
      <c r="R180" s="22">
        <v>0</v>
      </c>
      <c r="S180" s="22">
        <v>0</v>
      </c>
      <c r="T180" s="22">
        <v>0</v>
      </c>
      <c r="U180" s="22">
        <v>0</v>
      </c>
      <c r="V180" s="22">
        <v>421.28000000000003</v>
      </c>
      <c r="W180" s="22">
        <v>7507.0750000000007</v>
      </c>
      <c r="X180" s="22">
        <v>14638.796250000001</v>
      </c>
      <c r="Y180" s="22">
        <v>21427.85225</v>
      </c>
      <c r="Z180" s="22">
        <v>29362.582600000002</v>
      </c>
      <c r="AA180" s="22">
        <v>37085.297929874992</v>
      </c>
      <c r="AB180" s="22">
        <v>46324.605893962493</v>
      </c>
      <c r="AC180" s="22">
        <v>57183.081451604063</v>
      </c>
    </row>
    <row r="181" spans="2:29" ht="13.8">
      <c r="B181" s="62" t="s">
        <v>34</v>
      </c>
      <c r="C181" s="8">
        <f>Ethernet!C176</f>
        <v>478377.28</v>
      </c>
      <c r="D181" s="8">
        <f>Ethernet!D176</f>
        <v>600869.71</v>
      </c>
      <c r="E181" s="8">
        <f>Ethernet!E176</f>
        <v>0</v>
      </c>
      <c r="F181" s="8">
        <f>Ethernet!F176</f>
        <v>0</v>
      </c>
      <c r="G181" s="8">
        <f>Ethernet!G176</f>
        <v>0</v>
      </c>
      <c r="H181" s="8">
        <f>Ethernet!H176</f>
        <v>0</v>
      </c>
      <c r="I181" s="8">
        <f>Ethernet!I176</f>
        <v>0</v>
      </c>
      <c r="J181" s="8">
        <f>Ethernet!J176</f>
        <v>0</v>
      </c>
      <c r="K181" s="8">
        <f>Ethernet!K176</f>
        <v>0</v>
      </c>
      <c r="L181" s="8">
        <f>Ethernet!L176</f>
        <v>0</v>
      </c>
      <c r="M181" s="8">
        <f>Ethernet!M176</f>
        <v>0</v>
      </c>
      <c r="N181" s="8">
        <f>Ethernet!N176</f>
        <v>0</v>
      </c>
      <c r="O181" s="296" t="str">
        <f t="shared" si="104"/>
        <v>-</v>
      </c>
      <c r="Q181" s="87" t="s">
        <v>113</v>
      </c>
      <c r="R181" s="216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</row>
    <row r="182" spans="2:29" ht="13.8">
      <c r="B182" s="62" t="s">
        <v>35</v>
      </c>
      <c r="C182" s="8">
        <f>FibreChannel!C34</f>
        <v>0</v>
      </c>
      <c r="D182" s="8">
        <f>FibreChannel!D34</f>
        <v>0</v>
      </c>
      <c r="E182" s="8">
        <f>FibreChannel!E34</f>
        <v>0</v>
      </c>
      <c r="F182" s="8">
        <f>FibreChannel!F34</f>
        <v>0</v>
      </c>
      <c r="G182" s="8">
        <f>FibreChannel!G34</f>
        <v>0</v>
      </c>
      <c r="H182" s="8">
        <f>FibreChannel!H34</f>
        <v>0</v>
      </c>
      <c r="I182" s="8">
        <f>FibreChannel!I34</f>
        <v>0</v>
      </c>
      <c r="J182" s="8">
        <f>FibreChannel!J34</f>
        <v>0</v>
      </c>
      <c r="K182" s="8">
        <f>FibreChannel!K34</f>
        <v>0</v>
      </c>
      <c r="L182" s="8">
        <f>FibreChannel!L34</f>
        <v>0</v>
      </c>
      <c r="M182" s="8">
        <f>FibreChannel!M34</f>
        <v>0</v>
      </c>
      <c r="N182" s="8">
        <f>FibreChannel!N34</f>
        <v>0</v>
      </c>
      <c r="O182" s="296" t="str">
        <f t="shared" si="104"/>
        <v>-</v>
      </c>
      <c r="Q182" s="87" t="s">
        <v>34</v>
      </c>
      <c r="R182" s="196">
        <v>0</v>
      </c>
      <c r="S182" s="196">
        <v>0</v>
      </c>
      <c r="T182" s="196">
        <v>0</v>
      </c>
      <c r="U182" s="196">
        <v>37.550000000000004</v>
      </c>
      <c r="V182" s="196">
        <v>15950.8</v>
      </c>
      <c r="W182" s="196">
        <v>43750</v>
      </c>
      <c r="X182" s="196">
        <v>105800</v>
      </c>
      <c r="Y182" s="196">
        <v>180900</v>
      </c>
      <c r="Z182" s="196">
        <v>275790</v>
      </c>
      <c r="AA182" s="196">
        <v>385180</v>
      </c>
      <c r="AB182" s="196">
        <v>539100</v>
      </c>
      <c r="AC182" s="196">
        <v>738550</v>
      </c>
    </row>
    <row r="183" spans="2:29" ht="13.8">
      <c r="B183" s="62" t="s">
        <v>89</v>
      </c>
      <c r="C183" s="8">
        <f>Fronthaul!C87</f>
        <v>0</v>
      </c>
      <c r="D183" s="8">
        <f>Fronthaul!D87</f>
        <v>0</v>
      </c>
      <c r="E183" s="8">
        <f>Fronthaul!E87</f>
        <v>0</v>
      </c>
      <c r="F183" s="8">
        <f>Fronthaul!F87</f>
        <v>0</v>
      </c>
      <c r="G183" s="8">
        <f>Fronthaul!G87</f>
        <v>0</v>
      </c>
      <c r="H183" s="8">
        <f>Fronthaul!H87</f>
        <v>0</v>
      </c>
      <c r="I183" s="8">
        <f>Fronthaul!I87</f>
        <v>0</v>
      </c>
      <c r="J183" s="8">
        <f>Fronthaul!J87</f>
        <v>0</v>
      </c>
      <c r="K183" s="8">
        <f>Fronthaul!K87</f>
        <v>0</v>
      </c>
      <c r="L183" s="8">
        <f>Fronthaul!L87</f>
        <v>0</v>
      </c>
      <c r="M183" s="8">
        <f>Fronthaul!M87</f>
        <v>0</v>
      </c>
      <c r="N183" s="8">
        <f>Fronthaul!N87</f>
        <v>0</v>
      </c>
      <c r="O183" s="296" t="str">
        <f t="shared" si="104"/>
        <v>-</v>
      </c>
      <c r="Q183" s="87" t="s">
        <v>35</v>
      </c>
      <c r="R183" s="196">
        <v>0</v>
      </c>
      <c r="S183" s="196">
        <v>0</v>
      </c>
      <c r="T183" s="196">
        <v>0</v>
      </c>
      <c r="U183" s="196">
        <v>0</v>
      </c>
      <c r="V183" s="196">
        <v>0</v>
      </c>
      <c r="W183" s="196">
        <v>0</v>
      </c>
      <c r="X183" s="196">
        <v>0</v>
      </c>
      <c r="Y183" s="196">
        <v>0</v>
      </c>
      <c r="Z183" s="196">
        <v>0</v>
      </c>
      <c r="AA183" s="196">
        <v>0</v>
      </c>
      <c r="AB183" s="196">
        <v>0</v>
      </c>
      <c r="AC183" s="196">
        <v>0</v>
      </c>
    </row>
    <row r="184" spans="2:29" ht="13.8">
      <c r="B184" s="62" t="s">
        <v>92</v>
      </c>
      <c r="C184" s="8">
        <f>Backhaul!C55</f>
        <v>0</v>
      </c>
      <c r="D184" s="8">
        <f>Backhaul!D55</f>
        <v>0</v>
      </c>
      <c r="E184" s="8">
        <f>Backhaul!E55</f>
        <v>0</v>
      </c>
      <c r="F184" s="8">
        <f>Backhaul!F55</f>
        <v>0</v>
      </c>
      <c r="G184" s="8">
        <f>Backhaul!G55</f>
        <v>0</v>
      </c>
      <c r="H184" s="8">
        <f>Backhaul!H55</f>
        <v>0</v>
      </c>
      <c r="I184" s="8">
        <f>Backhaul!I55</f>
        <v>0</v>
      </c>
      <c r="J184" s="8">
        <f>Backhaul!J55</f>
        <v>0</v>
      </c>
      <c r="K184" s="8">
        <f>Backhaul!K55</f>
        <v>0</v>
      </c>
      <c r="L184" s="8">
        <f>Backhaul!L55</f>
        <v>0</v>
      </c>
      <c r="M184" s="8">
        <f>Backhaul!M55</f>
        <v>0</v>
      </c>
      <c r="N184" s="8">
        <f>Backhaul!N55</f>
        <v>0</v>
      </c>
      <c r="O184" s="296" t="str">
        <f t="shared" si="104"/>
        <v>-</v>
      </c>
      <c r="Q184" s="87" t="s">
        <v>36</v>
      </c>
      <c r="R184" s="196">
        <v>0</v>
      </c>
      <c r="S184" s="196">
        <v>0</v>
      </c>
      <c r="T184" s="196">
        <v>0</v>
      </c>
      <c r="U184" s="196">
        <v>0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0</v>
      </c>
      <c r="AC184" s="196">
        <v>0</v>
      </c>
    </row>
    <row r="185" spans="2:29" ht="13.8">
      <c r="B185" s="62" t="s">
        <v>37</v>
      </c>
      <c r="C185" s="22">
        <f>FTTX!C51</f>
        <v>0</v>
      </c>
      <c r="D185" s="22">
        <f>FTTX!D51</f>
        <v>0</v>
      </c>
      <c r="E185" s="22">
        <f>FTTX!E51</f>
        <v>0</v>
      </c>
      <c r="F185" s="22">
        <f>FTTX!F51</f>
        <v>0</v>
      </c>
      <c r="G185" s="22">
        <f>FTTX!G51</f>
        <v>0</v>
      </c>
      <c r="H185" s="22">
        <f>FTTX!H51</f>
        <v>0</v>
      </c>
      <c r="I185" s="22">
        <f>FTTX!I51</f>
        <v>0</v>
      </c>
      <c r="J185" s="22">
        <f>FTTX!J51</f>
        <v>0</v>
      </c>
      <c r="K185" s="22">
        <f>FTTX!K51</f>
        <v>0</v>
      </c>
      <c r="L185" s="22">
        <f>FTTX!L51</f>
        <v>0</v>
      </c>
      <c r="M185" s="22">
        <f>FTTX!M51</f>
        <v>0</v>
      </c>
      <c r="N185" s="22">
        <f>FTTX!N51</f>
        <v>0</v>
      </c>
      <c r="O185" s="296" t="str">
        <f t="shared" si="104"/>
        <v>-</v>
      </c>
      <c r="Q185" s="87" t="s">
        <v>37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</row>
    <row r="186" spans="2:29" ht="13.8">
      <c r="B186" s="63" t="s">
        <v>121</v>
      </c>
      <c r="C186" s="8">
        <f>'AOC-EOM-CPO'!C75</f>
        <v>162355</v>
      </c>
      <c r="D186" s="8">
        <f>'AOC-EOM-CPO'!D75</f>
        <v>123937.59999999999</v>
      </c>
      <c r="E186" s="8">
        <f>'AOC-EOM-CPO'!E75</f>
        <v>0</v>
      </c>
      <c r="F186" s="8">
        <f>'AOC-EOM-CPO'!F75</f>
        <v>0</v>
      </c>
      <c r="G186" s="8">
        <f>'AOC-EOM-CPO'!G75</f>
        <v>0</v>
      </c>
      <c r="H186" s="8">
        <f>'AOC-EOM-CPO'!H75</f>
        <v>0</v>
      </c>
      <c r="I186" s="8">
        <f>'AOC-EOM-CPO'!I75</f>
        <v>0</v>
      </c>
      <c r="J186" s="8">
        <f>'AOC-EOM-CPO'!J75</f>
        <v>0</v>
      </c>
      <c r="K186" s="8">
        <f>'AOC-EOM-CPO'!K75</f>
        <v>0</v>
      </c>
      <c r="L186" s="8">
        <f>'AOC-EOM-CPO'!L75</f>
        <v>0</v>
      </c>
      <c r="M186" s="8">
        <f>'AOC-EOM-CPO'!M75</f>
        <v>0</v>
      </c>
      <c r="N186" s="8">
        <f>'AOC-EOM-CPO'!N75</f>
        <v>0</v>
      </c>
      <c r="O186" s="296" t="str">
        <f t="shared" si="104"/>
        <v>-</v>
      </c>
      <c r="Q186" s="88" t="s">
        <v>38</v>
      </c>
      <c r="R186" s="196">
        <v>44550</v>
      </c>
      <c r="S186" s="196">
        <v>72156</v>
      </c>
      <c r="T186" s="196">
        <v>88968.349999999991</v>
      </c>
      <c r="U186" s="196">
        <v>60954.546548275859</v>
      </c>
      <c r="V186" s="196">
        <v>83257.400000000009</v>
      </c>
      <c r="W186" s="196">
        <v>122484.75</v>
      </c>
      <c r="X186" s="196">
        <v>185302.29814665165</v>
      </c>
      <c r="Y186" s="196">
        <v>247843.69606392769</v>
      </c>
      <c r="Z186" s="196">
        <v>330091.08075278823</v>
      </c>
      <c r="AA186" s="196">
        <v>433910.71307773527</v>
      </c>
      <c r="AB186" s="196">
        <v>503998.85515198536</v>
      </c>
      <c r="AC186" s="196">
        <v>563039.9035263299</v>
      </c>
    </row>
    <row r="187" spans="2:29" ht="13.8">
      <c r="B187" s="53" t="s">
        <v>18</v>
      </c>
      <c r="C187" s="23">
        <f>SUM(C180:C186)</f>
        <v>671874.83000000007</v>
      </c>
      <c r="D187" s="23">
        <f t="shared" ref="D187:K187" si="105">SUM(D180:D186)</f>
        <v>796659.15999999992</v>
      </c>
      <c r="E187" s="23">
        <f t="shared" si="105"/>
        <v>0</v>
      </c>
      <c r="F187" s="23">
        <f t="shared" si="105"/>
        <v>0</v>
      </c>
      <c r="G187" s="23">
        <f t="shared" si="105"/>
        <v>0</v>
      </c>
      <c r="H187" s="23">
        <f t="shared" si="105"/>
        <v>0</v>
      </c>
      <c r="I187" s="23">
        <f t="shared" si="105"/>
        <v>0</v>
      </c>
      <c r="J187" s="23">
        <f t="shared" si="105"/>
        <v>0</v>
      </c>
      <c r="K187" s="23">
        <f t="shared" si="105"/>
        <v>0</v>
      </c>
      <c r="L187" s="23">
        <f t="shared" ref="L187:N187" si="106">SUM(L180:L186)</f>
        <v>0</v>
      </c>
      <c r="M187" s="23">
        <f t="shared" si="106"/>
        <v>0</v>
      </c>
      <c r="N187" s="23">
        <f t="shared" si="106"/>
        <v>0</v>
      </c>
      <c r="O187" s="298" t="str">
        <f t="shared" si="104"/>
        <v>-</v>
      </c>
      <c r="Q187" s="53" t="s">
        <v>18</v>
      </c>
      <c r="R187" s="23">
        <v>44550</v>
      </c>
      <c r="S187" s="23">
        <v>72156</v>
      </c>
      <c r="T187" s="23">
        <v>88968.349999999991</v>
      </c>
      <c r="U187" s="23">
        <v>60992.096548275862</v>
      </c>
      <c r="V187" s="23">
        <v>99629.48000000001</v>
      </c>
      <c r="W187" s="23">
        <v>173741.82500000001</v>
      </c>
      <c r="X187" s="23">
        <v>305741.09439665166</v>
      </c>
      <c r="Y187" s="23">
        <v>450171.54831392772</v>
      </c>
      <c r="Z187" s="23">
        <v>635243.66335278819</v>
      </c>
      <c r="AA187" s="23">
        <v>856176.01100761024</v>
      </c>
      <c r="AB187" s="23">
        <v>1089423.4610459479</v>
      </c>
      <c r="AC187" s="23">
        <v>1358772.984977934</v>
      </c>
    </row>
    <row r="189" spans="2:29" ht="13.8">
      <c r="B189" s="179" t="s">
        <v>39</v>
      </c>
      <c r="C189" s="7">
        <v>2016</v>
      </c>
      <c r="D189" s="7">
        <v>2017</v>
      </c>
      <c r="E189" s="7">
        <v>2018</v>
      </c>
      <c r="F189" s="7">
        <v>2019</v>
      </c>
      <c r="G189" s="7">
        <v>2020</v>
      </c>
      <c r="H189" s="7">
        <v>2021</v>
      </c>
      <c r="I189" s="7">
        <v>2022</v>
      </c>
      <c r="J189" s="7">
        <v>2023</v>
      </c>
      <c r="K189" s="7">
        <v>2024</v>
      </c>
      <c r="L189" s="7">
        <v>2025</v>
      </c>
      <c r="M189" s="7">
        <v>2026</v>
      </c>
      <c r="N189" s="7">
        <v>2027</v>
      </c>
      <c r="O189" s="294" t="s">
        <v>163</v>
      </c>
      <c r="Q189" s="30" t="s">
        <v>39</v>
      </c>
      <c r="R189" s="6">
        <v>2010</v>
      </c>
      <c r="S189" s="7">
        <v>2011</v>
      </c>
      <c r="T189" s="7">
        <v>2012</v>
      </c>
      <c r="U189" s="7">
        <v>2013</v>
      </c>
      <c r="V189" s="7">
        <v>2014</v>
      </c>
      <c r="W189" s="7">
        <v>2015</v>
      </c>
      <c r="X189" s="7">
        <v>2016</v>
      </c>
      <c r="Y189" s="7">
        <v>2017</v>
      </c>
      <c r="Z189" s="7">
        <v>2018</v>
      </c>
      <c r="AA189" s="7">
        <v>2019</v>
      </c>
      <c r="AB189" s="7">
        <v>2020</v>
      </c>
      <c r="AC189" s="7">
        <v>2021</v>
      </c>
    </row>
    <row r="190" spans="2:29" ht="13.8">
      <c r="B190" s="45" t="str">
        <f t="shared" ref="B190:B195" si="107">B180</f>
        <v>WDM</v>
      </c>
      <c r="C190" s="47">
        <f>WDM!C257</f>
        <v>255.63019288700002</v>
      </c>
      <c r="D190" s="47">
        <f>WDM!D257</f>
        <v>388.46348879411767</v>
      </c>
      <c r="E190" s="47">
        <f>WDM!E257</f>
        <v>0</v>
      </c>
      <c r="F190" s="47">
        <f>WDM!F257</f>
        <v>0</v>
      </c>
      <c r="G190" s="47">
        <f>WDM!G257</f>
        <v>0</v>
      </c>
      <c r="H190" s="47">
        <f>WDM!H257</f>
        <v>0</v>
      </c>
      <c r="I190" s="47">
        <f>WDM!I257</f>
        <v>0</v>
      </c>
      <c r="J190" s="47">
        <f>WDM!J257</f>
        <v>0</v>
      </c>
      <c r="K190" s="47">
        <f>WDM!K257</f>
        <v>0</v>
      </c>
      <c r="L190" s="47">
        <f>WDM!L257</f>
        <v>0</v>
      </c>
      <c r="M190" s="47">
        <f>WDM!M257</f>
        <v>0</v>
      </c>
      <c r="N190" s="47">
        <f>WDM!N257</f>
        <v>0</v>
      </c>
      <c r="O190" s="295" t="str">
        <f t="shared" ref="O190:O197" si="108">IF(I190=0,"-",(N190/I190)^(1/5)-1)</f>
        <v>-</v>
      </c>
      <c r="Q190" s="32" t="s">
        <v>33</v>
      </c>
      <c r="R190" s="217">
        <v>0</v>
      </c>
      <c r="S190" s="198">
        <v>0</v>
      </c>
      <c r="T190" s="198">
        <v>0</v>
      </c>
      <c r="U190" s="198">
        <v>0</v>
      </c>
      <c r="V190" s="198">
        <v>7.4485478400000007</v>
      </c>
      <c r="W190" s="198">
        <v>96.788042280000013</v>
      </c>
      <c r="X190" s="198">
        <v>160.42618007910002</v>
      </c>
      <c r="Y190" s="198">
        <v>203.87387765287619</v>
      </c>
      <c r="Z190" s="198">
        <v>248.5232608056464</v>
      </c>
      <c r="AA190" s="198">
        <v>284.15728666346826</v>
      </c>
      <c r="AB190" s="198">
        <v>325.51542982282268</v>
      </c>
      <c r="AC190" s="198">
        <v>384.25041663609352</v>
      </c>
    </row>
    <row r="191" spans="2:29" ht="13.8">
      <c r="B191" s="43" t="str">
        <f t="shared" si="107"/>
        <v>Ethernet</v>
      </c>
      <c r="C191" s="71">
        <f>Ethernet!C610</f>
        <v>132.62474542659999</v>
      </c>
      <c r="D191" s="71">
        <f>Ethernet!D610</f>
        <v>153.42451935</v>
      </c>
      <c r="E191" s="71">
        <f>Ethernet!E610</f>
        <v>0</v>
      </c>
      <c r="F191" s="71">
        <f>Ethernet!F610</f>
        <v>0</v>
      </c>
      <c r="G191" s="71">
        <f>Ethernet!G610</f>
        <v>0</v>
      </c>
      <c r="H191" s="71">
        <f>Ethernet!H610</f>
        <v>0</v>
      </c>
      <c r="I191" s="71">
        <f>Ethernet!I610</f>
        <v>0</v>
      </c>
      <c r="J191" s="71">
        <f>Ethernet!J610</f>
        <v>0</v>
      </c>
      <c r="K191" s="71">
        <f>Ethernet!K610</f>
        <v>0</v>
      </c>
      <c r="L191" s="71">
        <f>Ethernet!L610</f>
        <v>0</v>
      </c>
      <c r="M191" s="71">
        <f>Ethernet!M610</f>
        <v>0</v>
      </c>
      <c r="N191" s="71">
        <f>Ethernet!N610</f>
        <v>0</v>
      </c>
      <c r="O191" s="296" t="str">
        <f t="shared" si="108"/>
        <v>-</v>
      </c>
      <c r="Q191" s="33" t="s">
        <v>113</v>
      </c>
      <c r="R191" s="218">
        <v>0</v>
      </c>
      <c r="S191" s="219">
        <v>0</v>
      </c>
      <c r="T191" s="219">
        <v>0</v>
      </c>
      <c r="U191" s="219">
        <v>0</v>
      </c>
      <c r="V191" s="219">
        <v>0</v>
      </c>
      <c r="W191" s="219">
        <v>0</v>
      </c>
      <c r="X191" s="219">
        <v>0</v>
      </c>
      <c r="Y191" s="219">
        <v>0</v>
      </c>
      <c r="Z191" s="219">
        <v>0</v>
      </c>
      <c r="AA191" s="219">
        <v>0</v>
      </c>
      <c r="AB191" s="219">
        <v>0</v>
      </c>
      <c r="AC191" s="219">
        <v>0</v>
      </c>
    </row>
    <row r="192" spans="2:29" ht="13.8">
      <c r="B192" s="43" t="str">
        <f t="shared" si="107"/>
        <v>Fibre Channel</v>
      </c>
      <c r="C192" s="71">
        <f>FibreChannel!C107</f>
        <v>0</v>
      </c>
      <c r="D192" s="71">
        <f>FibreChannel!D107</f>
        <v>0</v>
      </c>
      <c r="E192" s="71">
        <f>FibreChannel!E107</f>
        <v>0</v>
      </c>
      <c r="F192" s="71">
        <f>FibreChannel!F107</f>
        <v>0</v>
      </c>
      <c r="G192" s="71">
        <f>FibreChannel!G107</f>
        <v>0</v>
      </c>
      <c r="H192" s="71">
        <f>FibreChannel!H107</f>
        <v>0</v>
      </c>
      <c r="I192" s="71">
        <f>FibreChannel!I107</f>
        <v>0</v>
      </c>
      <c r="J192" s="71">
        <f>FibreChannel!J107</f>
        <v>0</v>
      </c>
      <c r="K192" s="71">
        <f>FibreChannel!K107</f>
        <v>0</v>
      </c>
      <c r="L192" s="71">
        <f>FibreChannel!L107</f>
        <v>0</v>
      </c>
      <c r="M192" s="71">
        <f>FibreChannel!M107</f>
        <v>0</v>
      </c>
      <c r="N192" s="71">
        <f>FibreChannel!N107</f>
        <v>0</v>
      </c>
      <c r="O192" s="296" t="str">
        <f t="shared" si="108"/>
        <v>-</v>
      </c>
      <c r="Q192" s="33" t="s">
        <v>34</v>
      </c>
      <c r="R192" s="218">
        <v>0</v>
      </c>
      <c r="S192" s="199">
        <v>0</v>
      </c>
      <c r="T192" s="199">
        <v>0</v>
      </c>
      <c r="U192" s="199">
        <v>0.46220100000000008</v>
      </c>
      <c r="V192" s="199">
        <v>10.76830420819104</v>
      </c>
      <c r="W192" s="199">
        <v>66.027499999999989</v>
      </c>
      <c r="X192" s="199">
        <v>160.84351562500001</v>
      </c>
      <c r="Y192" s="199">
        <v>239.305953125</v>
      </c>
      <c r="Z192" s="199">
        <v>326.39630106835932</v>
      </c>
      <c r="AA192" s="199">
        <v>393.90548229830074</v>
      </c>
      <c r="AB192" s="199">
        <v>482.84969615911018</v>
      </c>
      <c r="AC192" s="199">
        <v>597.1533387393564</v>
      </c>
    </row>
    <row r="193" spans="2:29" ht="13.8">
      <c r="B193" s="43" t="str">
        <f t="shared" si="107"/>
        <v>Fronthaul</v>
      </c>
      <c r="C193" s="48">
        <f>Fronthaul!C286</f>
        <v>0</v>
      </c>
      <c r="D193" s="48">
        <f>Fronthaul!D286</f>
        <v>0</v>
      </c>
      <c r="E193" s="48">
        <f>Fronthaul!E286</f>
        <v>0</v>
      </c>
      <c r="F193" s="48">
        <f>Fronthaul!F286</f>
        <v>0</v>
      </c>
      <c r="G193" s="48">
        <f>Fronthaul!G286</f>
        <v>0</v>
      </c>
      <c r="H193" s="48">
        <f>Fronthaul!H286</f>
        <v>0</v>
      </c>
      <c r="I193" s="48">
        <f>Fronthaul!I286</f>
        <v>0</v>
      </c>
      <c r="J193" s="48">
        <f>Fronthaul!J286</f>
        <v>0</v>
      </c>
      <c r="K193" s="48">
        <f>Fronthaul!K286</f>
        <v>0</v>
      </c>
      <c r="L193" s="48">
        <f>Fronthaul!L286</f>
        <v>0</v>
      </c>
      <c r="M193" s="48">
        <f>Fronthaul!M286</f>
        <v>0</v>
      </c>
      <c r="N193" s="48">
        <f>Fronthaul!N286</f>
        <v>0</v>
      </c>
      <c r="O193" s="296" t="str">
        <f t="shared" si="108"/>
        <v>-</v>
      </c>
      <c r="Q193" s="33" t="s">
        <v>35</v>
      </c>
      <c r="R193" s="218">
        <v>0</v>
      </c>
      <c r="S193" s="199">
        <v>0</v>
      </c>
      <c r="T193" s="199">
        <v>0</v>
      </c>
      <c r="U193" s="199">
        <v>0</v>
      </c>
      <c r="V193" s="199">
        <v>0</v>
      </c>
      <c r="W193" s="199">
        <v>0</v>
      </c>
      <c r="X193" s="199">
        <v>0</v>
      </c>
      <c r="Y193" s="199">
        <v>0</v>
      </c>
      <c r="Z193" s="199">
        <v>0</v>
      </c>
      <c r="AA193" s="199">
        <v>0</v>
      </c>
      <c r="AB193" s="199">
        <v>0</v>
      </c>
      <c r="AC193" s="199">
        <v>0</v>
      </c>
    </row>
    <row r="194" spans="2:29" ht="13.8">
      <c r="B194" s="43" t="str">
        <f t="shared" si="107"/>
        <v>Backhaul</v>
      </c>
      <c r="C194" s="48">
        <f>Backhaul!C183</f>
        <v>0</v>
      </c>
      <c r="D194" s="48">
        <f>Backhaul!D183</f>
        <v>0</v>
      </c>
      <c r="E194" s="48">
        <f>Backhaul!E183</f>
        <v>0</v>
      </c>
      <c r="F194" s="48">
        <f>Backhaul!F183</f>
        <v>0</v>
      </c>
      <c r="G194" s="48">
        <f>Backhaul!G183</f>
        <v>0</v>
      </c>
      <c r="H194" s="48">
        <f>Backhaul!H183</f>
        <v>0</v>
      </c>
      <c r="I194" s="48">
        <f>Backhaul!I183</f>
        <v>0</v>
      </c>
      <c r="J194" s="48">
        <f>Backhaul!J183</f>
        <v>0</v>
      </c>
      <c r="K194" s="48">
        <f>Backhaul!K183</f>
        <v>0</v>
      </c>
      <c r="L194" s="48">
        <f>Backhaul!L183</f>
        <v>0</v>
      </c>
      <c r="M194" s="48">
        <f>Backhaul!M183</f>
        <v>0</v>
      </c>
      <c r="N194" s="48">
        <f>Backhaul!N183</f>
        <v>0</v>
      </c>
      <c r="O194" s="296" t="str">
        <f t="shared" si="108"/>
        <v>-</v>
      </c>
      <c r="Q194" s="33" t="s">
        <v>36</v>
      </c>
      <c r="R194" s="218">
        <v>0</v>
      </c>
      <c r="S194" s="219">
        <v>0</v>
      </c>
      <c r="T194" s="219">
        <v>0</v>
      </c>
      <c r="U194" s="219">
        <v>0</v>
      </c>
      <c r="V194" s="219">
        <v>0</v>
      </c>
      <c r="W194" s="219">
        <v>0</v>
      </c>
      <c r="X194" s="219">
        <v>0</v>
      </c>
      <c r="Y194" s="219">
        <v>0</v>
      </c>
      <c r="Z194" s="219">
        <v>0</v>
      </c>
      <c r="AA194" s="219">
        <v>0</v>
      </c>
      <c r="AB194" s="219">
        <v>0</v>
      </c>
      <c r="AC194" s="219">
        <v>0</v>
      </c>
    </row>
    <row r="195" spans="2:29" ht="13.8">
      <c r="B195" s="43" t="str">
        <f t="shared" si="107"/>
        <v>FTTX</v>
      </c>
      <c r="C195" s="48">
        <f>FTTX!C168</f>
        <v>0</v>
      </c>
      <c r="D195" s="48">
        <f>FTTX!D168</f>
        <v>0</v>
      </c>
      <c r="E195" s="48">
        <f>FTTX!E168</f>
        <v>0</v>
      </c>
      <c r="F195" s="48">
        <f>FTTX!F168</f>
        <v>0</v>
      </c>
      <c r="G195" s="48">
        <f>FTTX!G168</f>
        <v>0</v>
      </c>
      <c r="H195" s="48">
        <f>FTTX!H168</f>
        <v>0</v>
      </c>
      <c r="I195" s="48">
        <f>FTTX!I168</f>
        <v>0</v>
      </c>
      <c r="J195" s="48">
        <f>FTTX!J168</f>
        <v>0</v>
      </c>
      <c r="K195" s="48">
        <f>FTTX!K168</f>
        <v>0</v>
      </c>
      <c r="L195" s="48">
        <f>FTTX!L168</f>
        <v>0</v>
      </c>
      <c r="M195" s="48">
        <f>FTTX!M168</f>
        <v>0</v>
      </c>
      <c r="N195" s="48">
        <f>FTTX!N168</f>
        <v>0</v>
      </c>
      <c r="O195" s="296" t="str">
        <f t="shared" si="108"/>
        <v>-</v>
      </c>
      <c r="Q195" s="33" t="s">
        <v>37</v>
      </c>
      <c r="R195" s="218">
        <v>0</v>
      </c>
      <c r="S195" s="219">
        <v>0</v>
      </c>
      <c r="T195" s="219">
        <v>0</v>
      </c>
      <c r="U195" s="219">
        <v>0</v>
      </c>
      <c r="V195" s="219">
        <v>0</v>
      </c>
      <c r="W195" s="219">
        <v>0</v>
      </c>
      <c r="X195" s="219">
        <v>0</v>
      </c>
      <c r="Y195" s="219">
        <v>0</v>
      </c>
      <c r="Z195" s="219">
        <v>0</v>
      </c>
      <c r="AA195" s="219">
        <v>0</v>
      </c>
      <c r="AB195" s="219">
        <v>0</v>
      </c>
      <c r="AC195" s="219">
        <v>0</v>
      </c>
    </row>
    <row r="196" spans="2:29" ht="13.8">
      <c r="B196" s="43" t="str">
        <f t="shared" ref="B196" si="109">B186</f>
        <v>AOC-EOM-CPO</v>
      </c>
      <c r="C196" s="71">
        <f>'AOC-EOM-CPO'!C252</f>
        <v>24.010076995281462</v>
      </c>
      <c r="D196" s="71">
        <f>'AOC-EOM-CPO'!D252</f>
        <v>21.449718654586832</v>
      </c>
      <c r="E196" s="71">
        <f>'AOC-EOM-CPO'!E252</f>
        <v>0</v>
      </c>
      <c r="F196" s="71">
        <f>'AOC-EOM-CPO'!F252</f>
        <v>0</v>
      </c>
      <c r="G196" s="71">
        <f>'AOC-EOM-CPO'!G252</f>
        <v>0</v>
      </c>
      <c r="H196" s="71">
        <f>'AOC-EOM-CPO'!H252</f>
        <v>0</v>
      </c>
      <c r="I196" s="71">
        <f>'AOC-EOM-CPO'!I252</f>
        <v>0</v>
      </c>
      <c r="J196" s="71">
        <f>'AOC-EOM-CPO'!J252</f>
        <v>0</v>
      </c>
      <c r="K196" s="71">
        <f>'AOC-EOM-CPO'!K252</f>
        <v>0</v>
      </c>
      <c r="L196" s="71">
        <f>'AOC-EOM-CPO'!L252</f>
        <v>0</v>
      </c>
      <c r="M196" s="71">
        <f>'AOC-EOM-CPO'!M252</f>
        <v>0</v>
      </c>
      <c r="N196" s="71">
        <f>'AOC-EOM-CPO'!N252</f>
        <v>0</v>
      </c>
      <c r="O196" s="296" t="str">
        <f t="shared" si="108"/>
        <v>-</v>
      </c>
      <c r="Q196" s="33" t="s">
        <v>38</v>
      </c>
      <c r="R196" s="218">
        <v>10.305808049535605</v>
      </c>
      <c r="S196" s="199">
        <v>12.610357199999999</v>
      </c>
      <c r="T196" s="199">
        <v>17.097586271000001</v>
      </c>
      <c r="U196" s="199">
        <v>9.6571274029999987</v>
      </c>
      <c r="V196" s="199">
        <v>13.345616837827489</v>
      </c>
      <c r="W196" s="199">
        <v>22.251352460045297</v>
      </c>
      <c r="X196" s="199">
        <v>49.336712732747166</v>
      </c>
      <c r="Y196" s="199">
        <v>67.08586684262319</v>
      </c>
      <c r="Z196" s="199">
        <v>113.19221835182448</v>
      </c>
      <c r="AA196" s="199">
        <v>174.95665704070092</v>
      </c>
      <c r="AB196" s="199">
        <v>211.61921743168756</v>
      </c>
      <c r="AC196" s="199">
        <v>238.51352317993755</v>
      </c>
    </row>
    <row r="197" spans="2:29" ht="13.8">
      <c r="B197" s="53" t="s">
        <v>18</v>
      </c>
      <c r="C197" s="46">
        <f t="shared" ref="C197:K197" si="110">SUM(C190:C196)</f>
        <v>412.26501530888146</v>
      </c>
      <c r="D197" s="46">
        <f t="shared" si="110"/>
        <v>563.33772679870447</v>
      </c>
      <c r="E197" s="46">
        <f t="shared" si="110"/>
        <v>0</v>
      </c>
      <c r="F197" s="46">
        <f t="shared" si="110"/>
        <v>0</v>
      </c>
      <c r="G197" s="46">
        <f t="shared" si="110"/>
        <v>0</v>
      </c>
      <c r="H197" s="46">
        <f t="shared" si="110"/>
        <v>0</v>
      </c>
      <c r="I197" s="46">
        <f t="shared" si="110"/>
        <v>0</v>
      </c>
      <c r="J197" s="46">
        <f t="shared" si="110"/>
        <v>0</v>
      </c>
      <c r="K197" s="46">
        <f t="shared" si="110"/>
        <v>0</v>
      </c>
      <c r="L197" s="46">
        <f t="shared" ref="L197:N197" si="111">SUM(L190:L196)</f>
        <v>0</v>
      </c>
      <c r="M197" s="46">
        <f t="shared" si="111"/>
        <v>0</v>
      </c>
      <c r="N197" s="46">
        <f t="shared" si="111"/>
        <v>0</v>
      </c>
      <c r="O197" s="298" t="str">
        <f t="shared" si="108"/>
        <v>-</v>
      </c>
      <c r="Q197" s="53" t="s">
        <v>18</v>
      </c>
      <c r="R197" s="220">
        <v>10.305808049535605</v>
      </c>
      <c r="S197" s="220">
        <v>12.610357199999999</v>
      </c>
      <c r="T197" s="220">
        <v>17.097586271000001</v>
      </c>
      <c r="U197" s="220">
        <v>10.119328402999999</v>
      </c>
      <c r="V197" s="220">
        <v>31.562468886018529</v>
      </c>
      <c r="W197" s="220">
        <v>185.06689474004529</v>
      </c>
      <c r="X197" s="220">
        <v>370.60640843684723</v>
      </c>
      <c r="Y197" s="220">
        <v>510.2656976204994</v>
      </c>
      <c r="Z197" s="220">
        <v>688.11178022583022</v>
      </c>
      <c r="AA197" s="220">
        <v>853.01942600247003</v>
      </c>
      <c r="AB197" s="220">
        <v>1019.9843434136203</v>
      </c>
      <c r="AC197" s="220">
        <v>1219.9172785553874</v>
      </c>
    </row>
    <row r="198" spans="2:29" ht="13.8">
      <c r="O198" s="1"/>
    </row>
    <row r="199" spans="2:29" ht="13.8">
      <c r="G199" s="17" t="e">
        <f>G190/G197</f>
        <v>#DIV/0!</v>
      </c>
      <c r="H199" s="17" t="e">
        <f>H190/H197</f>
        <v>#DIV/0!</v>
      </c>
      <c r="I199" s="17" t="e">
        <f t="shared" ref="I199:N199" si="112">I190/I197</f>
        <v>#DIV/0!</v>
      </c>
      <c r="J199" s="17" t="e">
        <f t="shared" si="112"/>
        <v>#DIV/0!</v>
      </c>
      <c r="K199" s="17" t="e">
        <f t="shared" si="112"/>
        <v>#DIV/0!</v>
      </c>
      <c r="L199" s="17" t="e">
        <f t="shared" si="112"/>
        <v>#DIV/0!</v>
      </c>
      <c r="M199" s="17" t="e">
        <f t="shared" si="112"/>
        <v>#DIV/0!</v>
      </c>
      <c r="N199" s="17" t="e">
        <f t="shared" si="112"/>
        <v>#DIV/0!</v>
      </c>
      <c r="O199" s="1"/>
    </row>
    <row r="200" spans="2:29" ht="21">
      <c r="B200" s="19" t="s">
        <v>40</v>
      </c>
      <c r="G200" t="e">
        <f>G181/G187</f>
        <v>#DIV/0!</v>
      </c>
      <c r="H200" t="e">
        <f t="shared" ref="H200:N200" si="113">H181/H187</f>
        <v>#DIV/0!</v>
      </c>
      <c r="I200" t="e">
        <f t="shared" si="113"/>
        <v>#DIV/0!</v>
      </c>
      <c r="J200" t="e">
        <f t="shared" si="113"/>
        <v>#DIV/0!</v>
      </c>
      <c r="K200" t="e">
        <f t="shared" si="113"/>
        <v>#DIV/0!</v>
      </c>
      <c r="L200" t="e">
        <f t="shared" si="113"/>
        <v>#DIV/0!</v>
      </c>
      <c r="M200" t="e">
        <f t="shared" si="113"/>
        <v>#DIV/0!</v>
      </c>
      <c r="N200" t="e">
        <f t="shared" si="113"/>
        <v>#DIV/0!</v>
      </c>
      <c r="O200" s="1"/>
    </row>
    <row r="201" spans="2:29">
      <c r="G201" t="e">
        <f>G191/G197</f>
        <v>#DIV/0!</v>
      </c>
      <c r="H201" t="e">
        <f t="shared" ref="H201:N201" si="114">H191/H197</f>
        <v>#DIV/0!</v>
      </c>
      <c r="I201" t="e">
        <f t="shared" si="114"/>
        <v>#DIV/0!</v>
      </c>
      <c r="J201" t="e">
        <f t="shared" si="114"/>
        <v>#DIV/0!</v>
      </c>
      <c r="K201" t="e">
        <f t="shared" si="114"/>
        <v>#DIV/0!</v>
      </c>
      <c r="L201" t="e">
        <f t="shared" si="114"/>
        <v>#DIV/0!</v>
      </c>
      <c r="M201" t="e">
        <f t="shared" si="114"/>
        <v>#DIV/0!</v>
      </c>
      <c r="N201" t="e">
        <f t="shared" si="114"/>
        <v>#DIV/0!</v>
      </c>
    </row>
    <row r="224" spans="2:15" ht="13.8">
      <c r="B224" s="179" t="s">
        <v>41</v>
      </c>
      <c r="C224" s="7">
        <f t="shared" ref="C224:H224" si="115">C345</f>
        <v>2016</v>
      </c>
      <c r="D224" s="7">
        <f t="shared" si="115"/>
        <v>2017</v>
      </c>
      <c r="E224" s="7">
        <f t="shared" si="115"/>
        <v>2018</v>
      </c>
      <c r="F224" s="7">
        <f t="shared" si="115"/>
        <v>2019</v>
      </c>
      <c r="G224" s="7">
        <f t="shared" si="115"/>
        <v>2020</v>
      </c>
      <c r="H224" s="7">
        <f t="shared" si="115"/>
        <v>2021</v>
      </c>
      <c r="I224" s="7">
        <f t="shared" ref="I224:K224" si="116">I345</f>
        <v>2022</v>
      </c>
      <c r="J224" s="7">
        <f t="shared" si="116"/>
        <v>2023</v>
      </c>
      <c r="K224" s="7">
        <f t="shared" si="116"/>
        <v>2024</v>
      </c>
      <c r="L224" s="7">
        <f t="shared" ref="L224:N224" si="117">L345</f>
        <v>2025</v>
      </c>
      <c r="M224" s="7">
        <f t="shared" si="117"/>
        <v>2026</v>
      </c>
      <c r="N224" s="7">
        <f t="shared" si="117"/>
        <v>2027</v>
      </c>
      <c r="O224" s="294" t="s">
        <v>163</v>
      </c>
    </row>
    <row r="225" spans="2:16" ht="13.8">
      <c r="B225" s="183" t="s">
        <v>11</v>
      </c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295" t="str">
        <f t="shared" ref="O225:O230" si="118">IF(I225=0,"-",(N225/I225)^(1/5)-1)</f>
        <v>-</v>
      </c>
    </row>
    <row r="226" spans="2:16" ht="13.8">
      <c r="B226" s="128" t="s">
        <v>14</v>
      </c>
      <c r="C226" s="93">
        <f t="shared" ref="C226:H226" si="119">C301</f>
        <v>132423613.84255053</v>
      </c>
      <c r="D226" s="93">
        <f t="shared" si="119"/>
        <v>100868829.27737647</v>
      </c>
      <c r="E226" s="93">
        <f t="shared" si="119"/>
        <v>0</v>
      </c>
      <c r="F226" s="93">
        <f t="shared" si="119"/>
        <v>0</v>
      </c>
      <c r="G226" s="93">
        <f t="shared" si="119"/>
        <v>0</v>
      </c>
      <c r="H226" s="93">
        <f t="shared" si="119"/>
        <v>0</v>
      </c>
      <c r="I226" s="93">
        <f t="shared" ref="I226:K226" si="120">I301</f>
        <v>0</v>
      </c>
      <c r="J226" s="93">
        <f t="shared" si="120"/>
        <v>0</v>
      </c>
      <c r="K226" s="93">
        <f t="shared" si="120"/>
        <v>0</v>
      </c>
      <c r="L226" s="93">
        <f t="shared" ref="L226:N226" si="121">L301</f>
        <v>0</v>
      </c>
      <c r="M226" s="93">
        <f t="shared" si="121"/>
        <v>0</v>
      </c>
      <c r="N226" s="93">
        <f t="shared" si="121"/>
        <v>0</v>
      </c>
      <c r="O226" s="296" t="str">
        <f t="shared" si="118"/>
        <v>-</v>
      </c>
    </row>
    <row r="227" spans="2:16" ht="13.8">
      <c r="B227" s="96" t="s">
        <v>15</v>
      </c>
      <c r="C227" s="10">
        <f t="shared" ref="C227:H227" si="122">C343</f>
        <v>3712183.4194200002</v>
      </c>
      <c r="D227" s="10">
        <f t="shared" si="122"/>
        <v>6631796.4450000003</v>
      </c>
      <c r="E227" s="10">
        <f t="shared" si="122"/>
        <v>0</v>
      </c>
      <c r="F227" s="10">
        <f t="shared" si="122"/>
        <v>0</v>
      </c>
      <c r="G227" s="10">
        <f t="shared" si="122"/>
        <v>0</v>
      </c>
      <c r="H227" s="10">
        <f t="shared" si="122"/>
        <v>0</v>
      </c>
      <c r="I227" s="10">
        <f t="shared" ref="I227:K227" si="123">I343</f>
        <v>0</v>
      </c>
      <c r="J227" s="10">
        <f t="shared" si="123"/>
        <v>0</v>
      </c>
      <c r="K227" s="10">
        <f t="shared" si="123"/>
        <v>0</v>
      </c>
      <c r="L227" s="10">
        <f t="shared" ref="L227:N227" si="124">L343</f>
        <v>0</v>
      </c>
      <c r="M227" s="10">
        <f t="shared" si="124"/>
        <v>0</v>
      </c>
      <c r="N227" s="10">
        <f t="shared" si="124"/>
        <v>0</v>
      </c>
      <c r="O227" s="296" t="str">
        <f t="shared" si="118"/>
        <v>-</v>
      </c>
    </row>
    <row r="228" spans="2:16" ht="13.8">
      <c r="B228" s="184" t="s">
        <v>42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295" t="str">
        <f t="shared" si="118"/>
        <v>-</v>
      </c>
    </row>
    <row r="229" spans="2:16" ht="13.8">
      <c r="B229" s="128" t="s">
        <v>14</v>
      </c>
      <c r="C229" s="48">
        <f t="shared" ref="C229:H229" si="125">C311</f>
        <v>1905.9771945821567</v>
      </c>
      <c r="D229" s="48">
        <f t="shared" si="125"/>
        <v>1355.4653203523371</v>
      </c>
      <c r="E229" s="48">
        <f t="shared" si="125"/>
        <v>0</v>
      </c>
      <c r="F229" s="48">
        <f t="shared" si="125"/>
        <v>0</v>
      </c>
      <c r="G229" s="48">
        <f t="shared" si="125"/>
        <v>0</v>
      </c>
      <c r="H229" s="48">
        <f t="shared" si="125"/>
        <v>0</v>
      </c>
      <c r="I229" s="48">
        <f t="shared" ref="I229:K229" si="126">I311</f>
        <v>0</v>
      </c>
      <c r="J229" s="48">
        <f t="shared" si="126"/>
        <v>0</v>
      </c>
      <c r="K229" s="48">
        <f t="shared" si="126"/>
        <v>0</v>
      </c>
      <c r="L229" s="48">
        <f t="shared" ref="L229:N229" si="127">L311</f>
        <v>0</v>
      </c>
      <c r="M229" s="48">
        <f t="shared" si="127"/>
        <v>0</v>
      </c>
      <c r="N229" s="48">
        <f t="shared" si="127"/>
        <v>0</v>
      </c>
      <c r="O229" s="296" t="str">
        <f t="shared" si="118"/>
        <v>-</v>
      </c>
    </row>
    <row r="230" spans="2:16" ht="13.8">
      <c r="B230" s="96" t="s">
        <v>15</v>
      </c>
      <c r="C230" s="72">
        <f t="shared" ref="C230:H230" si="128">C353</f>
        <v>2059.090477552917</v>
      </c>
      <c r="D230" s="72">
        <f t="shared" si="128"/>
        <v>3110.7882592809165</v>
      </c>
      <c r="E230" s="72">
        <f t="shared" si="128"/>
        <v>0</v>
      </c>
      <c r="F230" s="72">
        <f t="shared" si="128"/>
        <v>0</v>
      </c>
      <c r="G230" s="72">
        <f t="shared" si="128"/>
        <v>0</v>
      </c>
      <c r="H230" s="72">
        <f t="shared" si="128"/>
        <v>0</v>
      </c>
      <c r="I230" s="72">
        <f t="shared" ref="I230:K230" si="129">I353</f>
        <v>0</v>
      </c>
      <c r="J230" s="72">
        <f t="shared" si="129"/>
        <v>0</v>
      </c>
      <c r="K230" s="72">
        <f t="shared" si="129"/>
        <v>0</v>
      </c>
      <c r="L230" s="72">
        <f t="shared" ref="L230:N230" si="130">L353</f>
        <v>0</v>
      </c>
      <c r="M230" s="72">
        <f t="shared" si="130"/>
        <v>0</v>
      </c>
      <c r="N230" s="72">
        <f t="shared" si="130"/>
        <v>0</v>
      </c>
      <c r="O230" s="297" t="str">
        <f t="shared" si="118"/>
        <v>-</v>
      </c>
    </row>
    <row r="231" spans="2:16" ht="13.8">
      <c r="B231" s="95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"/>
    </row>
    <row r="232" spans="2:16" ht="13.8">
      <c r="B232" s="95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1"/>
    </row>
    <row r="233" spans="2:16" ht="13.8">
      <c r="B233" s="95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1"/>
    </row>
    <row r="234" spans="2:16" ht="15.6">
      <c r="B234" s="98" t="s">
        <v>43</v>
      </c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</row>
    <row r="235" spans="2:16" ht="13.8">
      <c r="B235" s="95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</row>
    <row r="236" spans="2:16" ht="13.8">
      <c r="B236" s="95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</row>
    <row r="237" spans="2:16" ht="13.8">
      <c r="B237" s="95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</row>
    <row r="238" spans="2:16" ht="13.8">
      <c r="B238" s="95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</row>
    <row r="239" spans="2:16" ht="13.8">
      <c r="B239" s="95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</row>
    <row r="240" spans="2:16" ht="13.8">
      <c r="B240" s="95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</row>
    <row r="241" spans="2:15" ht="13.8">
      <c r="B241" s="95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</row>
    <row r="242" spans="2:15" ht="13.8">
      <c r="B242" s="95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</row>
    <row r="243" spans="2:15" ht="13.8">
      <c r="B243" s="95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</row>
    <row r="244" spans="2:15" ht="13.8">
      <c r="B244" s="95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</row>
    <row r="245" spans="2:15" ht="13.8">
      <c r="B245" s="95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</row>
    <row r="246" spans="2:15" ht="13.8">
      <c r="B246" s="95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</row>
    <row r="247" spans="2:15" ht="13.8">
      <c r="B247" s="95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</row>
    <row r="248" spans="2:15" ht="13.8">
      <c r="B248" s="95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</row>
    <row r="249" spans="2:15" ht="13.8">
      <c r="B249" s="95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</row>
    <row r="251" spans="2:15" ht="13.8">
      <c r="B251" s="179" t="s">
        <v>21</v>
      </c>
      <c r="C251" s="7">
        <v>2016</v>
      </c>
      <c r="D251" s="7">
        <v>2017</v>
      </c>
      <c r="E251" s="7">
        <v>2018</v>
      </c>
      <c r="F251" s="7">
        <v>2019</v>
      </c>
      <c r="G251" s="7">
        <v>2020</v>
      </c>
      <c r="H251" s="7">
        <v>2021</v>
      </c>
      <c r="I251" s="7">
        <v>2022</v>
      </c>
      <c r="J251" s="7">
        <v>2023</v>
      </c>
      <c r="K251" s="7">
        <v>2024</v>
      </c>
      <c r="L251" s="7">
        <v>2025</v>
      </c>
      <c r="M251" s="7">
        <v>2026</v>
      </c>
      <c r="N251" s="7">
        <v>2027</v>
      </c>
      <c r="O251" s="294" t="s">
        <v>163</v>
      </c>
    </row>
    <row r="252" spans="2:15" ht="13.8">
      <c r="B252" s="45" t="str">
        <f t="shared" ref="B252:B257" si="131">B180</f>
        <v>WDM</v>
      </c>
      <c r="C252" s="22">
        <f t="shared" ref="C252:K252" si="132">C294+C336</f>
        <v>964255.45</v>
      </c>
      <c r="D252" s="22">
        <f t="shared" si="132"/>
        <v>845335.49999999988</v>
      </c>
      <c r="E252" s="22">
        <f t="shared" si="132"/>
        <v>0</v>
      </c>
      <c r="F252" s="22">
        <f t="shared" si="132"/>
        <v>0</v>
      </c>
      <c r="G252" s="22">
        <f t="shared" si="132"/>
        <v>0</v>
      </c>
      <c r="H252" s="22">
        <f t="shared" si="132"/>
        <v>0</v>
      </c>
      <c r="I252" s="22">
        <f t="shared" si="132"/>
        <v>0</v>
      </c>
      <c r="J252" s="22">
        <f t="shared" si="132"/>
        <v>0</v>
      </c>
      <c r="K252" s="22">
        <f t="shared" si="132"/>
        <v>0</v>
      </c>
      <c r="L252" s="22">
        <f t="shared" ref="L252:N252" si="133">L294+L336</f>
        <v>0</v>
      </c>
      <c r="M252" s="22">
        <f t="shared" si="133"/>
        <v>0</v>
      </c>
      <c r="N252" s="22">
        <f t="shared" si="133"/>
        <v>0</v>
      </c>
      <c r="O252" s="295" t="str">
        <f t="shared" ref="O252:O259" si="134">IF(I252=0,"-",(N252/I252)^(1/5)-1)</f>
        <v>-</v>
      </c>
    </row>
    <row r="253" spans="2:15" ht="13.8">
      <c r="B253" s="43" t="str">
        <f t="shared" si="131"/>
        <v>Ethernet</v>
      </c>
      <c r="C253" s="8">
        <f t="shared" ref="C253:K253" si="135">C295+C337</f>
        <v>18265772.725000001</v>
      </c>
      <c r="D253" s="8">
        <f t="shared" si="135"/>
        <v>17892199.440000001</v>
      </c>
      <c r="E253" s="8">
        <f t="shared" si="135"/>
        <v>0</v>
      </c>
      <c r="F253" s="8">
        <f t="shared" si="135"/>
        <v>0</v>
      </c>
      <c r="G253" s="8">
        <f t="shared" si="135"/>
        <v>0</v>
      </c>
      <c r="H253" s="8">
        <f t="shared" si="135"/>
        <v>0</v>
      </c>
      <c r="I253" s="8">
        <f t="shared" si="135"/>
        <v>0</v>
      </c>
      <c r="J253" s="8">
        <f t="shared" si="135"/>
        <v>0</v>
      </c>
      <c r="K253" s="8">
        <f t="shared" si="135"/>
        <v>0</v>
      </c>
      <c r="L253" s="8">
        <f t="shared" ref="L253:N253" si="136">L295+L337</f>
        <v>0</v>
      </c>
      <c r="M253" s="8">
        <f t="shared" si="136"/>
        <v>0</v>
      </c>
      <c r="N253" s="8">
        <f t="shared" si="136"/>
        <v>0</v>
      </c>
      <c r="O253" s="296" t="str">
        <f t="shared" si="134"/>
        <v>-</v>
      </c>
    </row>
    <row r="254" spans="2:15" ht="13.8">
      <c r="B254" s="43" t="str">
        <f t="shared" si="131"/>
        <v>Fibre Channel</v>
      </c>
      <c r="C254" s="8">
        <f t="shared" ref="C254:K254" si="137">C296+C338</f>
        <v>269583</v>
      </c>
      <c r="D254" s="8">
        <f t="shared" si="137"/>
        <v>288220</v>
      </c>
      <c r="E254" s="8">
        <f t="shared" si="137"/>
        <v>0</v>
      </c>
      <c r="F254" s="8">
        <f t="shared" si="137"/>
        <v>0</v>
      </c>
      <c r="G254" s="8">
        <f t="shared" si="137"/>
        <v>0</v>
      </c>
      <c r="H254" s="8">
        <f t="shared" si="137"/>
        <v>0</v>
      </c>
      <c r="I254" s="8">
        <f t="shared" si="137"/>
        <v>0</v>
      </c>
      <c r="J254" s="8">
        <f t="shared" si="137"/>
        <v>0</v>
      </c>
      <c r="K254" s="8">
        <f t="shared" si="137"/>
        <v>0</v>
      </c>
      <c r="L254" s="8">
        <f t="shared" ref="L254:N254" si="138">L296+L338</f>
        <v>0</v>
      </c>
      <c r="M254" s="8">
        <f t="shared" si="138"/>
        <v>0</v>
      </c>
      <c r="N254" s="8">
        <f t="shared" si="138"/>
        <v>0</v>
      </c>
      <c r="O254" s="296" t="str">
        <f t="shared" si="134"/>
        <v>-</v>
      </c>
    </row>
    <row r="255" spans="2:15" ht="13.8">
      <c r="B255" s="43" t="str">
        <f t="shared" si="131"/>
        <v>Fronthaul</v>
      </c>
      <c r="C255" s="8">
        <f t="shared" ref="C255:K255" si="139">C297+C339</f>
        <v>13179060.436519636</v>
      </c>
      <c r="D255" s="8">
        <f t="shared" si="139"/>
        <v>9345404.879999999</v>
      </c>
      <c r="E255" s="8">
        <f t="shared" si="139"/>
        <v>0</v>
      </c>
      <c r="F255" s="8">
        <f t="shared" si="139"/>
        <v>0</v>
      </c>
      <c r="G255" s="8">
        <f t="shared" si="139"/>
        <v>0</v>
      </c>
      <c r="H255" s="8">
        <f t="shared" si="139"/>
        <v>0</v>
      </c>
      <c r="I255" s="8">
        <f t="shared" si="139"/>
        <v>0</v>
      </c>
      <c r="J255" s="8">
        <f t="shared" si="139"/>
        <v>0</v>
      </c>
      <c r="K255" s="8">
        <f t="shared" si="139"/>
        <v>0</v>
      </c>
      <c r="L255" s="8">
        <f t="shared" ref="L255:N255" si="140">L297+L339</f>
        <v>0</v>
      </c>
      <c r="M255" s="8">
        <f t="shared" si="140"/>
        <v>0</v>
      </c>
      <c r="N255" s="8">
        <f t="shared" si="140"/>
        <v>0</v>
      </c>
      <c r="O255" s="296" t="str">
        <f t="shared" si="134"/>
        <v>-</v>
      </c>
    </row>
    <row r="256" spans="2:15" ht="13.8">
      <c r="B256" s="43" t="str">
        <f t="shared" si="131"/>
        <v>Backhaul</v>
      </c>
      <c r="C256" s="8">
        <f t="shared" ref="C256:K256" si="141">C298+C340</f>
        <v>1257210.1857449999</v>
      </c>
      <c r="D256" s="8">
        <f t="shared" si="141"/>
        <v>1276894.6942</v>
      </c>
      <c r="E256" s="8">
        <f t="shared" si="141"/>
        <v>0</v>
      </c>
      <c r="F256" s="8">
        <f t="shared" si="141"/>
        <v>0</v>
      </c>
      <c r="G256" s="8">
        <f t="shared" si="141"/>
        <v>0</v>
      </c>
      <c r="H256" s="8">
        <f t="shared" si="141"/>
        <v>0</v>
      </c>
      <c r="I256" s="8">
        <f t="shared" si="141"/>
        <v>0</v>
      </c>
      <c r="J256" s="8">
        <f t="shared" si="141"/>
        <v>0</v>
      </c>
      <c r="K256" s="8">
        <f t="shared" si="141"/>
        <v>0</v>
      </c>
      <c r="L256" s="8">
        <f t="shared" ref="L256:N256" si="142">L298+L340</f>
        <v>0</v>
      </c>
      <c r="M256" s="8">
        <f t="shared" si="142"/>
        <v>0</v>
      </c>
      <c r="N256" s="8">
        <f t="shared" si="142"/>
        <v>0</v>
      </c>
      <c r="O256" s="296" t="str">
        <f t="shared" si="134"/>
        <v>-</v>
      </c>
    </row>
    <row r="257" spans="2:15" ht="13.8">
      <c r="B257" s="43" t="str">
        <f t="shared" si="131"/>
        <v>FTTX</v>
      </c>
      <c r="C257" s="22">
        <f t="shared" ref="C257:K257" si="143">C299+C341</f>
        <v>102199915.4647059</v>
      </c>
      <c r="D257" s="22">
        <f t="shared" si="143"/>
        <v>77852571.208176464</v>
      </c>
      <c r="E257" s="22">
        <f t="shared" si="143"/>
        <v>0</v>
      </c>
      <c r="F257" s="22">
        <f t="shared" si="143"/>
        <v>0</v>
      </c>
      <c r="G257" s="22">
        <f t="shared" si="143"/>
        <v>0</v>
      </c>
      <c r="H257" s="22">
        <f t="shared" si="143"/>
        <v>0</v>
      </c>
      <c r="I257" s="22">
        <f t="shared" si="143"/>
        <v>0</v>
      </c>
      <c r="J257" s="22">
        <f t="shared" si="143"/>
        <v>0</v>
      </c>
      <c r="K257" s="22">
        <f t="shared" si="143"/>
        <v>0</v>
      </c>
      <c r="L257" s="22">
        <f t="shared" ref="L257:N257" si="144">L299+L341</f>
        <v>0</v>
      </c>
      <c r="M257" s="22">
        <f t="shared" si="144"/>
        <v>0</v>
      </c>
      <c r="N257" s="22">
        <f t="shared" si="144"/>
        <v>0</v>
      </c>
      <c r="O257" s="296" t="str">
        <f t="shared" si="134"/>
        <v>-</v>
      </c>
    </row>
    <row r="258" spans="2:15" ht="13.8">
      <c r="B258" s="44" t="str">
        <f t="shared" ref="B258" si="145">B186</f>
        <v>AOC-EOM-CPO</v>
      </c>
      <c r="C258" s="8">
        <f t="shared" ref="C258:K258" si="146">C300+C342</f>
        <v>0</v>
      </c>
      <c r="D258" s="8">
        <f t="shared" si="146"/>
        <v>0</v>
      </c>
      <c r="E258" s="8">
        <f t="shared" si="146"/>
        <v>0</v>
      </c>
      <c r="F258" s="8">
        <f t="shared" si="146"/>
        <v>0</v>
      </c>
      <c r="G258" s="8">
        <f t="shared" si="146"/>
        <v>0</v>
      </c>
      <c r="H258" s="8">
        <f t="shared" si="146"/>
        <v>0</v>
      </c>
      <c r="I258" s="8">
        <f t="shared" si="146"/>
        <v>0</v>
      </c>
      <c r="J258" s="8">
        <f t="shared" si="146"/>
        <v>0</v>
      </c>
      <c r="K258" s="8">
        <f t="shared" si="146"/>
        <v>0</v>
      </c>
      <c r="L258" s="8">
        <f t="shared" ref="L258:N258" si="147">L300+L342</f>
        <v>0</v>
      </c>
      <c r="M258" s="8">
        <f t="shared" si="147"/>
        <v>0</v>
      </c>
      <c r="N258" s="8">
        <f t="shared" si="147"/>
        <v>0</v>
      </c>
      <c r="O258" s="296" t="str">
        <f t="shared" si="134"/>
        <v>-</v>
      </c>
    </row>
    <row r="259" spans="2:15" ht="13.8">
      <c r="B259" s="53" t="s">
        <v>18</v>
      </c>
      <c r="C259" s="23">
        <f t="shared" ref="C259:N259" si="148">SUM(C252:C258)</f>
        <v>136135797.26197052</v>
      </c>
      <c r="D259" s="23">
        <f t="shared" si="148"/>
        <v>107500625.72237647</v>
      </c>
      <c r="E259" s="23">
        <f t="shared" si="148"/>
        <v>0</v>
      </c>
      <c r="F259" s="23">
        <f t="shared" si="148"/>
        <v>0</v>
      </c>
      <c r="G259" s="23">
        <f t="shared" si="148"/>
        <v>0</v>
      </c>
      <c r="H259" s="23">
        <f t="shared" si="148"/>
        <v>0</v>
      </c>
      <c r="I259" s="23">
        <f t="shared" si="148"/>
        <v>0</v>
      </c>
      <c r="J259" s="23">
        <f t="shared" si="148"/>
        <v>0</v>
      </c>
      <c r="K259" s="23">
        <f t="shared" si="148"/>
        <v>0</v>
      </c>
      <c r="L259" s="23">
        <f t="shared" si="148"/>
        <v>0</v>
      </c>
      <c r="M259" s="23">
        <f t="shared" si="148"/>
        <v>0</v>
      </c>
      <c r="N259" s="23">
        <f t="shared" si="148"/>
        <v>0</v>
      </c>
      <c r="O259" s="298" t="str">
        <f t="shared" si="134"/>
        <v>-</v>
      </c>
    </row>
    <row r="261" spans="2:15" ht="13.8">
      <c r="B261" s="179" t="s">
        <v>39</v>
      </c>
      <c r="C261" s="7">
        <v>2016</v>
      </c>
      <c r="D261" s="7">
        <v>2017</v>
      </c>
      <c r="E261" s="7">
        <v>2018</v>
      </c>
      <c r="F261" s="7">
        <v>2019</v>
      </c>
      <c r="G261" s="7">
        <v>2020</v>
      </c>
      <c r="H261" s="7">
        <v>2021</v>
      </c>
      <c r="I261" s="7">
        <v>2022</v>
      </c>
      <c r="J261" s="7">
        <v>2023</v>
      </c>
      <c r="K261" s="7">
        <v>2024</v>
      </c>
      <c r="L261" s="7">
        <v>2025</v>
      </c>
      <c r="M261" s="7">
        <v>2026</v>
      </c>
      <c r="N261" s="7">
        <v>2027</v>
      </c>
      <c r="O261" s="294" t="s">
        <v>163</v>
      </c>
    </row>
    <row r="262" spans="2:15" ht="13.8">
      <c r="B262" s="45" t="str">
        <f t="shared" ref="B262:B268" si="149">B252</f>
        <v>WDM</v>
      </c>
      <c r="C262" s="47">
        <f t="shared" ref="C262:K262" si="150">C304+C346</f>
        <v>477.68585948173387</v>
      </c>
      <c r="D262" s="47">
        <f t="shared" si="150"/>
        <v>796.83828092642807</v>
      </c>
      <c r="E262" s="47">
        <f t="shared" si="150"/>
        <v>0</v>
      </c>
      <c r="F262" s="47">
        <f t="shared" si="150"/>
        <v>0</v>
      </c>
      <c r="G262" s="47">
        <f t="shared" si="150"/>
        <v>0</v>
      </c>
      <c r="H262" s="47">
        <f t="shared" si="150"/>
        <v>0</v>
      </c>
      <c r="I262" s="47">
        <f t="shared" si="150"/>
        <v>0</v>
      </c>
      <c r="J262" s="47">
        <f t="shared" si="150"/>
        <v>0</v>
      </c>
      <c r="K262" s="47">
        <f t="shared" si="150"/>
        <v>0</v>
      </c>
      <c r="L262" s="47">
        <f t="shared" ref="L262:N262" si="151">L304+L346</f>
        <v>0</v>
      </c>
      <c r="M262" s="47">
        <f t="shared" si="151"/>
        <v>0</v>
      </c>
      <c r="N262" s="47">
        <f t="shared" si="151"/>
        <v>0</v>
      </c>
      <c r="O262" s="295" t="str">
        <f t="shared" ref="O262:O269" si="152">IF(I262=0,"-",(N262/I262)^(1/5)-1)</f>
        <v>-</v>
      </c>
    </row>
    <row r="263" spans="2:15" ht="13.8">
      <c r="B263" s="43" t="str">
        <f t="shared" si="149"/>
        <v>Ethernet</v>
      </c>
      <c r="C263" s="71">
        <f t="shared" ref="C263:K263" si="153">C305+C347</f>
        <v>1887.4465380805113</v>
      </c>
      <c r="D263" s="71">
        <f t="shared" si="153"/>
        <v>2317.7474937107472</v>
      </c>
      <c r="E263" s="71">
        <f t="shared" si="153"/>
        <v>0</v>
      </c>
      <c r="F263" s="71">
        <f t="shared" si="153"/>
        <v>0</v>
      </c>
      <c r="G263" s="71">
        <f t="shared" si="153"/>
        <v>0</v>
      </c>
      <c r="H263" s="71">
        <f t="shared" si="153"/>
        <v>0</v>
      </c>
      <c r="I263" s="71">
        <f t="shared" si="153"/>
        <v>0</v>
      </c>
      <c r="J263" s="71">
        <f t="shared" si="153"/>
        <v>0</v>
      </c>
      <c r="K263" s="71">
        <f t="shared" si="153"/>
        <v>0</v>
      </c>
      <c r="L263" s="71">
        <f t="shared" ref="L263:N263" si="154">L305+L347</f>
        <v>0</v>
      </c>
      <c r="M263" s="71">
        <f t="shared" si="154"/>
        <v>0</v>
      </c>
      <c r="N263" s="71">
        <f t="shared" si="154"/>
        <v>0</v>
      </c>
      <c r="O263" s="296" t="str">
        <f t="shared" si="152"/>
        <v>-</v>
      </c>
    </row>
    <row r="264" spans="2:15" ht="13.8">
      <c r="B264" s="43" t="str">
        <f t="shared" si="149"/>
        <v>Fibre Channel</v>
      </c>
      <c r="C264" s="71">
        <f t="shared" ref="C264:K264" si="155">C306+C348</f>
        <v>36.420914891965687</v>
      </c>
      <c r="D264" s="71">
        <f t="shared" si="155"/>
        <v>32.990709999999986</v>
      </c>
      <c r="E264" s="71">
        <f t="shared" si="155"/>
        <v>0</v>
      </c>
      <c r="F264" s="71">
        <f t="shared" si="155"/>
        <v>0</v>
      </c>
      <c r="G264" s="71">
        <f t="shared" si="155"/>
        <v>0</v>
      </c>
      <c r="H264" s="71">
        <f t="shared" si="155"/>
        <v>0</v>
      </c>
      <c r="I264" s="71">
        <f t="shared" si="155"/>
        <v>0</v>
      </c>
      <c r="J264" s="71">
        <f t="shared" si="155"/>
        <v>0</v>
      </c>
      <c r="K264" s="71">
        <f t="shared" si="155"/>
        <v>0</v>
      </c>
      <c r="L264" s="71">
        <f t="shared" ref="L264:N264" si="156">L306+L348</f>
        <v>0</v>
      </c>
      <c r="M264" s="71">
        <f t="shared" si="156"/>
        <v>0</v>
      </c>
      <c r="N264" s="71">
        <f t="shared" si="156"/>
        <v>0</v>
      </c>
      <c r="O264" s="296" t="str">
        <f t="shared" si="152"/>
        <v>-</v>
      </c>
    </row>
    <row r="265" spans="2:15" ht="13.8">
      <c r="B265" s="43" t="str">
        <f t="shared" si="149"/>
        <v>Fronthaul</v>
      </c>
      <c r="C265" s="48">
        <f t="shared" ref="C265:K266" si="157">C307+C349</f>
        <v>307.50194203394983</v>
      </c>
      <c r="D265" s="48">
        <f t="shared" si="157"/>
        <v>202.83683410328524</v>
      </c>
      <c r="E265" s="48">
        <f t="shared" si="157"/>
        <v>0</v>
      </c>
      <c r="F265" s="48">
        <f t="shared" si="157"/>
        <v>0</v>
      </c>
      <c r="G265" s="48">
        <f t="shared" si="157"/>
        <v>0</v>
      </c>
      <c r="H265" s="48">
        <f t="shared" si="157"/>
        <v>0</v>
      </c>
      <c r="I265" s="48">
        <f t="shared" si="157"/>
        <v>0</v>
      </c>
      <c r="J265" s="48">
        <f t="shared" si="157"/>
        <v>0</v>
      </c>
      <c r="K265" s="48">
        <f t="shared" si="157"/>
        <v>0</v>
      </c>
      <c r="L265" s="48">
        <f t="shared" ref="L265:N265" si="158">L307+L349</f>
        <v>0</v>
      </c>
      <c r="M265" s="48">
        <f t="shared" si="158"/>
        <v>0</v>
      </c>
      <c r="N265" s="48">
        <f t="shared" si="158"/>
        <v>0</v>
      </c>
      <c r="O265" s="296" t="str">
        <f t="shared" si="152"/>
        <v>-</v>
      </c>
    </row>
    <row r="266" spans="2:15" ht="13.8">
      <c r="B266" s="43" t="str">
        <f t="shared" si="149"/>
        <v>Backhaul</v>
      </c>
      <c r="C266" s="48">
        <f t="shared" si="157"/>
        <v>122.25775506511425</v>
      </c>
      <c r="D266" s="48">
        <f t="shared" si="157"/>
        <v>103.69885054896281</v>
      </c>
      <c r="E266" s="48">
        <f t="shared" si="157"/>
        <v>0</v>
      </c>
      <c r="F266" s="48">
        <f t="shared" si="157"/>
        <v>0</v>
      </c>
      <c r="G266" s="48">
        <f t="shared" si="157"/>
        <v>0</v>
      </c>
      <c r="H266" s="48">
        <f t="shared" si="157"/>
        <v>0</v>
      </c>
      <c r="I266" s="48">
        <f t="shared" si="157"/>
        <v>0</v>
      </c>
      <c r="J266" s="48">
        <f t="shared" si="157"/>
        <v>0</v>
      </c>
      <c r="K266" s="48">
        <f t="shared" si="157"/>
        <v>0</v>
      </c>
      <c r="L266" s="48">
        <f t="shared" ref="L266:N266" si="159">L308+L350</f>
        <v>0</v>
      </c>
      <c r="M266" s="48">
        <f t="shared" si="159"/>
        <v>0</v>
      </c>
      <c r="N266" s="48">
        <f t="shared" si="159"/>
        <v>0</v>
      </c>
      <c r="O266" s="296" t="str">
        <f t="shared" si="152"/>
        <v>-</v>
      </c>
    </row>
    <row r="267" spans="2:15" ht="13.8">
      <c r="B267" s="43" t="str">
        <f t="shared" si="149"/>
        <v>FTTX</v>
      </c>
      <c r="C267" s="48">
        <f t="shared" ref="C267:K267" si="160">C309+C351</f>
        <v>1133.7546625817986</v>
      </c>
      <c r="D267" s="48">
        <f t="shared" si="160"/>
        <v>1012.1414103438304</v>
      </c>
      <c r="E267" s="48">
        <f t="shared" si="160"/>
        <v>0</v>
      </c>
      <c r="F267" s="48">
        <f t="shared" si="160"/>
        <v>0</v>
      </c>
      <c r="G267" s="48">
        <f t="shared" si="160"/>
        <v>0</v>
      </c>
      <c r="H267" s="48">
        <f t="shared" si="160"/>
        <v>0</v>
      </c>
      <c r="I267" s="48">
        <f t="shared" si="160"/>
        <v>0</v>
      </c>
      <c r="J267" s="48">
        <f t="shared" si="160"/>
        <v>0</v>
      </c>
      <c r="K267" s="48">
        <f t="shared" si="160"/>
        <v>0</v>
      </c>
      <c r="L267" s="48">
        <f t="shared" ref="L267:N267" si="161">L309+L351</f>
        <v>0</v>
      </c>
      <c r="M267" s="48">
        <f t="shared" si="161"/>
        <v>0</v>
      </c>
      <c r="N267" s="48">
        <f t="shared" si="161"/>
        <v>0</v>
      </c>
      <c r="O267" s="296" t="str">
        <f t="shared" si="152"/>
        <v>-</v>
      </c>
    </row>
    <row r="268" spans="2:15" ht="13.8">
      <c r="B268" s="43" t="str">
        <f t="shared" si="149"/>
        <v>AOC-EOM-CPO</v>
      </c>
      <c r="C268" s="71">
        <f t="shared" ref="C268:K268" si="162">C310+C352</f>
        <v>0</v>
      </c>
      <c r="D268" s="71">
        <f t="shared" si="162"/>
        <v>0</v>
      </c>
      <c r="E268" s="71">
        <f t="shared" si="162"/>
        <v>0</v>
      </c>
      <c r="F268" s="71">
        <f t="shared" si="162"/>
        <v>0</v>
      </c>
      <c r="G268" s="71">
        <f t="shared" si="162"/>
        <v>0</v>
      </c>
      <c r="H268" s="71">
        <f t="shared" si="162"/>
        <v>0</v>
      </c>
      <c r="I268" s="71">
        <f t="shared" si="162"/>
        <v>0</v>
      </c>
      <c r="J268" s="71">
        <f t="shared" si="162"/>
        <v>0</v>
      </c>
      <c r="K268" s="71">
        <f t="shared" si="162"/>
        <v>0</v>
      </c>
      <c r="L268" s="71">
        <f t="shared" ref="L268:N268" si="163">L310+L352</f>
        <v>0</v>
      </c>
      <c r="M268" s="71">
        <f t="shared" si="163"/>
        <v>0</v>
      </c>
      <c r="N268" s="71">
        <f t="shared" si="163"/>
        <v>0</v>
      </c>
      <c r="O268" s="296" t="str">
        <f t="shared" si="152"/>
        <v>-</v>
      </c>
    </row>
    <row r="269" spans="2:15" ht="13.8">
      <c r="B269" s="53" t="s">
        <v>18</v>
      </c>
      <c r="C269" s="46">
        <f t="shared" ref="C269:K269" si="164">SUM(C262:C268)</f>
        <v>3965.0676721350742</v>
      </c>
      <c r="D269" s="46">
        <f t="shared" si="164"/>
        <v>4466.2535796332531</v>
      </c>
      <c r="E269" s="46">
        <f t="shared" si="164"/>
        <v>0</v>
      </c>
      <c r="F269" s="46">
        <f t="shared" si="164"/>
        <v>0</v>
      </c>
      <c r="G269" s="46">
        <f t="shared" si="164"/>
        <v>0</v>
      </c>
      <c r="H269" s="46">
        <f t="shared" si="164"/>
        <v>0</v>
      </c>
      <c r="I269" s="46">
        <f t="shared" si="164"/>
        <v>0</v>
      </c>
      <c r="J269" s="46">
        <f t="shared" si="164"/>
        <v>0</v>
      </c>
      <c r="K269" s="46">
        <f t="shared" si="164"/>
        <v>0</v>
      </c>
      <c r="L269" s="46">
        <f t="shared" ref="L269:N269" si="165">SUM(L262:L268)</f>
        <v>0</v>
      </c>
      <c r="M269" s="46">
        <f t="shared" si="165"/>
        <v>0</v>
      </c>
      <c r="N269" s="46">
        <f t="shared" si="165"/>
        <v>0</v>
      </c>
      <c r="O269" s="298" t="str">
        <f t="shared" si="152"/>
        <v>-</v>
      </c>
    </row>
    <row r="270" spans="2:15" ht="13.8">
      <c r="B270" s="95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</row>
    <row r="271" spans="2:15" ht="13.8">
      <c r="B271" s="95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2:15" ht="21">
      <c r="B272" s="19" t="str">
        <f>$B$32&amp;"- opportunity by segment"</f>
        <v>InP discrete- opportunity by segment</v>
      </c>
    </row>
    <row r="293" spans="2:15" ht="13.8">
      <c r="B293" s="179" t="s">
        <v>21</v>
      </c>
      <c r="C293" s="7">
        <v>2016</v>
      </c>
      <c r="D293" s="7">
        <v>2017</v>
      </c>
      <c r="E293" s="7">
        <v>2018</v>
      </c>
      <c r="F293" s="7">
        <v>2019</v>
      </c>
      <c r="G293" s="7">
        <v>2020</v>
      </c>
      <c r="H293" s="7">
        <v>2021</v>
      </c>
      <c r="I293" s="7">
        <v>2022</v>
      </c>
      <c r="J293" s="7">
        <v>2023</v>
      </c>
      <c r="K293" s="7">
        <v>2024</v>
      </c>
      <c r="L293" s="7">
        <v>2025</v>
      </c>
      <c r="M293" s="7">
        <v>2026</v>
      </c>
      <c r="N293" s="7">
        <v>2027</v>
      </c>
      <c r="O293" s="294" t="s">
        <v>163</v>
      </c>
    </row>
    <row r="294" spans="2:15" ht="13.8">
      <c r="B294" s="86" t="str">
        <f t="shared" ref="B294:B299" si="166">B180</f>
        <v>WDM</v>
      </c>
      <c r="C294" s="22">
        <f>WDM!C89</f>
        <v>476503.5</v>
      </c>
      <c r="D294" s="22">
        <f>WDM!D89</f>
        <v>266805.5</v>
      </c>
      <c r="E294" s="22">
        <f>WDM!E89</f>
        <v>0</v>
      </c>
      <c r="F294" s="22">
        <f>WDM!F89</f>
        <v>0</v>
      </c>
      <c r="G294" s="22">
        <f>WDM!G89</f>
        <v>0</v>
      </c>
      <c r="H294" s="22">
        <f>WDM!H89</f>
        <v>0</v>
      </c>
      <c r="I294" s="22">
        <f>WDM!I89</f>
        <v>0</v>
      </c>
      <c r="J294" s="22">
        <f>WDM!J89</f>
        <v>0</v>
      </c>
      <c r="K294" s="22">
        <f>WDM!K89</f>
        <v>0</v>
      </c>
      <c r="L294" s="22">
        <f>WDM!L89</f>
        <v>0</v>
      </c>
      <c r="M294" s="22">
        <f>WDM!M89</f>
        <v>0</v>
      </c>
      <c r="N294" s="22">
        <f>WDM!N89</f>
        <v>0</v>
      </c>
      <c r="O294" s="295" t="str">
        <f t="shared" ref="O294:O301" si="167">IF(I294=0,"-",(N294/I294)^(1/5)-1)</f>
        <v>-</v>
      </c>
    </row>
    <row r="295" spans="2:15" ht="13.8">
      <c r="B295" s="87" t="str">
        <f t="shared" si="166"/>
        <v>Ethernet</v>
      </c>
      <c r="C295" s="8">
        <f>Ethernet!C262</f>
        <v>15917418.005000001</v>
      </c>
      <c r="D295" s="8">
        <f>Ethernet!D262</f>
        <v>13928215.15</v>
      </c>
      <c r="E295" s="8">
        <f>Ethernet!E262</f>
        <v>0</v>
      </c>
      <c r="F295" s="8">
        <f>Ethernet!F262</f>
        <v>0</v>
      </c>
      <c r="G295" s="8">
        <f>Ethernet!G262</f>
        <v>0</v>
      </c>
      <c r="H295" s="8">
        <f>Ethernet!H262</f>
        <v>0</v>
      </c>
      <c r="I295" s="8">
        <f>Ethernet!I262</f>
        <v>0</v>
      </c>
      <c r="J295" s="8">
        <f>Ethernet!J262</f>
        <v>0</v>
      </c>
      <c r="K295" s="8">
        <f>Ethernet!K262</f>
        <v>0</v>
      </c>
      <c r="L295" s="8">
        <f>Ethernet!L262</f>
        <v>0</v>
      </c>
      <c r="M295" s="8">
        <f>Ethernet!M262</f>
        <v>0</v>
      </c>
      <c r="N295" s="8">
        <f>Ethernet!N262</f>
        <v>0</v>
      </c>
      <c r="O295" s="296" t="str">
        <f t="shared" si="167"/>
        <v>-</v>
      </c>
    </row>
    <row r="296" spans="2:15" ht="13.8">
      <c r="B296" s="87" t="str">
        <f t="shared" si="166"/>
        <v>Fibre Channel</v>
      </c>
      <c r="C296" s="8">
        <f>FibreChannel!C48</f>
        <v>265288</v>
      </c>
      <c r="D296" s="8">
        <f>FibreChannel!D48</f>
        <v>274857</v>
      </c>
      <c r="E296" s="8">
        <f>FibreChannel!E48</f>
        <v>0</v>
      </c>
      <c r="F296" s="8">
        <f>FibreChannel!F48</f>
        <v>0</v>
      </c>
      <c r="G296" s="8">
        <f>FibreChannel!G48</f>
        <v>0</v>
      </c>
      <c r="H296" s="8">
        <f>FibreChannel!H48</f>
        <v>0</v>
      </c>
      <c r="I296" s="8">
        <f>FibreChannel!I48</f>
        <v>0</v>
      </c>
      <c r="J296" s="8">
        <f>FibreChannel!J48</f>
        <v>0</v>
      </c>
      <c r="K296" s="8">
        <f>FibreChannel!K48</f>
        <v>0</v>
      </c>
      <c r="L296" s="8">
        <f>FibreChannel!L48</f>
        <v>0</v>
      </c>
      <c r="M296" s="8">
        <f>FibreChannel!M48</f>
        <v>0</v>
      </c>
      <c r="N296" s="8">
        <f>FibreChannel!N48</f>
        <v>0</v>
      </c>
      <c r="O296" s="296" t="str">
        <f t="shared" si="167"/>
        <v>-</v>
      </c>
    </row>
    <row r="297" spans="2:15" ht="13.8">
      <c r="B297" s="87" t="str">
        <f t="shared" si="166"/>
        <v>Fronthaul</v>
      </c>
      <c r="C297" s="8">
        <f>Fronthaul!C126</f>
        <v>13178976.436519636</v>
      </c>
      <c r="D297" s="8">
        <f>Fronthaul!D126</f>
        <v>9336404.879999999</v>
      </c>
      <c r="E297" s="8">
        <f>Fronthaul!E126</f>
        <v>0</v>
      </c>
      <c r="F297" s="8">
        <f>Fronthaul!F126</f>
        <v>0</v>
      </c>
      <c r="G297" s="8">
        <f>Fronthaul!G126</f>
        <v>0</v>
      </c>
      <c r="H297" s="8">
        <f>Fronthaul!H126</f>
        <v>0</v>
      </c>
      <c r="I297" s="8">
        <f>Fronthaul!I126</f>
        <v>0</v>
      </c>
      <c r="J297" s="8">
        <f>Fronthaul!J126</f>
        <v>0</v>
      </c>
      <c r="K297" s="8">
        <f>Fronthaul!K126</f>
        <v>0</v>
      </c>
      <c r="L297" s="8">
        <f>Fronthaul!L126</f>
        <v>0</v>
      </c>
      <c r="M297" s="8">
        <f>Fronthaul!M126</f>
        <v>0</v>
      </c>
      <c r="N297" s="8">
        <f>Fronthaul!N126</f>
        <v>0</v>
      </c>
      <c r="O297" s="296" t="str">
        <f t="shared" si="167"/>
        <v>-</v>
      </c>
    </row>
    <row r="298" spans="2:15" ht="13.8">
      <c r="B298" s="87" t="str">
        <f t="shared" si="166"/>
        <v>Backhaul</v>
      </c>
      <c r="C298" s="8">
        <f>Backhaul!C80</f>
        <v>745612.43632500002</v>
      </c>
      <c r="D298" s="8">
        <f>Backhaul!D80</f>
        <v>743970.7892</v>
      </c>
      <c r="E298" s="8">
        <f>Backhaul!E80</f>
        <v>0</v>
      </c>
      <c r="F298" s="8">
        <f>Backhaul!F80</f>
        <v>0</v>
      </c>
      <c r="G298" s="8">
        <f>Backhaul!G80</f>
        <v>0</v>
      </c>
      <c r="H298" s="8">
        <f>Backhaul!H80</f>
        <v>0</v>
      </c>
      <c r="I298" s="8">
        <f>Backhaul!I80</f>
        <v>0</v>
      </c>
      <c r="J298" s="8">
        <f>Backhaul!J80</f>
        <v>0</v>
      </c>
      <c r="K298" s="8">
        <f>Backhaul!K80</f>
        <v>0</v>
      </c>
      <c r="L298" s="8">
        <f>Backhaul!L80</f>
        <v>0</v>
      </c>
      <c r="M298" s="8">
        <f>Backhaul!M80</f>
        <v>0</v>
      </c>
      <c r="N298" s="8">
        <f>Backhaul!N80</f>
        <v>0</v>
      </c>
      <c r="O298" s="296" t="str">
        <f t="shared" si="167"/>
        <v>-</v>
      </c>
    </row>
    <row r="299" spans="2:15" ht="13.8">
      <c r="B299" s="87" t="str">
        <f t="shared" si="166"/>
        <v>FTTX</v>
      </c>
      <c r="C299" s="22">
        <f>FTTX!C74</f>
        <v>101839815.4647059</v>
      </c>
      <c r="D299" s="22">
        <f>FTTX!D74</f>
        <v>76318575.958176464</v>
      </c>
      <c r="E299" s="22">
        <f>FTTX!E74</f>
        <v>0</v>
      </c>
      <c r="F299" s="22">
        <f>FTTX!F74</f>
        <v>0</v>
      </c>
      <c r="G299" s="22">
        <f>FTTX!G74</f>
        <v>0</v>
      </c>
      <c r="H299" s="22">
        <f>FTTX!H74</f>
        <v>0</v>
      </c>
      <c r="I299" s="22">
        <f>FTTX!I74</f>
        <v>0</v>
      </c>
      <c r="J299" s="22">
        <f>FTTX!J74</f>
        <v>0</v>
      </c>
      <c r="K299" s="22">
        <f>FTTX!K74</f>
        <v>0</v>
      </c>
      <c r="L299" s="22">
        <f>FTTX!L74</f>
        <v>0</v>
      </c>
      <c r="M299" s="22">
        <f>FTTX!M74</f>
        <v>0</v>
      </c>
      <c r="N299" s="22">
        <f>FTTX!N74</f>
        <v>0</v>
      </c>
      <c r="O299" s="296" t="str">
        <f t="shared" si="167"/>
        <v>-</v>
      </c>
    </row>
    <row r="300" spans="2:15" ht="13.8">
      <c r="B300" s="88" t="str">
        <f t="shared" ref="B300" si="168">B186</f>
        <v>AOC-EOM-CPO</v>
      </c>
      <c r="C300" s="8">
        <f>'AOC-EOM-CPO'!C110</f>
        <v>0</v>
      </c>
      <c r="D300" s="8">
        <f>'AOC-EOM-CPO'!D110</f>
        <v>0</v>
      </c>
      <c r="E300" s="8">
        <f>'AOC-EOM-CPO'!E110</f>
        <v>0</v>
      </c>
      <c r="F300" s="8">
        <f>'AOC-EOM-CPO'!F110</f>
        <v>0</v>
      </c>
      <c r="G300" s="8">
        <f>'AOC-EOM-CPO'!G110</f>
        <v>0</v>
      </c>
      <c r="H300" s="8">
        <f>'AOC-EOM-CPO'!H110</f>
        <v>0</v>
      </c>
      <c r="I300" s="8">
        <f>'AOC-EOM-CPO'!I110</f>
        <v>0</v>
      </c>
      <c r="J300" s="8">
        <f>'AOC-EOM-CPO'!J110</f>
        <v>0</v>
      </c>
      <c r="K300" s="8">
        <f>'AOC-EOM-CPO'!K110</f>
        <v>0</v>
      </c>
      <c r="L300" s="8">
        <f>'AOC-EOM-CPO'!L110</f>
        <v>0</v>
      </c>
      <c r="M300" s="8">
        <f>'AOC-EOM-CPO'!M110</f>
        <v>0</v>
      </c>
      <c r="N300" s="8">
        <f>'AOC-EOM-CPO'!N110</f>
        <v>0</v>
      </c>
      <c r="O300" s="296" t="str">
        <f t="shared" si="167"/>
        <v>-</v>
      </c>
    </row>
    <row r="301" spans="2:15" ht="13.8">
      <c r="B301" s="53" t="s">
        <v>18</v>
      </c>
      <c r="C301" s="23">
        <f t="shared" ref="C301:K301" si="169">SUM(C294:C300)</f>
        <v>132423613.84255053</v>
      </c>
      <c r="D301" s="23">
        <f t="shared" si="169"/>
        <v>100868829.27737647</v>
      </c>
      <c r="E301" s="23">
        <f t="shared" si="169"/>
        <v>0</v>
      </c>
      <c r="F301" s="23">
        <f t="shared" si="169"/>
        <v>0</v>
      </c>
      <c r="G301" s="23">
        <f t="shared" si="169"/>
        <v>0</v>
      </c>
      <c r="H301" s="23">
        <f t="shared" si="169"/>
        <v>0</v>
      </c>
      <c r="I301" s="23">
        <f t="shared" si="169"/>
        <v>0</v>
      </c>
      <c r="J301" s="23">
        <f t="shared" si="169"/>
        <v>0</v>
      </c>
      <c r="K301" s="23">
        <f t="shared" si="169"/>
        <v>0</v>
      </c>
      <c r="L301" s="23">
        <f t="shared" ref="L301:N301" si="170">SUM(L294:L300)</f>
        <v>0</v>
      </c>
      <c r="M301" s="23">
        <f t="shared" si="170"/>
        <v>0</v>
      </c>
      <c r="N301" s="23">
        <f t="shared" si="170"/>
        <v>0</v>
      </c>
      <c r="O301" s="298" t="str">
        <f t="shared" si="167"/>
        <v>-</v>
      </c>
    </row>
    <row r="303" spans="2:15" ht="13.8">
      <c r="B303" s="179" t="s">
        <v>39</v>
      </c>
      <c r="C303" s="7">
        <v>2016</v>
      </c>
      <c r="D303" s="7">
        <v>2017</v>
      </c>
      <c r="E303" s="7">
        <v>2018</v>
      </c>
      <c r="F303" s="7">
        <v>2019</v>
      </c>
      <c r="G303" s="7">
        <v>2020</v>
      </c>
      <c r="H303" s="7">
        <v>2021</v>
      </c>
      <c r="I303" s="7">
        <v>2022</v>
      </c>
      <c r="J303" s="7">
        <v>2023</v>
      </c>
      <c r="K303" s="7">
        <v>2024</v>
      </c>
      <c r="L303" s="7">
        <v>2025</v>
      </c>
      <c r="M303" s="7">
        <v>2026</v>
      </c>
      <c r="N303" s="7">
        <v>2027</v>
      </c>
      <c r="O303" s="294" t="s">
        <v>163</v>
      </c>
    </row>
    <row r="304" spans="2:15" ht="13.8">
      <c r="B304" s="45" t="str">
        <f t="shared" ref="B304:B310" si="171">B294</f>
        <v>WDM</v>
      </c>
      <c r="C304" s="47">
        <f>WDM!C285</f>
        <v>72.630083223196436</v>
      </c>
      <c r="D304" s="47">
        <f>WDM!D285</f>
        <v>39.749575217756913</v>
      </c>
      <c r="E304" s="47">
        <f>WDM!E285</f>
        <v>0</v>
      </c>
      <c r="F304" s="47">
        <f>WDM!F285</f>
        <v>0</v>
      </c>
      <c r="G304" s="47">
        <f>WDM!G285</f>
        <v>0</v>
      </c>
      <c r="H304" s="47">
        <f>WDM!H285</f>
        <v>0</v>
      </c>
      <c r="I304" s="47">
        <f>WDM!I285</f>
        <v>0</v>
      </c>
      <c r="J304" s="47">
        <f>WDM!J285</f>
        <v>0</v>
      </c>
      <c r="K304" s="47">
        <f>WDM!K285</f>
        <v>0</v>
      </c>
      <c r="L304" s="47">
        <f>WDM!L285</f>
        <v>0</v>
      </c>
      <c r="M304" s="47">
        <f>WDM!M285</f>
        <v>0</v>
      </c>
      <c r="N304" s="47">
        <f>WDM!N285</f>
        <v>0</v>
      </c>
      <c r="O304" s="295" t="str">
        <f t="shared" ref="O304:O311" si="172">IF(I304=0,"-",(N304/I304)^(1/5)-1)</f>
        <v>-</v>
      </c>
    </row>
    <row r="305" spans="2:15" ht="13.8">
      <c r="B305" s="43" t="str">
        <f t="shared" si="171"/>
        <v>Ethernet</v>
      </c>
      <c r="C305" s="71">
        <f>Ethernet!C696</f>
        <v>377.01963316507278</v>
      </c>
      <c r="D305" s="71">
        <f>Ethernet!D696</f>
        <v>291.8124488223466</v>
      </c>
      <c r="E305" s="71">
        <f>Ethernet!E696</f>
        <v>0</v>
      </c>
      <c r="F305" s="71">
        <f>Ethernet!F696</f>
        <v>0</v>
      </c>
      <c r="G305" s="71">
        <f>Ethernet!G696</f>
        <v>0</v>
      </c>
      <c r="H305" s="71">
        <f>Ethernet!H696</f>
        <v>0</v>
      </c>
      <c r="I305" s="71">
        <f>Ethernet!I696</f>
        <v>0</v>
      </c>
      <c r="J305" s="71">
        <f>Ethernet!J696</f>
        <v>0</v>
      </c>
      <c r="K305" s="71">
        <f>Ethernet!K696</f>
        <v>0</v>
      </c>
      <c r="L305" s="71">
        <f>Ethernet!L696</f>
        <v>0</v>
      </c>
      <c r="M305" s="71">
        <f>Ethernet!M696</f>
        <v>0</v>
      </c>
      <c r="N305" s="71">
        <f>Ethernet!N696</f>
        <v>0</v>
      </c>
      <c r="O305" s="296" t="str">
        <f t="shared" si="172"/>
        <v>-</v>
      </c>
    </row>
    <row r="306" spans="2:15" ht="13.8">
      <c r="B306" s="43" t="str">
        <f t="shared" si="171"/>
        <v>Fibre Channel</v>
      </c>
      <c r="C306" s="71">
        <f>FibreChannel!C121</f>
        <v>35.064924139999995</v>
      </c>
      <c r="D306" s="71">
        <f>FibreChannel!D121</f>
        <v>29.649959999999986</v>
      </c>
      <c r="E306" s="71">
        <f>FibreChannel!E121</f>
        <v>0</v>
      </c>
      <c r="F306" s="71">
        <f>FibreChannel!F121</f>
        <v>0</v>
      </c>
      <c r="G306" s="71">
        <f>FibreChannel!G121</f>
        <v>0</v>
      </c>
      <c r="H306" s="71">
        <f>FibreChannel!H121</f>
        <v>0</v>
      </c>
      <c r="I306" s="71">
        <f>FibreChannel!I121</f>
        <v>0</v>
      </c>
      <c r="J306" s="71">
        <f>FibreChannel!J121</f>
        <v>0</v>
      </c>
      <c r="K306" s="71">
        <f>FibreChannel!K121</f>
        <v>0</v>
      </c>
      <c r="L306" s="71">
        <f>FibreChannel!L121</f>
        <v>0</v>
      </c>
      <c r="M306" s="71">
        <f>FibreChannel!M121</f>
        <v>0</v>
      </c>
      <c r="N306" s="71">
        <f>FibreChannel!N121</f>
        <v>0</v>
      </c>
      <c r="O306" s="296" t="str">
        <f t="shared" si="172"/>
        <v>-</v>
      </c>
    </row>
    <row r="307" spans="2:15" ht="13.8">
      <c r="B307" s="43" t="str">
        <f t="shared" si="171"/>
        <v>Fronthaul</v>
      </c>
      <c r="C307" s="48">
        <f>Fronthaul!C325</f>
        <v>307.50194203394983</v>
      </c>
      <c r="D307" s="48">
        <f>Fronthaul!D325</f>
        <v>202.83683410328524</v>
      </c>
      <c r="E307" s="48">
        <f>Fronthaul!E325</f>
        <v>0</v>
      </c>
      <c r="F307" s="48">
        <f>Fronthaul!F325</f>
        <v>0</v>
      </c>
      <c r="G307" s="48">
        <f>Fronthaul!G325</f>
        <v>0</v>
      </c>
      <c r="H307" s="48">
        <f>Fronthaul!H325</f>
        <v>0</v>
      </c>
      <c r="I307" s="48">
        <f>Fronthaul!I325</f>
        <v>0</v>
      </c>
      <c r="J307" s="48">
        <f>Fronthaul!J325</f>
        <v>0</v>
      </c>
      <c r="K307" s="48">
        <f>Fronthaul!K325</f>
        <v>0</v>
      </c>
      <c r="L307" s="48">
        <f>Fronthaul!L325</f>
        <v>0</v>
      </c>
      <c r="M307" s="48">
        <f>Fronthaul!M325</f>
        <v>0</v>
      </c>
      <c r="N307" s="48">
        <f>Fronthaul!N325</f>
        <v>0</v>
      </c>
      <c r="O307" s="296" t="str">
        <f t="shared" si="172"/>
        <v>-</v>
      </c>
    </row>
    <row r="308" spans="2:15" ht="13.8">
      <c r="B308" s="43" t="str">
        <f t="shared" si="171"/>
        <v>Backhaul</v>
      </c>
      <c r="C308" s="48">
        <f>Backhaul!C208</f>
        <v>14.709699438138816</v>
      </c>
      <c r="D308" s="48">
        <f>Backhaul!D208</f>
        <v>12.062046865117964</v>
      </c>
      <c r="E308" s="48">
        <f>Backhaul!E208</f>
        <v>0</v>
      </c>
      <c r="F308" s="48">
        <f>Backhaul!F208</f>
        <v>0</v>
      </c>
      <c r="G308" s="48">
        <f>Backhaul!G208</f>
        <v>0</v>
      </c>
      <c r="H308" s="48">
        <f>Backhaul!H208</f>
        <v>0</v>
      </c>
      <c r="I308" s="48">
        <f>Backhaul!I208</f>
        <v>0</v>
      </c>
      <c r="J308" s="48">
        <f>Backhaul!J208</f>
        <v>0</v>
      </c>
      <c r="K308" s="48">
        <f>Backhaul!K208</f>
        <v>0</v>
      </c>
      <c r="L308" s="48">
        <f>Backhaul!L208</f>
        <v>0</v>
      </c>
      <c r="M308" s="48">
        <f>Backhaul!M208</f>
        <v>0</v>
      </c>
      <c r="N308" s="48">
        <f>Backhaul!N208</f>
        <v>0</v>
      </c>
      <c r="O308" s="296" t="str">
        <f t="shared" si="172"/>
        <v>-</v>
      </c>
    </row>
    <row r="309" spans="2:15" ht="13.8">
      <c r="B309" s="43" t="str">
        <f t="shared" si="171"/>
        <v>FTTX</v>
      </c>
      <c r="C309" s="48">
        <f>FTTX!C191</f>
        <v>1099.0509125817987</v>
      </c>
      <c r="D309" s="48">
        <f>FTTX!D191</f>
        <v>779.35445534383041</v>
      </c>
      <c r="E309" s="48">
        <f>FTTX!E191</f>
        <v>0</v>
      </c>
      <c r="F309" s="48">
        <f>FTTX!F191</f>
        <v>0</v>
      </c>
      <c r="G309" s="48">
        <f>FTTX!G191</f>
        <v>0</v>
      </c>
      <c r="H309" s="48">
        <f>FTTX!H191</f>
        <v>0</v>
      </c>
      <c r="I309" s="48">
        <f>FTTX!I191</f>
        <v>0</v>
      </c>
      <c r="J309" s="48">
        <f>FTTX!J191</f>
        <v>0</v>
      </c>
      <c r="K309" s="48">
        <f>FTTX!K191</f>
        <v>0</v>
      </c>
      <c r="L309" s="48">
        <f>FTTX!L191</f>
        <v>0</v>
      </c>
      <c r="M309" s="48">
        <f>FTTX!M191</f>
        <v>0</v>
      </c>
      <c r="N309" s="48">
        <f>FTTX!N191</f>
        <v>0</v>
      </c>
      <c r="O309" s="296" t="str">
        <f t="shared" si="172"/>
        <v>-</v>
      </c>
    </row>
    <row r="310" spans="2:15" ht="13.8">
      <c r="B310" s="44" t="str">
        <f t="shared" si="171"/>
        <v>AOC-EOM-CPO</v>
      </c>
      <c r="C310" s="71">
        <f>'AOC-EOM-CPO'!C287</f>
        <v>0</v>
      </c>
      <c r="D310" s="71">
        <f>'AOC-EOM-CPO'!D287</f>
        <v>0</v>
      </c>
      <c r="E310" s="71">
        <f>'AOC-EOM-CPO'!E287</f>
        <v>0</v>
      </c>
      <c r="F310" s="71">
        <f>'AOC-EOM-CPO'!F287</f>
        <v>0</v>
      </c>
      <c r="G310" s="71">
        <f>'AOC-EOM-CPO'!G287</f>
        <v>0</v>
      </c>
      <c r="H310" s="71">
        <f>'AOC-EOM-CPO'!H287</f>
        <v>0</v>
      </c>
      <c r="I310" s="71">
        <f>'AOC-EOM-CPO'!I287</f>
        <v>0</v>
      </c>
      <c r="J310" s="71">
        <f>'AOC-EOM-CPO'!J287</f>
        <v>0</v>
      </c>
      <c r="K310" s="71">
        <f>'AOC-EOM-CPO'!K287</f>
        <v>0</v>
      </c>
      <c r="L310" s="71">
        <f>'AOC-EOM-CPO'!L287</f>
        <v>0</v>
      </c>
      <c r="M310" s="71">
        <f>'AOC-EOM-CPO'!M287</f>
        <v>0</v>
      </c>
      <c r="N310" s="71">
        <f>'AOC-EOM-CPO'!N287</f>
        <v>0</v>
      </c>
      <c r="O310" s="296" t="str">
        <f t="shared" si="172"/>
        <v>-</v>
      </c>
    </row>
    <row r="311" spans="2:15" ht="13.8">
      <c r="B311" s="53" t="s">
        <v>18</v>
      </c>
      <c r="C311" s="46">
        <f t="shared" ref="C311:K311" si="173">SUM(C304:C310)</f>
        <v>1905.9771945821567</v>
      </c>
      <c r="D311" s="46">
        <f t="shared" si="173"/>
        <v>1355.4653203523371</v>
      </c>
      <c r="E311" s="46">
        <f t="shared" si="173"/>
        <v>0</v>
      </c>
      <c r="F311" s="46">
        <f t="shared" si="173"/>
        <v>0</v>
      </c>
      <c r="G311" s="46">
        <f t="shared" si="173"/>
        <v>0</v>
      </c>
      <c r="H311" s="46">
        <f t="shared" si="173"/>
        <v>0</v>
      </c>
      <c r="I311" s="46">
        <f t="shared" si="173"/>
        <v>0</v>
      </c>
      <c r="J311" s="46">
        <f t="shared" si="173"/>
        <v>0</v>
      </c>
      <c r="K311" s="46">
        <f t="shared" si="173"/>
        <v>0</v>
      </c>
      <c r="L311" s="46">
        <f t="shared" ref="L311:N311" si="174">SUM(L304:L310)</f>
        <v>0</v>
      </c>
      <c r="M311" s="46">
        <f t="shared" si="174"/>
        <v>0</v>
      </c>
      <c r="N311" s="46">
        <f t="shared" si="174"/>
        <v>0</v>
      </c>
      <c r="O311" s="298" t="str">
        <f t="shared" si="172"/>
        <v>-</v>
      </c>
    </row>
    <row r="314" spans="2:15" ht="21">
      <c r="B314" s="19" t="str">
        <f>$B$33&amp;"- opportunity by segment"</f>
        <v>InP integrated- opportunity by segment</v>
      </c>
    </row>
    <row r="335" spans="2:15" ht="13.8">
      <c r="B335" s="179" t="s">
        <v>21</v>
      </c>
      <c r="C335" s="85">
        <v>2016</v>
      </c>
      <c r="D335" s="85">
        <v>2017</v>
      </c>
      <c r="E335" s="85">
        <v>2018</v>
      </c>
      <c r="F335" s="85">
        <v>2019</v>
      </c>
      <c r="G335" s="85">
        <v>2020</v>
      </c>
      <c r="H335" s="85">
        <v>2021</v>
      </c>
      <c r="I335" s="85">
        <v>2022</v>
      </c>
      <c r="J335" s="85">
        <v>2023</v>
      </c>
      <c r="K335" s="85">
        <v>2024</v>
      </c>
      <c r="L335" s="85">
        <v>2025</v>
      </c>
      <c r="M335" s="85">
        <v>2026</v>
      </c>
      <c r="N335" s="85">
        <v>2027</v>
      </c>
      <c r="O335" s="294" t="s">
        <v>163</v>
      </c>
    </row>
    <row r="336" spans="2:15" ht="13.8">
      <c r="B336" s="86" t="str">
        <f t="shared" ref="B336:B342" si="175">B294</f>
        <v>WDM</v>
      </c>
      <c r="C336" s="22">
        <f>WDM!C117</f>
        <v>487751.95</v>
      </c>
      <c r="D336" s="22">
        <f>WDM!D117</f>
        <v>578529.99999999988</v>
      </c>
      <c r="E336" s="22">
        <f>WDM!E117</f>
        <v>0</v>
      </c>
      <c r="F336" s="22">
        <f>WDM!F117</f>
        <v>0</v>
      </c>
      <c r="G336" s="22">
        <f>WDM!G117</f>
        <v>0</v>
      </c>
      <c r="H336" s="22">
        <f>WDM!H117</f>
        <v>0</v>
      </c>
      <c r="I336" s="22">
        <f>WDM!I117</f>
        <v>0</v>
      </c>
      <c r="J336" s="22">
        <f>WDM!J117</f>
        <v>0</v>
      </c>
      <c r="K336" s="22">
        <f>WDM!K117</f>
        <v>0</v>
      </c>
      <c r="L336" s="22">
        <f>WDM!L117</f>
        <v>0</v>
      </c>
      <c r="M336" s="22">
        <f>WDM!M117</f>
        <v>0</v>
      </c>
      <c r="N336" s="22">
        <f>WDM!N117</f>
        <v>0</v>
      </c>
      <c r="O336" s="295" t="str">
        <f t="shared" ref="O336:O343" si="176">IF(I336=0,"-",(N336/I336)^(1/5)-1)</f>
        <v>-</v>
      </c>
    </row>
    <row r="337" spans="2:15" ht="13.8">
      <c r="B337" s="87" t="str">
        <f t="shared" si="175"/>
        <v>Ethernet</v>
      </c>
      <c r="C337" s="8">
        <f>Ethernet!C348</f>
        <v>2348354.7200000002</v>
      </c>
      <c r="D337" s="8">
        <f>Ethernet!D348</f>
        <v>3963984.29</v>
      </c>
      <c r="E337" s="8">
        <f>Ethernet!E348</f>
        <v>0</v>
      </c>
      <c r="F337" s="8">
        <f>Ethernet!F348</f>
        <v>0</v>
      </c>
      <c r="G337" s="8">
        <f>Ethernet!G348</f>
        <v>0</v>
      </c>
      <c r="H337" s="8">
        <f>Ethernet!H348</f>
        <v>0</v>
      </c>
      <c r="I337" s="8">
        <f>Ethernet!I348</f>
        <v>0</v>
      </c>
      <c r="J337" s="8">
        <f>Ethernet!J348</f>
        <v>0</v>
      </c>
      <c r="K337" s="8">
        <f>Ethernet!K348</f>
        <v>0</v>
      </c>
      <c r="L337" s="8">
        <f>Ethernet!L348</f>
        <v>0</v>
      </c>
      <c r="M337" s="8">
        <f>Ethernet!M348</f>
        <v>0</v>
      </c>
      <c r="N337" s="8">
        <f>Ethernet!N348</f>
        <v>0</v>
      </c>
      <c r="O337" s="296" t="str">
        <f t="shared" si="176"/>
        <v>-</v>
      </c>
    </row>
    <row r="338" spans="2:15" ht="13.8">
      <c r="B338" s="87" t="str">
        <f t="shared" si="175"/>
        <v>Fibre Channel</v>
      </c>
      <c r="C338" s="8">
        <f>FibreChannel!C62</f>
        <v>4295</v>
      </c>
      <c r="D338" s="8">
        <f>FibreChannel!D62</f>
        <v>13363</v>
      </c>
      <c r="E338" s="8">
        <f>FibreChannel!E62</f>
        <v>0</v>
      </c>
      <c r="F338" s="8">
        <f>FibreChannel!F62</f>
        <v>0</v>
      </c>
      <c r="G338" s="8">
        <f>FibreChannel!G62</f>
        <v>0</v>
      </c>
      <c r="H338" s="8">
        <f>FibreChannel!H62</f>
        <v>0</v>
      </c>
      <c r="I338" s="8">
        <f>FibreChannel!I62</f>
        <v>0</v>
      </c>
      <c r="J338" s="8">
        <f>FibreChannel!J62</f>
        <v>0</v>
      </c>
      <c r="K338" s="8">
        <f>FibreChannel!K62</f>
        <v>0</v>
      </c>
      <c r="L338" s="8">
        <f>FibreChannel!L62</f>
        <v>0</v>
      </c>
      <c r="M338" s="8">
        <f>FibreChannel!M62</f>
        <v>0</v>
      </c>
      <c r="N338" s="8">
        <f>FibreChannel!N62</f>
        <v>0</v>
      </c>
      <c r="O338" s="296" t="str">
        <f t="shared" si="176"/>
        <v>-</v>
      </c>
    </row>
    <row r="339" spans="2:15" ht="13.8">
      <c r="B339" s="87" t="str">
        <f t="shared" si="175"/>
        <v>Fronthaul</v>
      </c>
      <c r="C339" s="8">
        <f>Fronthaul!C165</f>
        <v>84</v>
      </c>
      <c r="D339" s="8">
        <f>Fronthaul!D165</f>
        <v>9000</v>
      </c>
      <c r="E339" s="8">
        <f>Fronthaul!E165</f>
        <v>0</v>
      </c>
      <c r="F339" s="8">
        <f>Fronthaul!F165</f>
        <v>0</v>
      </c>
      <c r="G339" s="8">
        <f>Fronthaul!G165</f>
        <v>0</v>
      </c>
      <c r="H339" s="8">
        <f>Fronthaul!H165</f>
        <v>0</v>
      </c>
      <c r="I339" s="8">
        <f>Fronthaul!I165</f>
        <v>0</v>
      </c>
      <c r="J339" s="8">
        <f>Fronthaul!J165</f>
        <v>0</v>
      </c>
      <c r="K339" s="8">
        <f>Fronthaul!K165</f>
        <v>0</v>
      </c>
      <c r="L339" s="8">
        <f>Fronthaul!L165</f>
        <v>0</v>
      </c>
      <c r="M339" s="8">
        <f>Fronthaul!M165</f>
        <v>0</v>
      </c>
      <c r="N339" s="8">
        <f>Fronthaul!N165</f>
        <v>0</v>
      </c>
      <c r="O339" s="296" t="str">
        <f t="shared" si="176"/>
        <v>-</v>
      </c>
    </row>
    <row r="340" spans="2:15" ht="13.8">
      <c r="B340" s="87" t="str">
        <f t="shared" si="175"/>
        <v>Backhaul</v>
      </c>
      <c r="C340" s="8">
        <f>Backhaul!C105</f>
        <v>511597.74942000001</v>
      </c>
      <c r="D340" s="8">
        <f>Backhaul!D105</f>
        <v>532923.90500000003</v>
      </c>
      <c r="E340" s="8">
        <f>Backhaul!E105</f>
        <v>0</v>
      </c>
      <c r="F340" s="8">
        <f>Backhaul!F105</f>
        <v>0</v>
      </c>
      <c r="G340" s="8">
        <f>Backhaul!G105</f>
        <v>0</v>
      </c>
      <c r="H340" s="8">
        <f>Backhaul!H105</f>
        <v>0</v>
      </c>
      <c r="I340" s="8">
        <f>Backhaul!I105</f>
        <v>0</v>
      </c>
      <c r="J340" s="8">
        <f>Backhaul!J105</f>
        <v>0</v>
      </c>
      <c r="K340" s="8">
        <f>Backhaul!K105</f>
        <v>0</v>
      </c>
      <c r="L340" s="8">
        <f>Backhaul!L105</f>
        <v>0</v>
      </c>
      <c r="M340" s="8">
        <f>Backhaul!M105</f>
        <v>0</v>
      </c>
      <c r="N340" s="8">
        <f>Backhaul!N105</f>
        <v>0</v>
      </c>
      <c r="O340" s="296" t="str">
        <f t="shared" si="176"/>
        <v>-</v>
      </c>
    </row>
    <row r="341" spans="2:15" ht="13.8">
      <c r="B341" s="87" t="str">
        <f t="shared" si="175"/>
        <v>FTTX</v>
      </c>
      <c r="C341" s="22">
        <f>FTTX!C97</f>
        <v>360100</v>
      </c>
      <c r="D341" s="22">
        <f>FTTX!D97</f>
        <v>1533995.25</v>
      </c>
      <c r="E341" s="22">
        <f>FTTX!E97</f>
        <v>0</v>
      </c>
      <c r="F341" s="22">
        <f>FTTX!F97</f>
        <v>0</v>
      </c>
      <c r="G341" s="22">
        <f>FTTX!G97</f>
        <v>0</v>
      </c>
      <c r="H341" s="22">
        <f>FTTX!H97</f>
        <v>0</v>
      </c>
      <c r="I341" s="22">
        <f>FTTX!I97</f>
        <v>0</v>
      </c>
      <c r="J341" s="22">
        <f>FTTX!J97</f>
        <v>0</v>
      </c>
      <c r="K341" s="22">
        <f>FTTX!K97</f>
        <v>0</v>
      </c>
      <c r="L341" s="22">
        <f>FTTX!L97</f>
        <v>0</v>
      </c>
      <c r="M341" s="22">
        <f>FTTX!M97</f>
        <v>0</v>
      </c>
      <c r="N341" s="22">
        <f>FTTX!N97</f>
        <v>0</v>
      </c>
      <c r="O341" s="296" t="str">
        <f t="shared" si="176"/>
        <v>-</v>
      </c>
    </row>
    <row r="342" spans="2:15" ht="13.8">
      <c r="B342" s="88" t="str">
        <f t="shared" si="175"/>
        <v>AOC-EOM-CPO</v>
      </c>
      <c r="C342" s="8">
        <f>'AOC-EOM-CPO'!C145</f>
        <v>0</v>
      </c>
      <c r="D342" s="8">
        <f>'AOC-EOM-CPO'!D145</f>
        <v>0</v>
      </c>
      <c r="E342" s="8">
        <f>'AOC-EOM-CPO'!E145</f>
        <v>0</v>
      </c>
      <c r="F342" s="8">
        <f>'AOC-EOM-CPO'!F145</f>
        <v>0</v>
      </c>
      <c r="G342" s="8">
        <f>'AOC-EOM-CPO'!G145</f>
        <v>0</v>
      </c>
      <c r="H342" s="8">
        <f>'AOC-EOM-CPO'!H145</f>
        <v>0</v>
      </c>
      <c r="I342" s="8">
        <f>'AOC-EOM-CPO'!I145</f>
        <v>0</v>
      </c>
      <c r="J342" s="8">
        <f>'AOC-EOM-CPO'!J145</f>
        <v>0</v>
      </c>
      <c r="K342" s="8">
        <f>'AOC-EOM-CPO'!K145</f>
        <v>0</v>
      </c>
      <c r="L342" s="8">
        <f>'AOC-EOM-CPO'!L145</f>
        <v>0</v>
      </c>
      <c r="M342" s="8">
        <f>'AOC-EOM-CPO'!M145</f>
        <v>0</v>
      </c>
      <c r="N342" s="8">
        <f>'AOC-EOM-CPO'!N145</f>
        <v>0</v>
      </c>
      <c r="O342" s="296" t="str">
        <f t="shared" si="176"/>
        <v>-</v>
      </c>
    </row>
    <row r="343" spans="2:15" ht="13.8">
      <c r="B343" s="53" t="s">
        <v>18</v>
      </c>
      <c r="C343" s="23">
        <f t="shared" ref="C343:K343" si="177">SUM(C336:C342)</f>
        <v>3712183.4194200002</v>
      </c>
      <c r="D343" s="23">
        <f t="shared" si="177"/>
        <v>6631796.4450000003</v>
      </c>
      <c r="E343" s="23">
        <f t="shared" si="177"/>
        <v>0</v>
      </c>
      <c r="F343" s="23">
        <f t="shared" si="177"/>
        <v>0</v>
      </c>
      <c r="G343" s="23">
        <f t="shared" si="177"/>
        <v>0</v>
      </c>
      <c r="H343" s="23">
        <f t="shared" si="177"/>
        <v>0</v>
      </c>
      <c r="I343" s="23">
        <f t="shared" si="177"/>
        <v>0</v>
      </c>
      <c r="J343" s="23">
        <f t="shared" si="177"/>
        <v>0</v>
      </c>
      <c r="K343" s="23">
        <f t="shared" si="177"/>
        <v>0</v>
      </c>
      <c r="L343" s="23">
        <f t="shared" ref="L343:N343" si="178">SUM(L336:L342)</f>
        <v>0</v>
      </c>
      <c r="M343" s="23">
        <f t="shared" si="178"/>
        <v>0</v>
      </c>
      <c r="N343" s="23">
        <f t="shared" si="178"/>
        <v>0</v>
      </c>
      <c r="O343" s="298" t="str">
        <f t="shared" si="176"/>
        <v>-</v>
      </c>
    </row>
    <row r="345" spans="2:15" ht="13.8">
      <c r="B345" s="179" t="s">
        <v>39</v>
      </c>
      <c r="C345" s="7">
        <v>2016</v>
      </c>
      <c r="D345" s="7">
        <v>2017</v>
      </c>
      <c r="E345" s="7">
        <v>2018</v>
      </c>
      <c r="F345" s="7">
        <v>2019</v>
      </c>
      <c r="G345" s="7">
        <v>2020</v>
      </c>
      <c r="H345" s="7">
        <v>2021</v>
      </c>
      <c r="I345" s="7">
        <v>2022</v>
      </c>
      <c r="J345" s="7">
        <v>2023</v>
      </c>
      <c r="K345" s="7">
        <v>2024</v>
      </c>
      <c r="L345" s="7">
        <v>2025</v>
      </c>
      <c r="M345" s="7">
        <v>2026</v>
      </c>
      <c r="N345" s="7">
        <v>2027</v>
      </c>
      <c r="O345" s="294" t="s">
        <v>163</v>
      </c>
    </row>
    <row r="346" spans="2:15" ht="13.8">
      <c r="B346" s="45" t="str">
        <f t="shared" ref="B346:B352" si="179">B336</f>
        <v>WDM</v>
      </c>
      <c r="C346" s="47">
        <f>WDM!C313</f>
        <v>405.05577625853743</v>
      </c>
      <c r="D346" s="47">
        <f>WDM!D313</f>
        <v>757.08870570867111</v>
      </c>
      <c r="E346" s="47">
        <f>WDM!E313</f>
        <v>0</v>
      </c>
      <c r="F346" s="47">
        <f>WDM!F313</f>
        <v>0</v>
      </c>
      <c r="G346" s="47">
        <f>WDM!G313</f>
        <v>0</v>
      </c>
      <c r="H346" s="47">
        <f>WDM!H313</f>
        <v>0</v>
      </c>
      <c r="I346" s="47">
        <f>WDM!I313</f>
        <v>0</v>
      </c>
      <c r="J346" s="47">
        <f>WDM!J313</f>
        <v>0</v>
      </c>
      <c r="K346" s="47">
        <f>WDM!K313</f>
        <v>0</v>
      </c>
      <c r="L346" s="47">
        <f>WDM!L313</f>
        <v>0</v>
      </c>
      <c r="M346" s="47">
        <f>WDM!M313</f>
        <v>0</v>
      </c>
      <c r="N346" s="47">
        <f>WDM!N313</f>
        <v>0</v>
      </c>
      <c r="O346" s="295" t="str">
        <f t="shared" ref="O346:O353" si="180">IF(I346=0,"-",(N346/I346)^(1/5)-1)</f>
        <v>-</v>
      </c>
    </row>
    <row r="347" spans="2:15" ht="13.8">
      <c r="B347" s="43" t="str">
        <f t="shared" si="179"/>
        <v>Ethernet</v>
      </c>
      <c r="C347" s="71">
        <f>Ethernet!C782</f>
        <v>1510.4269049154386</v>
      </c>
      <c r="D347" s="71">
        <f>Ethernet!D782</f>
        <v>2025.9350448884006</v>
      </c>
      <c r="E347" s="71">
        <f>Ethernet!E782</f>
        <v>0</v>
      </c>
      <c r="F347" s="71">
        <f>Ethernet!F782</f>
        <v>0</v>
      </c>
      <c r="G347" s="71">
        <f>Ethernet!G782</f>
        <v>0</v>
      </c>
      <c r="H347" s="71">
        <f>Ethernet!H782</f>
        <v>0</v>
      </c>
      <c r="I347" s="71">
        <f>Ethernet!I782</f>
        <v>0</v>
      </c>
      <c r="J347" s="71">
        <f>Ethernet!J782</f>
        <v>0</v>
      </c>
      <c r="K347" s="71">
        <f>Ethernet!K782</f>
        <v>0</v>
      </c>
      <c r="L347" s="71">
        <f>Ethernet!L782</f>
        <v>0</v>
      </c>
      <c r="M347" s="71">
        <f>Ethernet!M782</f>
        <v>0</v>
      </c>
      <c r="N347" s="71">
        <f>Ethernet!N782</f>
        <v>0</v>
      </c>
      <c r="O347" s="296" t="str">
        <f t="shared" si="180"/>
        <v>-</v>
      </c>
    </row>
    <row r="348" spans="2:15" ht="13.8">
      <c r="B348" s="43" t="str">
        <f t="shared" si="179"/>
        <v>Fibre Channel</v>
      </c>
      <c r="C348" s="71">
        <f>FibreChannel!C135</f>
        <v>1.3559907519656897</v>
      </c>
      <c r="D348" s="71">
        <f>FibreChannel!D135</f>
        <v>3.3407499999999999</v>
      </c>
      <c r="E348" s="71">
        <f>FibreChannel!E135</f>
        <v>0</v>
      </c>
      <c r="F348" s="71">
        <f>FibreChannel!F135</f>
        <v>0</v>
      </c>
      <c r="G348" s="71">
        <f>FibreChannel!G135</f>
        <v>0</v>
      </c>
      <c r="H348" s="71">
        <f>FibreChannel!H135</f>
        <v>0</v>
      </c>
      <c r="I348" s="71">
        <f>FibreChannel!I135</f>
        <v>0</v>
      </c>
      <c r="J348" s="71">
        <f>FibreChannel!J135</f>
        <v>0</v>
      </c>
      <c r="K348" s="71">
        <f>FibreChannel!K135</f>
        <v>0</v>
      </c>
      <c r="L348" s="71">
        <f>FibreChannel!L135</f>
        <v>0</v>
      </c>
      <c r="M348" s="71">
        <f>FibreChannel!M135</f>
        <v>0</v>
      </c>
      <c r="N348" s="71">
        <f>FibreChannel!N135</f>
        <v>0</v>
      </c>
      <c r="O348" s="296" t="str">
        <f t="shared" si="180"/>
        <v>-</v>
      </c>
    </row>
    <row r="349" spans="2:15" ht="13.8">
      <c r="B349" s="43" t="str">
        <f t="shared" si="179"/>
        <v>Fronthaul</v>
      </c>
      <c r="C349" s="48">
        <f>Fronthaul!C364</f>
        <v>0</v>
      </c>
      <c r="D349" s="48">
        <f>Fronthaul!D364</f>
        <v>0</v>
      </c>
      <c r="E349" s="48">
        <f>Fronthaul!E364</f>
        <v>0</v>
      </c>
      <c r="F349" s="48">
        <f>Fronthaul!F364</f>
        <v>0</v>
      </c>
      <c r="G349" s="48">
        <f>Fronthaul!G364</f>
        <v>0</v>
      </c>
      <c r="H349" s="48">
        <f>Fronthaul!H364</f>
        <v>0</v>
      </c>
      <c r="I349" s="48">
        <f>Fronthaul!I364</f>
        <v>0</v>
      </c>
      <c r="J349" s="48">
        <f>Fronthaul!J364</f>
        <v>0</v>
      </c>
      <c r="K349" s="48">
        <f>Fronthaul!K364</f>
        <v>0</v>
      </c>
      <c r="L349" s="48">
        <f>Fronthaul!L364</f>
        <v>0</v>
      </c>
      <c r="M349" s="48">
        <f>Fronthaul!M364</f>
        <v>0</v>
      </c>
      <c r="N349" s="48">
        <f>Fronthaul!N364</f>
        <v>0</v>
      </c>
      <c r="O349" s="296" t="str">
        <f t="shared" si="180"/>
        <v>-</v>
      </c>
    </row>
    <row r="350" spans="2:15" ht="13.8">
      <c r="B350" s="43" t="str">
        <f t="shared" si="179"/>
        <v>Backhaul</v>
      </c>
      <c r="C350" s="48">
        <f>Backhaul!C233</f>
        <v>107.54805562697544</v>
      </c>
      <c r="D350" s="48">
        <f>Backhaul!D233</f>
        <v>91.636803683844846</v>
      </c>
      <c r="E350" s="48">
        <f>Backhaul!E233</f>
        <v>0</v>
      </c>
      <c r="F350" s="48">
        <f>Backhaul!F233</f>
        <v>0</v>
      </c>
      <c r="G350" s="48">
        <f>Backhaul!G233</f>
        <v>0</v>
      </c>
      <c r="H350" s="48">
        <f>Backhaul!H233</f>
        <v>0</v>
      </c>
      <c r="I350" s="48">
        <f>Backhaul!I233</f>
        <v>0</v>
      </c>
      <c r="J350" s="48">
        <f>Backhaul!J233</f>
        <v>0</v>
      </c>
      <c r="K350" s="48">
        <f>Backhaul!K233</f>
        <v>0</v>
      </c>
      <c r="L350" s="48">
        <f>Backhaul!L233</f>
        <v>0</v>
      </c>
      <c r="M350" s="48">
        <f>Backhaul!M233</f>
        <v>0</v>
      </c>
      <c r="N350" s="48">
        <f>Backhaul!N233</f>
        <v>0</v>
      </c>
      <c r="O350" s="296" t="str">
        <f t="shared" si="180"/>
        <v>-</v>
      </c>
    </row>
    <row r="351" spans="2:15" ht="13.8">
      <c r="B351" s="43" t="str">
        <f t="shared" si="179"/>
        <v>FTTX</v>
      </c>
      <c r="C351" s="48">
        <f>FTTX!C214</f>
        <v>34.703749999999992</v>
      </c>
      <c r="D351" s="48">
        <f>FTTX!D214</f>
        <v>232.78695500000001</v>
      </c>
      <c r="E351" s="48">
        <f>FTTX!E214</f>
        <v>0</v>
      </c>
      <c r="F351" s="48">
        <f>FTTX!F214</f>
        <v>0</v>
      </c>
      <c r="G351" s="48">
        <f>FTTX!G214</f>
        <v>0</v>
      </c>
      <c r="H351" s="48">
        <f>FTTX!H214</f>
        <v>0</v>
      </c>
      <c r="I351" s="48">
        <f>FTTX!I214</f>
        <v>0</v>
      </c>
      <c r="J351" s="48">
        <f>FTTX!J214</f>
        <v>0</v>
      </c>
      <c r="K351" s="48">
        <f>FTTX!K214</f>
        <v>0</v>
      </c>
      <c r="L351" s="48">
        <f>FTTX!L214</f>
        <v>0</v>
      </c>
      <c r="M351" s="48">
        <f>FTTX!M214</f>
        <v>0</v>
      </c>
      <c r="N351" s="48">
        <f>FTTX!N214</f>
        <v>0</v>
      </c>
      <c r="O351" s="296" t="str">
        <f t="shared" si="180"/>
        <v>-</v>
      </c>
    </row>
    <row r="352" spans="2:15" ht="13.8">
      <c r="B352" s="44" t="str">
        <f t="shared" si="179"/>
        <v>AOC-EOM-CPO</v>
      </c>
      <c r="C352" s="71">
        <f>'AOC-EOM-CPO'!C322</f>
        <v>0</v>
      </c>
      <c r="D352" s="71">
        <f>'AOC-EOM-CPO'!D322</f>
        <v>0</v>
      </c>
      <c r="E352" s="71">
        <f>'AOC-EOM-CPO'!E322</f>
        <v>0</v>
      </c>
      <c r="F352" s="71">
        <f>'AOC-EOM-CPO'!F322</f>
        <v>0</v>
      </c>
      <c r="G352" s="71">
        <f>'AOC-EOM-CPO'!G322</f>
        <v>0</v>
      </c>
      <c r="H352" s="71">
        <f>'AOC-EOM-CPO'!H322</f>
        <v>0</v>
      </c>
      <c r="I352" s="71">
        <f>'AOC-EOM-CPO'!I322</f>
        <v>0</v>
      </c>
      <c r="J352" s="71">
        <f>'AOC-EOM-CPO'!J322</f>
        <v>0</v>
      </c>
      <c r="K352" s="71">
        <f>'AOC-EOM-CPO'!K322</f>
        <v>0</v>
      </c>
      <c r="L352" s="71">
        <f>'AOC-EOM-CPO'!L322</f>
        <v>0</v>
      </c>
      <c r="M352" s="71">
        <f>'AOC-EOM-CPO'!M322</f>
        <v>0</v>
      </c>
      <c r="N352" s="71">
        <f>'AOC-EOM-CPO'!N322</f>
        <v>0</v>
      </c>
      <c r="O352" s="296" t="str">
        <f t="shared" si="180"/>
        <v>-</v>
      </c>
    </row>
    <row r="353" spans="2:15" ht="13.8">
      <c r="B353" s="53" t="s">
        <v>18</v>
      </c>
      <c r="C353" s="46">
        <f t="shared" ref="C353:K353" si="181">SUM(C346:C352)</f>
        <v>2059.090477552917</v>
      </c>
      <c r="D353" s="46">
        <f t="shared" si="181"/>
        <v>3110.7882592809165</v>
      </c>
      <c r="E353" s="46">
        <f t="shared" si="181"/>
        <v>0</v>
      </c>
      <c r="F353" s="46">
        <f t="shared" si="181"/>
        <v>0</v>
      </c>
      <c r="G353" s="46">
        <f t="shared" si="181"/>
        <v>0</v>
      </c>
      <c r="H353" s="46">
        <f t="shared" si="181"/>
        <v>0</v>
      </c>
      <c r="I353" s="46">
        <f t="shared" si="181"/>
        <v>0</v>
      </c>
      <c r="J353" s="46">
        <f t="shared" si="181"/>
        <v>0</v>
      </c>
      <c r="K353" s="46">
        <f t="shared" si="181"/>
        <v>0</v>
      </c>
      <c r="L353" s="46">
        <f t="shared" ref="L353:N353" si="182">SUM(L346:L352)</f>
        <v>0</v>
      </c>
      <c r="M353" s="46">
        <f t="shared" si="182"/>
        <v>0</v>
      </c>
      <c r="N353" s="46">
        <f t="shared" si="182"/>
        <v>0</v>
      </c>
      <c r="O353" s="298" t="str">
        <f t="shared" si="180"/>
        <v>-</v>
      </c>
    </row>
    <row r="355" spans="2:15" ht="21">
      <c r="B355" s="19" t="s">
        <v>44</v>
      </c>
    </row>
    <row r="379" spans="2:15" ht="13.8">
      <c r="B379" s="179" t="s">
        <v>45</v>
      </c>
      <c r="C379" s="7">
        <v>2016</v>
      </c>
      <c r="D379" s="7">
        <v>2017</v>
      </c>
      <c r="E379" s="7">
        <v>2018</v>
      </c>
      <c r="F379" s="7">
        <v>2019</v>
      </c>
      <c r="G379" s="7">
        <v>2020</v>
      </c>
      <c r="H379" s="7">
        <v>2021</v>
      </c>
      <c r="I379" s="7">
        <v>2022</v>
      </c>
      <c r="J379" s="7">
        <v>2023</v>
      </c>
      <c r="K379" s="7">
        <v>2024</v>
      </c>
      <c r="L379" s="7">
        <v>2025</v>
      </c>
      <c r="M379" s="7">
        <v>2026</v>
      </c>
      <c r="N379" s="7">
        <v>2027</v>
      </c>
      <c r="O379" s="294" t="s">
        <v>163</v>
      </c>
    </row>
    <row r="380" spans="2:15" ht="13.8">
      <c r="B380" s="183" t="s">
        <v>11</v>
      </c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295" t="str">
        <f t="shared" ref="O380:O385" si="183">IF(I380=0,"-",(N380/I380)^(1/5)-1)</f>
        <v>-</v>
      </c>
    </row>
    <row r="381" spans="2:15" ht="13.8">
      <c r="B381" s="128" t="s">
        <v>16</v>
      </c>
      <c r="C381" s="93">
        <f t="shared" ref="C381:K381" si="184">C456</f>
        <v>30930374.365853965</v>
      </c>
      <c r="D381" s="93">
        <f t="shared" si="184"/>
        <v>31434614.66459354</v>
      </c>
      <c r="E381" s="93">
        <f t="shared" si="184"/>
        <v>0</v>
      </c>
      <c r="F381" s="93">
        <f t="shared" si="184"/>
        <v>0</v>
      </c>
      <c r="G381" s="93">
        <f t="shared" si="184"/>
        <v>0</v>
      </c>
      <c r="H381" s="93">
        <f t="shared" si="184"/>
        <v>0</v>
      </c>
      <c r="I381" s="93">
        <f t="shared" si="184"/>
        <v>0</v>
      </c>
      <c r="J381" s="93">
        <f t="shared" si="184"/>
        <v>0</v>
      </c>
      <c r="K381" s="93">
        <f t="shared" si="184"/>
        <v>0</v>
      </c>
      <c r="L381" s="93">
        <f t="shared" ref="L381:N381" si="185">L456</f>
        <v>0</v>
      </c>
      <c r="M381" s="93">
        <f t="shared" si="185"/>
        <v>0</v>
      </c>
      <c r="N381" s="93">
        <f t="shared" si="185"/>
        <v>0</v>
      </c>
      <c r="O381" s="296" t="str">
        <f t="shared" si="183"/>
        <v>-</v>
      </c>
    </row>
    <row r="382" spans="2:15" ht="13.8">
      <c r="B382" s="96" t="s">
        <v>17</v>
      </c>
      <c r="C382" s="10">
        <f t="shared" ref="C382:K382" si="186">C498</f>
        <v>2580048.3571428573</v>
      </c>
      <c r="D382" s="10">
        <f t="shared" si="186"/>
        <v>3365264.4</v>
      </c>
      <c r="E382" s="10">
        <f t="shared" si="186"/>
        <v>0</v>
      </c>
      <c r="F382" s="10">
        <f t="shared" si="186"/>
        <v>0</v>
      </c>
      <c r="G382" s="10">
        <f t="shared" si="186"/>
        <v>0</v>
      </c>
      <c r="H382" s="10">
        <f t="shared" si="186"/>
        <v>0</v>
      </c>
      <c r="I382" s="10">
        <f t="shared" si="186"/>
        <v>0</v>
      </c>
      <c r="J382" s="10">
        <f t="shared" si="186"/>
        <v>0</v>
      </c>
      <c r="K382" s="10">
        <f t="shared" si="186"/>
        <v>0</v>
      </c>
      <c r="L382" s="10">
        <f t="shared" ref="L382:N382" si="187">L498</f>
        <v>0</v>
      </c>
      <c r="M382" s="10">
        <f t="shared" si="187"/>
        <v>0</v>
      </c>
      <c r="N382" s="10">
        <f t="shared" si="187"/>
        <v>0</v>
      </c>
      <c r="O382" s="296" t="str">
        <f t="shared" si="183"/>
        <v>-</v>
      </c>
    </row>
    <row r="383" spans="2:15" ht="13.8">
      <c r="B383" s="184" t="s">
        <v>42</v>
      </c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295" t="str">
        <f t="shared" si="183"/>
        <v>-</v>
      </c>
    </row>
    <row r="384" spans="2:15" ht="13.8">
      <c r="B384" s="128" t="s">
        <v>16</v>
      </c>
      <c r="C384" s="48">
        <f t="shared" ref="C384:K384" si="188">C466</f>
        <v>549.92321398823071</v>
      </c>
      <c r="D384" s="48">
        <f t="shared" si="188"/>
        <v>562.4730687091245</v>
      </c>
      <c r="E384" s="48">
        <f t="shared" si="188"/>
        <v>0</v>
      </c>
      <c r="F384" s="48">
        <f t="shared" si="188"/>
        <v>0</v>
      </c>
      <c r="G384" s="48">
        <f t="shared" si="188"/>
        <v>0</v>
      </c>
      <c r="H384" s="48">
        <f t="shared" si="188"/>
        <v>0</v>
      </c>
      <c r="I384" s="48">
        <f t="shared" si="188"/>
        <v>0</v>
      </c>
      <c r="J384" s="48">
        <f t="shared" si="188"/>
        <v>0</v>
      </c>
      <c r="K384" s="48">
        <f t="shared" si="188"/>
        <v>0</v>
      </c>
      <c r="L384" s="48">
        <f t="shared" ref="L384:N384" si="189">L466</f>
        <v>0</v>
      </c>
      <c r="M384" s="48">
        <f t="shared" si="189"/>
        <v>0</v>
      </c>
      <c r="N384" s="48">
        <f t="shared" si="189"/>
        <v>0</v>
      </c>
      <c r="O384" s="296" t="str">
        <f t="shared" si="183"/>
        <v>-</v>
      </c>
    </row>
    <row r="385" spans="2:15" ht="13.8">
      <c r="B385" s="96" t="s">
        <v>17</v>
      </c>
      <c r="C385" s="72">
        <f t="shared" ref="C385:K385" si="190">C508</f>
        <v>599.67595061191423</v>
      </c>
      <c r="D385" s="72">
        <f t="shared" si="190"/>
        <v>627.01978054762571</v>
      </c>
      <c r="E385" s="72">
        <f t="shared" si="190"/>
        <v>0</v>
      </c>
      <c r="F385" s="72">
        <f t="shared" si="190"/>
        <v>0</v>
      </c>
      <c r="G385" s="72">
        <f t="shared" si="190"/>
        <v>0</v>
      </c>
      <c r="H385" s="72">
        <f t="shared" si="190"/>
        <v>0</v>
      </c>
      <c r="I385" s="72">
        <f t="shared" si="190"/>
        <v>0</v>
      </c>
      <c r="J385" s="72">
        <f t="shared" si="190"/>
        <v>0</v>
      </c>
      <c r="K385" s="72">
        <f t="shared" si="190"/>
        <v>0</v>
      </c>
      <c r="L385" s="72">
        <f t="shared" ref="L385:N385" si="191">L508</f>
        <v>0</v>
      </c>
      <c r="M385" s="72">
        <f t="shared" si="191"/>
        <v>0</v>
      </c>
      <c r="N385" s="72">
        <f t="shared" si="191"/>
        <v>0</v>
      </c>
      <c r="O385" s="297" t="str">
        <f t="shared" si="183"/>
        <v>-</v>
      </c>
    </row>
    <row r="386" spans="2:15" ht="13.8">
      <c r="B386" s="95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</row>
    <row r="387" spans="2:15" ht="13.8">
      <c r="B387" s="95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</row>
    <row r="388" spans="2:15" ht="13.8">
      <c r="B388" s="95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</row>
    <row r="389" spans="2:15" ht="15.6">
      <c r="B389" s="98" t="s">
        <v>46</v>
      </c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</row>
    <row r="390" spans="2:15" ht="13.8">
      <c r="B390" s="95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</row>
    <row r="391" spans="2:15" ht="13.8">
      <c r="B391" s="95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</row>
    <row r="392" spans="2:15" ht="13.8">
      <c r="B392" s="95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</row>
    <row r="393" spans="2:15" ht="13.8">
      <c r="B393" s="95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</row>
    <row r="394" spans="2:15" ht="13.8">
      <c r="B394" s="95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</row>
    <row r="395" spans="2:15" ht="13.8">
      <c r="B395" s="95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</row>
    <row r="396" spans="2:15" ht="13.8">
      <c r="B396" s="95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</row>
    <row r="397" spans="2:15" ht="13.8">
      <c r="B397" s="95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</row>
    <row r="398" spans="2:15" ht="13.8">
      <c r="B398" s="95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</row>
    <row r="399" spans="2:15" ht="13.8">
      <c r="B399" s="95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</row>
    <row r="400" spans="2:15" ht="13.8">
      <c r="B400" s="95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</row>
    <row r="401" spans="2:15" ht="13.8">
      <c r="B401" s="95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</row>
    <row r="402" spans="2:15" ht="13.8">
      <c r="B402" s="95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</row>
    <row r="403" spans="2:15" ht="13.8">
      <c r="B403" s="95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</row>
    <row r="404" spans="2:15" ht="13.8">
      <c r="B404" s="95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</row>
    <row r="406" spans="2:15" ht="13.8">
      <c r="B406" s="179" t="s">
        <v>21</v>
      </c>
      <c r="C406" s="7">
        <v>2016</v>
      </c>
      <c r="D406" s="7">
        <v>2017</v>
      </c>
      <c r="E406" s="7">
        <v>2018</v>
      </c>
      <c r="F406" s="7">
        <v>2019</v>
      </c>
      <c r="G406" s="7">
        <v>2020</v>
      </c>
      <c r="H406" s="7">
        <v>2021</v>
      </c>
      <c r="I406" s="7">
        <v>2022</v>
      </c>
      <c r="J406" s="7">
        <v>2023</v>
      </c>
      <c r="K406" s="7">
        <v>2024</v>
      </c>
      <c r="L406" s="7">
        <v>2025</v>
      </c>
      <c r="M406" s="7">
        <v>2026</v>
      </c>
      <c r="N406" s="7">
        <v>2027</v>
      </c>
      <c r="O406" s="294" t="s">
        <v>163</v>
      </c>
    </row>
    <row r="407" spans="2:15" ht="13.8">
      <c r="B407" s="43" t="str">
        <f t="shared" ref="B407:B413" si="192">B336</f>
        <v>WDM</v>
      </c>
      <c r="C407" s="22">
        <f t="shared" ref="C407:J407" si="193">C449+C491</f>
        <v>0</v>
      </c>
      <c r="D407" s="22">
        <f t="shared" si="193"/>
        <v>1.8321455463876646E-12</v>
      </c>
      <c r="E407" s="22">
        <f t="shared" si="193"/>
        <v>0</v>
      </c>
      <c r="F407" s="22">
        <f t="shared" si="193"/>
        <v>0</v>
      </c>
      <c r="G407" s="22">
        <f t="shared" si="193"/>
        <v>0</v>
      </c>
      <c r="H407" s="22">
        <f t="shared" si="193"/>
        <v>0</v>
      </c>
      <c r="I407" s="22">
        <f t="shared" si="193"/>
        <v>0</v>
      </c>
      <c r="J407" s="22">
        <f t="shared" si="193"/>
        <v>0</v>
      </c>
      <c r="K407" s="22">
        <f t="shared" ref="K407:N407" si="194">K449+K491</f>
        <v>0</v>
      </c>
      <c r="L407" s="22">
        <f t="shared" si="194"/>
        <v>0</v>
      </c>
      <c r="M407" s="22">
        <f t="shared" si="194"/>
        <v>0</v>
      </c>
      <c r="N407" s="22">
        <f t="shared" si="194"/>
        <v>0</v>
      </c>
      <c r="O407" s="295" t="str">
        <f t="shared" ref="O407:O414" si="195">IF(I407=0,"-",(N407/I407)^(1/5)-1)</f>
        <v>-</v>
      </c>
    </row>
    <row r="408" spans="2:15" ht="13.8">
      <c r="B408" s="43" t="str">
        <f t="shared" si="192"/>
        <v>Ethernet</v>
      </c>
      <c r="C408" s="8">
        <f t="shared" ref="C408:J408" si="196">C450+C492</f>
        <v>17689264.030000001</v>
      </c>
      <c r="D408" s="8">
        <f t="shared" si="196"/>
        <v>19609043</v>
      </c>
      <c r="E408" s="8">
        <f t="shared" si="196"/>
        <v>0</v>
      </c>
      <c r="F408" s="8">
        <f t="shared" si="196"/>
        <v>0</v>
      </c>
      <c r="G408" s="8">
        <f t="shared" si="196"/>
        <v>0</v>
      </c>
      <c r="H408" s="8">
        <f t="shared" si="196"/>
        <v>0</v>
      </c>
      <c r="I408" s="8">
        <f t="shared" si="196"/>
        <v>0</v>
      </c>
      <c r="J408" s="8">
        <f t="shared" si="196"/>
        <v>0</v>
      </c>
      <c r="K408" s="8">
        <f t="shared" ref="K408:N408" si="197">K450+K492</f>
        <v>0</v>
      </c>
      <c r="L408" s="8">
        <f t="shared" si="197"/>
        <v>0</v>
      </c>
      <c r="M408" s="8">
        <f t="shared" si="197"/>
        <v>0</v>
      </c>
      <c r="N408" s="8">
        <f t="shared" si="197"/>
        <v>0</v>
      </c>
      <c r="O408" s="296" t="str">
        <f t="shared" si="195"/>
        <v>-</v>
      </c>
    </row>
    <row r="409" spans="2:15" ht="13.8">
      <c r="B409" s="43" t="str">
        <f t="shared" si="192"/>
        <v>Fibre Channel</v>
      </c>
      <c r="C409" s="8">
        <f t="shared" ref="C409:J409" si="198">C451+C493</f>
        <v>7568068</v>
      </c>
      <c r="D409" s="8">
        <f t="shared" si="198"/>
        <v>7416677</v>
      </c>
      <c r="E409" s="8">
        <f t="shared" si="198"/>
        <v>0</v>
      </c>
      <c r="F409" s="8">
        <f t="shared" si="198"/>
        <v>0</v>
      </c>
      <c r="G409" s="8">
        <f t="shared" si="198"/>
        <v>0</v>
      </c>
      <c r="H409" s="8">
        <f t="shared" si="198"/>
        <v>0</v>
      </c>
      <c r="I409" s="8">
        <f t="shared" si="198"/>
        <v>0</v>
      </c>
      <c r="J409" s="8">
        <f t="shared" si="198"/>
        <v>0</v>
      </c>
      <c r="K409" s="8">
        <f t="shared" ref="K409:N409" si="199">K451+K493</f>
        <v>0</v>
      </c>
      <c r="L409" s="8">
        <f t="shared" si="199"/>
        <v>0</v>
      </c>
      <c r="M409" s="8">
        <f t="shared" si="199"/>
        <v>0</v>
      </c>
      <c r="N409" s="8">
        <f t="shared" si="199"/>
        <v>0</v>
      </c>
      <c r="O409" s="296" t="str">
        <f t="shared" si="195"/>
        <v>-</v>
      </c>
    </row>
    <row r="410" spans="2:15" ht="13.8">
      <c r="B410" s="43" t="str">
        <f t="shared" si="192"/>
        <v>Fronthaul</v>
      </c>
      <c r="C410" s="8">
        <f t="shared" ref="C410:J411" si="200">C452+C494</f>
        <v>5845059.335853966</v>
      </c>
      <c r="D410" s="8">
        <f t="shared" si="200"/>
        <v>3654149.6645935397</v>
      </c>
      <c r="E410" s="8">
        <f t="shared" si="200"/>
        <v>0</v>
      </c>
      <c r="F410" s="8">
        <f t="shared" si="200"/>
        <v>0</v>
      </c>
      <c r="G410" s="8">
        <f t="shared" si="200"/>
        <v>0</v>
      </c>
      <c r="H410" s="8">
        <f t="shared" si="200"/>
        <v>0</v>
      </c>
      <c r="I410" s="8">
        <f t="shared" si="200"/>
        <v>0</v>
      </c>
      <c r="J410" s="8">
        <f t="shared" si="200"/>
        <v>0</v>
      </c>
      <c r="K410" s="8">
        <f t="shared" ref="K410:N410" si="201">K452+K494</f>
        <v>0</v>
      </c>
      <c r="L410" s="8">
        <f t="shared" si="201"/>
        <v>0</v>
      </c>
      <c r="M410" s="8">
        <f t="shared" si="201"/>
        <v>0</v>
      </c>
      <c r="N410" s="8">
        <f t="shared" si="201"/>
        <v>0</v>
      </c>
      <c r="O410" s="296" t="str">
        <f t="shared" si="195"/>
        <v>-</v>
      </c>
    </row>
    <row r="411" spans="2:15" ht="13.8">
      <c r="B411" s="43" t="str">
        <f t="shared" si="192"/>
        <v>Backhaul</v>
      </c>
      <c r="C411" s="8">
        <f t="shared" si="200"/>
        <v>0</v>
      </c>
      <c r="D411" s="8">
        <f t="shared" si="200"/>
        <v>0</v>
      </c>
      <c r="E411" s="8">
        <f t="shared" si="200"/>
        <v>0</v>
      </c>
      <c r="F411" s="8">
        <f t="shared" si="200"/>
        <v>0</v>
      </c>
      <c r="G411" s="8">
        <f t="shared" si="200"/>
        <v>0</v>
      </c>
      <c r="H411" s="8">
        <f t="shared" si="200"/>
        <v>0</v>
      </c>
      <c r="I411" s="8">
        <f t="shared" si="200"/>
        <v>0</v>
      </c>
      <c r="J411" s="8">
        <f t="shared" si="200"/>
        <v>0</v>
      </c>
      <c r="K411" s="8">
        <f t="shared" ref="K411:N411" si="202">K453+K495</f>
        <v>0</v>
      </c>
      <c r="L411" s="8">
        <f t="shared" si="202"/>
        <v>0</v>
      </c>
      <c r="M411" s="8">
        <f t="shared" si="202"/>
        <v>0</v>
      </c>
      <c r="N411" s="8">
        <f t="shared" si="202"/>
        <v>0</v>
      </c>
      <c r="O411" s="296" t="str">
        <f t="shared" si="195"/>
        <v>-</v>
      </c>
    </row>
    <row r="412" spans="2:15" ht="13.8">
      <c r="B412" s="43" t="str">
        <f t="shared" si="192"/>
        <v>FTTX</v>
      </c>
      <c r="C412" s="22">
        <f t="shared" ref="C412:J412" si="203">C454+C496</f>
        <v>0</v>
      </c>
      <c r="D412" s="22">
        <f t="shared" si="203"/>
        <v>0</v>
      </c>
      <c r="E412" s="22">
        <f t="shared" si="203"/>
        <v>0</v>
      </c>
      <c r="F412" s="22">
        <f t="shared" si="203"/>
        <v>0</v>
      </c>
      <c r="G412" s="22">
        <f t="shared" si="203"/>
        <v>0</v>
      </c>
      <c r="H412" s="22">
        <f t="shared" si="203"/>
        <v>0</v>
      </c>
      <c r="I412" s="22">
        <f t="shared" si="203"/>
        <v>0</v>
      </c>
      <c r="J412" s="22">
        <f t="shared" si="203"/>
        <v>0</v>
      </c>
      <c r="K412" s="22">
        <f t="shared" ref="K412:N412" si="204">K454+K496</f>
        <v>0</v>
      </c>
      <c r="L412" s="22">
        <f t="shared" si="204"/>
        <v>0</v>
      </c>
      <c r="M412" s="22">
        <f t="shared" si="204"/>
        <v>0</v>
      </c>
      <c r="N412" s="22">
        <f t="shared" si="204"/>
        <v>0</v>
      </c>
      <c r="O412" s="296" t="str">
        <f t="shared" si="195"/>
        <v>-</v>
      </c>
    </row>
    <row r="413" spans="2:15" ht="13.8">
      <c r="B413" s="43" t="str">
        <f t="shared" si="192"/>
        <v>AOC-EOM-CPO</v>
      </c>
      <c r="C413" s="8">
        <f t="shared" ref="C413:J413" si="205">C455+C497</f>
        <v>2408031.3571428573</v>
      </c>
      <c r="D413" s="8">
        <f t="shared" si="205"/>
        <v>4120009.4</v>
      </c>
      <c r="E413" s="8">
        <f t="shared" si="205"/>
        <v>0</v>
      </c>
      <c r="F413" s="8">
        <f t="shared" si="205"/>
        <v>0</v>
      </c>
      <c r="G413" s="8">
        <f t="shared" si="205"/>
        <v>0</v>
      </c>
      <c r="H413" s="8">
        <f t="shared" si="205"/>
        <v>0</v>
      </c>
      <c r="I413" s="8">
        <f t="shared" si="205"/>
        <v>0</v>
      </c>
      <c r="J413" s="8">
        <f t="shared" si="205"/>
        <v>0</v>
      </c>
      <c r="K413" s="8">
        <f t="shared" ref="K413:N413" si="206">K455+K497</f>
        <v>0</v>
      </c>
      <c r="L413" s="8">
        <f t="shared" si="206"/>
        <v>0</v>
      </c>
      <c r="M413" s="8">
        <f t="shared" si="206"/>
        <v>0</v>
      </c>
      <c r="N413" s="8">
        <f t="shared" si="206"/>
        <v>0</v>
      </c>
      <c r="O413" s="296" t="str">
        <f t="shared" si="195"/>
        <v>-</v>
      </c>
    </row>
    <row r="414" spans="2:15" ht="13.8">
      <c r="B414" s="53" t="s">
        <v>18</v>
      </c>
      <c r="C414" s="23">
        <f t="shared" ref="C414:J414" si="207">SUM(C407:C413)</f>
        <v>33510422.722996823</v>
      </c>
      <c r="D414" s="23">
        <f t="shared" si="207"/>
        <v>34799879.064593539</v>
      </c>
      <c r="E414" s="23">
        <f t="shared" si="207"/>
        <v>0</v>
      </c>
      <c r="F414" s="23">
        <f t="shared" si="207"/>
        <v>0</v>
      </c>
      <c r="G414" s="23">
        <f t="shared" si="207"/>
        <v>0</v>
      </c>
      <c r="H414" s="23">
        <f t="shared" si="207"/>
        <v>0</v>
      </c>
      <c r="I414" s="23">
        <f t="shared" si="207"/>
        <v>0</v>
      </c>
      <c r="J414" s="23">
        <f t="shared" si="207"/>
        <v>0</v>
      </c>
      <c r="K414" s="23">
        <f t="shared" ref="K414:N414" si="208">SUM(K407:K413)</f>
        <v>0</v>
      </c>
      <c r="L414" s="23">
        <f t="shared" si="208"/>
        <v>0</v>
      </c>
      <c r="M414" s="23">
        <f t="shared" si="208"/>
        <v>0</v>
      </c>
      <c r="N414" s="23">
        <f t="shared" si="208"/>
        <v>0</v>
      </c>
      <c r="O414" s="298" t="str">
        <f t="shared" si="195"/>
        <v>-</v>
      </c>
    </row>
    <row r="416" spans="2:15" ht="13.8">
      <c r="B416" s="179" t="s">
        <v>39</v>
      </c>
      <c r="C416" s="7">
        <v>2016</v>
      </c>
      <c r="D416" s="7">
        <v>2017</v>
      </c>
      <c r="E416" s="7">
        <v>2018</v>
      </c>
      <c r="F416" s="7">
        <v>2019</v>
      </c>
      <c r="G416" s="7">
        <v>2020</v>
      </c>
      <c r="H416" s="7">
        <v>2021</v>
      </c>
      <c r="I416" s="7">
        <v>2022</v>
      </c>
      <c r="J416" s="7">
        <v>2023</v>
      </c>
      <c r="K416" s="7">
        <v>2024</v>
      </c>
      <c r="L416" s="7">
        <v>2025</v>
      </c>
      <c r="M416" s="7">
        <v>2026</v>
      </c>
      <c r="N416" s="7">
        <v>2027</v>
      </c>
      <c r="O416" s="294" t="s">
        <v>163</v>
      </c>
    </row>
    <row r="417" spans="2:15" ht="13.8">
      <c r="B417" s="45" t="str">
        <f t="shared" ref="B417:B423" si="209">B407</f>
        <v>WDM</v>
      </c>
      <c r="C417" s="47">
        <f t="shared" ref="C417:K417" si="210">C459+C501</f>
        <v>0</v>
      </c>
      <c r="D417" s="47">
        <f t="shared" si="210"/>
        <v>1.2217504785638767E-14</v>
      </c>
      <c r="E417" s="47">
        <f t="shared" si="210"/>
        <v>0</v>
      </c>
      <c r="F417" s="47">
        <f t="shared" si="210"/>
        <v>0</v>
      </c>
      <c r="G417" s="47">
        <f t="shared" si="210"/>
        <v>0</v>
      </c>
      <c r="H417" s="47">
        <f t="shared" si="210"/>
        <v>0</v>
      </c>
      <c r="I417" s="47">
        <f t="shared" si="210"/>
        <v>0</v>
      </c>
      <c r="J417" s="47">
        <f t="shared" si="210"/>
        <v>0</v>
      </c>
      <c r="K417" s="47">
        <f t="shared" si="210"/>
        <v>0</v>
      </c>
      <c r="L417" s="47">
        <f t="shared" ref="L417:N417" si="211">L459+L501</f>
        <v>0</v>
      </c>
      <c r="M417" s="47">
        <f t="shared" si="211"/>
        <v>0</v>
      </c>
      <c r="N417" s="47">
        <f t="shared" si="211"/>
        <v>0</v>
      </c>
      <c r="O417" s="295" t="str">
        <f t="shared" ref="O417:O424" si="212">IF(I417=0,"-",(N417/I417)^(1/5)-1)</f>
        <v>-</v>
      </c>
    </row>
    <row r="418" spans="2:15" ht="13.8">
      <c r="B418" s="43" t="str">
        <f t="shared" si="209"/>
        <v>Ethernet</v>
      </c>
      <c r="C418" s="71">
        <f t="shared" ref="C418:K418" si="213">C460+C502</f>
        <v>667.54412413807518</v>
      </c>
      <c r="D418" s="71">
        <f t="shared" si="213"/>
        <v>707.14127902802738</v>
      </c>
      <c r="E418" s="71">
        <f t="shared" si="213"/>
        <v>0</v>
      </c>
      <c r="F418" s="71">
        <f t="shared" si="213"/>
        <v>0</v>
      </c>
      <c r="G418" s="71">
        <f t="shared" si="213"/>
        <v>0</v>
      </c>
      <c r="H418" s="71">
        <f t="shared" si="213"/>
        <v>0</v>
      </c>
      <c r="I418" s="71">
        <f t="shared" si="213"/>
        <v>0</v>
      </c>
      <c r="J418" s="71">
        <f t="shared" si="213"/>
        <v>0</v>
      </c>
      <c r="K418" s="71">
        <f t="shared" si="213"/>
        <v>0</v>
      </c>
      <c r="L418" s="71">
        <f t="shared" ref="L418:N418" si="214">L460+L502</f>
        <v>0</v>
      </c>
      <c r="M418" s="71">
        <f t="shared" si="214"/>
        <v>0</v>
      </c>
      <c r="N418" s="71">
        <f t="shared" si="214"/>
        <v>0</v>
      </c>
      <c r="O418" s="296" t="str">
        <f t="shared" si="212"/>
        <v>-</v>
      </c>
    </row>
    <row r="419" spans="2:15" ht="13.8">
      <c r="B419" s="43" t="str">
        <f t="shared" si="209"/>
        <v>Fibre Channel</v>
      </c>
      <c r="C419" s="71">
        <f t="shared" ref="C419:K419" si="215">C461+C503</f>
        <v>176.72797262563861</v>
      </c>
      <c r="D419" s="71">
        <f t="shared" si="215"/>
        <v>197.50662099999994</v>
      </c>
      <c r="E419" s="71">
        <f t="shared" si="215"/>
        <v>0</v>
      </c>
      <c r="F419" s="71">
        <f t="shared" si="215"/>
        <v>0</v>
      </c>
      <c r="G419" s="71">
        <f t="shared" si="215"/>
        <v>0</v>
      </c>
      <c r="H419" s="71">
        <f t="shared" si="215"/>
        <v>0</v>
      </c>
      <c r="I419" s="71">
        <f t="shared" si="215"/>
        <v>0</v>
      </c>
      <c r="J419" s="71">
        <f t="shared" si="215"/>
        <v>0</v>
      </c>
      <c r="K419" s="71">
        <f t="shared" si="215"/>
        <v>0</v>
      </c>
      <c r="L419" s="71">
        <f t="shared" ref="L419:N419" si="216">L461+L503</f>
        <v>0</v>
      </c>
      <c r="M419" s="71">
        <f t="shared" si="216"/>
        <v>0</v>
      </c>
      <c r="N419" s="71">
        <f t="shared" si="216"/>
        <v>0</v>
      </c>
      <c r="O419" s="296" t="str">
        <f t="shared" si="212"/>
        <v>-</v>
      </c>
    </row>
    <row r="420" spans="2:15" ht="13.8">
      <c r="B420" s="43" t="str">
        <f t="shared" si="209"/>
        <v>Fronthaul</v>
      </c>
      <c r="C420" s="48">
        <f t="shared" ref="C420:K421" si="217">C462+C504</f>
        <v>74.754878954738558</v>
      </c>
      <c r="D420" s="48">
        <f t="shared" si="217"/>
        <v>44.512089549769499</v>
      </c>
      <c r="E420" s="48">
        <f t="shared" si="217"/>
        <v>0</v>
      </c>
      <c r="F420" s="48">
        <f t="shared" si="217"/>
        <v>0</v>
      </c>
      <c r="G420" s="48">
        <f t="shared" si="217"/>
        <v>0</v>
      </c>
      <c r="H420" s="48">
        <f t="shared" si="217"/>
        <v>0</v>
      </c>
      <c r="I420" s="48">
        <f t="shared" si="217"/>
        <v>0</v>
      </c>
      <c r="J420" s="48">
        <f t="shared" si="217"/>
        <v>0</v>
      </c>
      <c r="K420" s="48">
        <f t="shared" si="217"/>
        <v>0</v>
      </c>
      <c r="L420" s="48">
        <f t="shared" ref="L420:N420" si="218">L462+L504</f>
        <v>0</v>
      </c>
      <c r="M420" s="48">
        <f t="shared" si="218"/>
        <v>0</v>
      </c>
      <c r="N420" s="48">
        <f t="shared" si="218"/>
        <v>0</v>
      </c>
      <c r="O420" s="296" t="str">
        <f t="shared" si="212"/>
        <v>-</v>
      </c>
    </row>
    <row r="421" spans="2:15" ht="13.8">
      <c r="B421" s="43" t="str">
        <f t="shared" si="209"/>
        <v>Backhaul</v>
      </c>
      <c r="C421" s="48">
        <f t="shared" si="217"/>
        <v>0</v>
      </c>
      <c r="D421" s="48">
        <f t="shared" si="217"/>
        <v>0</v>
      </c>
      <c r="E421" s="48">
        <f t="shared" si="217"/>
        <v>0</v>
      </c>
      <c r="F421" s="48">
        <f t="shared" si="217"/>
        <v>0</v>
      </c>
      <c r="G421" s="48">
        <f t="shared" si="217"/>
        <v>0</v>
      </c>
      <c r="H421" s="48">
        <f t="shared" si="217"/>
        <v>0</v>
      </c>
      <c r="I421" s="48">
        <f t="shared" si="217"/>
        <v>0</v>
      </c>
      <c r="J421" s="48">
        <f t="shared" si="217"/>
        <v>0</v>
      </c>
      <c r="K421" s="48">
        <f t="shared" si="217"/>
        <v>0</v>
      </c>
      <c r="L421" s="48">
        <f t="shared" ref="L421:N421" si="219">L463+L505</f>
        <v>0</v>
      </c>
      <c r="M421" s="48">
        <f t="shared" si="219"/>
        <v>0</v>
      </c>
      <c r="N421" s="48">
        <f t="shared" si="219"/>
        <v>0</v>
      </c>
      <c r="O421" s="296" t="str">
        <f t="shared" si="212"/>
        <v>-</v>
      </c>
    </row>
    <row r="422" spans="2:15" ht="13.8">
      <c r="B422" s="43" t="str">
        <f t="shared" si="209"/>
        <v>FTTX</v>
      </c>
      <c r="C422" s="48">
        <f t="shared" ref="C422:K422" si="220">C464+C506</f>
        <v>0</v>
      </c>
      <c r="D422" s="48">
        <f t="shared" si="220"/>
        <v>0</v>
      </c>
      <c r="E422" s="48">
        <f t="shared" si="220"/>
        <v>0</v>
      </c>
      <c r="F422" s="48">
        <f t="shared" si="220"/>
        <v>0</v>
      </c>
      <c r="G422" s="48">
        <f t="shared" si="220"/>
        <v>0</v>
      </c>
      <c r="H422" s="48">
        <f t="shared" si="220"/>
        <v>0</v>
      </c>
      <c r="I422" s="48">
        <f t="shared" si="220"/>
        <v>0</v>
      </c>
      <c r="J422" s="48">
        <f t="shared" si="220"/>
        <v>0</v>
      </c>
      <c r="K422" s="48">
        <f t="shared" si="220"/>
        <v>0</v>
      </c>
      <c r="L422" s="48">
        <f t="shared" ref="L422:N422" si="221">L464+L506</f>
        <v>0</v>
      </c>
      <c r="M422" s="48">
        <f t="shared" si="221"/>
        <v>0</v>
      </c>
      <c r="N422" s="48">
        <f t="shared" si="221"/>
        <v>0</v>
      </c>
      <c r="O422" s="296" t="str">
        <f t="shared" si="212"/>
        <v>-</v>
      </c>
    </row>
    <row r="423" spans="2:15" ht="13.8">
      <c r="B423" s="44" t="str">
        <f t="shared" si="209"/>
        <v>AOC-EOM-CPO</v>
      </c>
      <c r="C423" s="71">
        <f t="shared" ref="C423:K423" si="222">C465+C507</f>
        <v>230.57218888169265</v>
      </c>
      <c r="D423" s="71">
        <f t="shared" si="222"/>
        <v>240.33285967895338</v>
      </c>
      <c r="E423" s="71">
        <f t="shared" si="222"/>
        <v>0</v>
      </c>
      <c r="F423" s="71">
        <f t="shared" si="222"/>
        <v>0</v>
      </c>
      <c r="G423" s="71">
        <f t="shared" si="222"/>
        <v>0</v>
      </c>
      <c r="H423" s="71">
        <f t="shared" si="222"/>
        <v>0</v>
      </c>
      <c r="I423" s="71">
        <f t="shared" si="222"/>
        <v>0</v>
      </c>
      <c r="J423" s="71">
        <f t="shared" si="222"/>
        <v>0</v>
      </c>
      <c r="K423" s="71">
        <f t="shared" si="222"/>
        <v>0</v>
      </c>
      <c r="L423" s="71">
        <f t="shared" ref="L423:N423" si="223">L465+L507</f>
        <v>0</v>
      </c>
      <c r="M423" s="71">
        <f t="shared" si="223"/>
        <v>0</v>
      </c>
      <c r="N423" s="71">
        <f t="shared" si="223"/>
        <v>0</v>
      </c>
      <c r="O423" s="296" t="str">
        <f t="shared" si="212"/>
        <v>-</v>
      </c>
    </row>
    <row r="424" spans="2:15" ht="13.8">
      <c r="B424" s="53" t="s">
        <v>18</v>
      </c>
      <c r="C424" s="46">
        <f t="shared" ref="C424:K424" si="224">SUM(C417:C423)</f>
        <v>1149.5991646001451</v>
      </c>
      <c r="D424" s="46">
        <f t="shared" si="224"/>
        <v>1189.4928492567503</v>
      </c>
      <c r="E424" s="46">
        <f t="shared" si="224"/>
        <v>0</v>
      </c>
      <c r="F424" s="46">
        <f t="shared" si="224"/>
        <v>0</v>
      </c>
      <c r="G424" s="46">
        <f t="shared" si="224"/>
        <v>0</v>
      </c>
      <c r="H424" s="46">
        <f t="shared" si="224"/>
        <v>0</v>
      </c>
      <c r="I424" s="46">
        <f t="shared" si="224"/>
        <v>0</v>
      </c>
      <c r="J424" s="46">
        <f t="shared" si="224"/>
        <v>0</v>
      </c>
      <c r="K424" s="46">
        <f t="shared" si="224"/>
        <v>0</v>
      </c>
      <c r="L424" s="46">
        <f t="shared" ref="L424:N424" si="225">SUM(L417:L423)</f>
        <v>0</v>
      </c>
      <c r="M424" s="46">
        <f t="shared" si="225"/>
        <v>0</v>
      </c>
      <c r="N424" s="46">
        <f t="shared" si="225"/>
        <v>0</v>
      </c>
      <c r="O424" s="298" t="str">
        <f t="shared" si="212"/>
        <v>-</v>
      </c>
    </row>
    <row r="425" spans="2:15" ht="13.8">
      <c r="B425" s="95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</row>
    <row r="426" spans="2:15" ht="13.8">
      <c r="B426" s="95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</row>
    <row r="428" spans="2:15" ht="21">
      <c r="B428" s="19" t="str">
        <f>$B$34&amp;"- opportunity by segment"</f>
        <v>GaAs discrete- opportunity by segment</v>
      </c>
    </row>
    <row r="448" spans="2:15" ht="13.8">
      <c r="B448" s="179" t="s">
        <v>21</v>
      </c>
      <c r="C448" s="7">
        <v>2016</v>
      </c>
      <c r="D448" s="7">
        <v>2017</v>
      </c>
      <c r="E448" s="7">
        <v>2018</v>
      </c>
      <c r="F448" s="7">
        <v>2019</v>
      </c>
      <c r="G448" s="7">
        <v>2020</v>
      </c>
      <c r="H448" s="7">
        <v>2021</v>
      </c>
      <c r="I448" s="7">
        <v>2022</v>
      </c>
      <c r="J448" s="7">
        <v>2023</v>
      </c>
      <c r="K448" s="7">
        <v>2024</v>
      </c>
      <c r="L448" s="7">
        <v>2025</v>
      </c>
      <c r="M448" s="7">
        <v>2026</v>
      </c>
      <c r="N448" s="7">
        <v>2027</v>
      </c>
      <c r="O448" s="294" t="s">
        <v>163</v>
      </c>
    </row>
    <row r="449" spans="2:15" ht="13.8">
      <c r="B449" s="86" t="str">
        <f t="shared" ref="B449:B455" si="226">B336</f>
        <v>WDM</v>
      </c>
      <c r="C449" s="22">
        <f>WDM!C145</f>
        <v>0</v>
      </c>
      <c r="D449" s="22">
        <f>WDM!D145</f>
        <v>0</v>
      </c>
      <c r="E449" s="22">
        <f>WDM!E145</f>
        <v>0</v>
      </c>
      <c r="F449" s="22">
        <f>WDM!F145</f>
        <v>0</v>
      </c>
      <c r="G449" s="22">
        <f>WDM!G145</f>
        <v>0</v>
      </c>
      <c r="H449" s="22">
        <f>WDM!H145</f>
        <v>0</v>
      </c>
      <c r="I449" s="22">
        <f>WDM!I145</f>
        <v>0</v>
      </c>
      <c r="J449" s="22">
        <f>WDM!J145</f>
        <v>0</v>
      </c>
      <c r="K449" s="22">
        <f>WDM!K145</f>
        <v>0</v>
      </c>
      <c r="L449" s="22">
        <f>WDM!L145</f>
        <v>0</v>
      </c>
      <c r="M449" s="22">
        <f>WDM!M145</f>
        <v>0</v>
      </c>
      <c r="N449" s="22">
        <f>WDM!N145</f>
        <v>0</v>
      </c>
      <c r="O449" s="295" t="str">
        <f t="shared" ref="O449:O456" si="227">IF(I449=0,"-",(N449/I449)^(1/5)-1)</f>
        <v>-</v>
      </c>
    </row>
    <row r="450" spans="2:15" ht="13.8">
      <c r="B450" s="87" t="str">
        <f t="shared" si="226"/>
        <v>Ethernet</v>
      </c>
      <c r="C450" s="8">
        <f>Ethernet!C434</f>
        <v>15853069.029999999</v>
      </c>
      <c r="D450" s="8">
        <f>Ethernet!D434</f>
        <v>16957931</v>
      </c>
      <c r="E450" s="8">
        <f>Ethernet!E434</f>
        <v>0</v>
      </c>
      <c r="F450" s="8">
        <f>Ethernet!F434</f>
        <v>0</v>
      </c>
      <c r="G450" s="8">
        <f>Ethernet!G434</f>
        <v>0</v>
      </c>
      <c r="H450" s="8">
        <f>Ethernet!H434</f>
        <v>0</v>
      </c>
      <c r="I450" s="8">
        <f>Ethernet!I434</f>
        <v>0</v>
      </c>
      <c r="J450" s="8">
        <f>Ethernet!J434</f>
        <v>0</v>
      </c>
      <c r="K450" s="8">
        <f>Ethernet!K434</f>
        <v>0</v>
      </c>
      <c r="L450" s="8">
        <f>Ethernet!L434</f>
        <v>0</v>
      </c>
      <c r="M450" s="8">
        <f>Ethernet!M434</f>
        <v>0</v>
      </c>
      <c r="N450" s="8">
        <f>Ethernet!N434</f>
        <v>0</v>
      </c>
      <c r="O450" s="296" t="str">
        <f t="shared" si="227"/>
        <v>-</v>
      </c>
    </row>
    <row r="451" spans="2:15" ht="13.8">
      <c r="B451" s="87" t="str">
        <f t="shared" si="226"/>
        <v>Fibre Channel</v>
      </c>
      <c r="C451" s="8">
        <f>FibreChannel!C76</f>
        <v>7568068</v>
      </c>
      <c r="D451" s="8">
        <f>FibreChannel!D76</f>
        <v>7416677</v>
      </c>
      <c r="E451" s="8">
        <f>FibreChannel!E76</f>
        <v>0</v>
      </c>
      <c r="F451" s="8">
        <f>FibreChannel!F76</f>
        <v>0</v>
      </c>
      <c r="G451" s="8">
        <f>FibreChannel!G76</f>
        <v>0</v>
      </c>
      <c r="H451" s="8">
        <f>FibreChannel!H76</f>
        <v>0</v>
      </c>
      <c r="I451" s="8">
        <f>FibreChannel!I76</f>
        <v>0</v>
      </c>
      <c r="J451" s="8">
        <f>FibreChannel!J76</f>
        <v>0</v>
      </c>
      <c r="K451" s="8">
        <f>FibreChannel!K76</f>
        <v>0</v>
      </c>
      <c r="L451" s="8">
        <f>FibreChannel!L76</f>
        <v>0</v>
      </c>
      <c r="M451" s="8">
        <f>FibreChannel!M76</f>
        <v>0</v>
      </c>
      <c r="N451" s="8">
        <f>FibreChannel!N76</f>
        <v>0</v>
      </c>
      <c r="O451" s="296" t="str">
        <f t="shared" si="227"/>
        <v>-</v>
      </c>
    </row>
    <row r="452" spans="2:15" ht="13.8">
      <c r="B452" s="87" t="str">
        <f t="shared" si="226"/>
        <v>Fronthaul</v>
      </c>
      <c r="C452" s="8">
        <f>Fronthaul!C204</f>
        <v>5845059.335853966</v>
      </c>
      <c r="D452" s="8">
        <f>Fronthaul!D204</f>
        <v>3654149.6645935397</v>
      </c>
      <c r="E452" s="8">
        <f>Fronthaul!E204</f>
        <v>0</v>
      </c>
      <c r="F452" s="8">
        <f>Fronthaul!F204</f>
        <v>0</v>
      </c>
      <c r="G452" s="8">
        <f>Fronthaul!G204</f>
        <v>0</v>
      </c>
      <c r="H452" s="8">
        <f>Fronthaul!H204</f>
        <v>0</v>
      </c>
      <c r="I452" s="8">
        <f>Fronthaul!I204</f>
        <v>0</v>
      </c>
      <c r="J452" s="8">
        <f>Fronthaul!J204</f>
        <v>0</v>
      </c>
      <c r="K452" s="8">
        <f>Fronthaul!K204</f>
        <v>0</v>
      </c>
      <c r="L452" s="8">
        <f>Fronthaul!L204</f>
        <v>0</v>
      </c>
      <c r="M452" s="8">
        <f>Fronthaul!M204</f>
        <v>0</v>
      </c>
      <c r="N452" s="8">
        <f>Fronthaul!N204</f>
        <v>0</v>
      </c>
      <c r="O452" s="296" t="str">
        <f t="shared" si="227"/>
        <v>-</v>
      </c>
    </row>
    <row r="453" spans="2:15" ht="13.8">
      <c r="B453" s="87" t="str">
        <f t="shared" si="226"/>
        <v>Backhaul</v>
      </c>
      <c r="C453" s="8">
        <f>Backhaul!C130</f>
        <v>0</v>
      </c>
      <c r="D453" s="8">
        <f>Backhaul!D130</f>
        <v>0</v>
      </c>
      <c r="E453" s="8">
        <f>Backhaul!E130</f>
        <v>0</v>
      </c>
      <c r="F453" s="8">
        <f>Backhaul!F130</f>
        <v>0</v>
      </c>
      <c r="G453" s="8">
        <f>Backhaul!G130</f>
        <v>0</v>
      </c>
      <c r="H453" s="8">
        <f>Backhaul!H130</f>
        <v>0</v>
      </c>
      <c r="I453" s="8">
        <f>Backhaul!I130</f>
        <v>0</v>
      </c>
      <c r="J453" s="8">
        <f>Backhaul!J130</f>
        <v>0</v>
      </c>
      <c r="K453" s="8">
        <f>Backhaul!K130</f>
        <v>0</v>
      </c>
      <c r="L453" s="8">
        <f>Backhaul!L130</f>
        <v>0</v>
      </c>
      <c r="M453" s="8">
        <f>Backhaul!M130</f>
        <v>0</v>
      </c>
      <c r="N453" s="8">
        <f>Backhaul!N130</f>
        <v>0</v>
      </c>
      <c r="O453" s="296" t="str">
        <f t="shared" si="227"/>
        <v>-</v>
      </c>
    </row>
    <row r="454" spans="2:15" ht="13.8">
      <c r="B454" s="87" t="str">
        <f t="shared" si="226"/>
        <v>FTTX</v>
      </c>
      <c r="C454" s="22">
        <f>FTTX!C120</f>
        <v>0</v>
      </c>
      <c r="D454" s="22">
        <f>FTTX!D120</f>
        <v>0</v>
      </c>
      <c r="E454" s="22">
        <f>FTTX!E120</f>
        <v>0</v>
      </c>
      <c r="F454" s="22">
        <f>FTTX!F120</f>
        <v>0</v>
      </c>
      <c r="G454" s="22">
        <f>FTTX!G120</f>
        <v>0</v>
      </c>
      <c r="H454" s="22">
        <f>FTTX!H120</f>
        <v>0</v>
      </c>
      <c r="I454" s="22">
        <f>FTTX!I120</f>
        <v>0</v>
      </c>
      <c r="J454" s="22">
        <f>FTTX!J120</f>
        <v>0</v>
      </c>
      <c r="K454" s="22">
        <f>FTTX!K120</f>
        <v>0</v>
      </c>
      <c r="L454" s="22">
        <f>FTTX!L120</f>
        <v>0</v>
      </c>
      <c r="M454" s="22">
        <f>FTTX!M120</f>
        <v>0</v>
      </c>
      <c r="N454" s="22">
        <f>FTTX!N120</f>
        <v>0</v>
      </c>
      <c r="O454" s="296" t="str">
        <f t="shared" si="227"/>
        <v>-</v>
      </c>
    </row>
    <row r="455" spans="2:15" ht="13.8">
      <c r="B455" s="88" t="str">
        <f t="shared" si="226"/>
        <v>AOC-EOM-CPO</v>
      </c>
      <c r="C455" s="8">
        <f>'AOC-EOM-CPO'!C180</f>
        <v>1664178</v>
      </c>
      <c r="D455" s="8">
        <f>'AOC-EOM-CPO'!D180</f>
        <v>3405857</v>
      </c>
      <c r="E455" s="8">
        <f>'AOC-EOM-CPO'!E180</f>
        <v>0</v>
      </c>
      <c r="F455" s="8">
        <f>'AOC-EOM-CPO'!F180</f>
        <v>0</v>
      </c>
      <c r="G455" s="8">
        <f>'AOC-EOM-CPO'!G180</f>
        <v>0</v>
      </c>
      <c r="H455" s="8">
        <f>'AOC-EOM-CPO'!H180</f>
        <v>0</v>
      </c>
      <c r="I455" s="8">
        <f>'AOC-EOM-CPO'!I180</f>
        <v>0</v>
      </c>
      <c r="J455" s="8">
        <f>'AOC-EOM-CPO'!J180</f>
        <v>0</v>
      </c>
      <c r="K455" s="8">
        <f>'AOC-EOM-CPO'!K180</f>
        <v>0</v>
      </c>
      <c r="L455" s="8">
        <f>'AOC-EOM-CPO'!L180</f>
        <v>0</v>
      </c>
      <c r="M455" s="8">
        <f>'AOC-EOM-CPO'!M180</f>
        <v>0</v>
      </c>
      <c r="N455" s="8">
        <f>'AOC-EOM-CPO'!N180</f>
        <v>0</v>
      </c>
      <c r="O455" s="296" t="str">
        <f t="shared" si="227"/>
        <v>-</v>
      </c>
    </row>
    <row r="456" spans="2:15" ht="13.8">
      <c r="B456" s="53" t="s">
        <v>18</v>
      </c>
      <c r="C456" s="23">
        <f t="shared" ref="C456:K456" si="228">SUM(C449:C455)</f>
        <v>30930374.365853965</v>
      </c>
      <c r="D456" s="23">
        <f t="shared" si="228"/>
        <v>31434614.66459354</v>
      </c>
      <c r="E456" s="23">
        <f t="shared" si="228"/>
        <v>0</v>
      </c>
      <c r="F456" s="23">
        <f t="shared" si="228"/>
        <v>0</v>
      </c>
      <c r="G456" s="23">
        <f t="shared" si="228"/>
        <v>0</v>
      </c>
      <c r="H456" s="23">
        <f t="shared" si="228"/>
        <v>0</v>
      </c>
      <c r="I456" s="23">
        <f t="shared" si="228"/>
        <v>0</v>
      </c>
      <c r="J456" s="23">
        <f t="shared" si="228"/>
        <v>0</v>
      </c>
      <c r="K456" s="23">
        <f t="shared" si="228"/>
        <v>0</v>
      </c>
      <c r="L456" s="23">
        <f t="shared" ref="L456:N456" si="229">SUM(L449:L455)</f>
        <v>0</v>
      </c>
      <c r="M456" s="23">
        <f t="shared" si="229"/>
        <v>0</v>
      </c>
      <c r="N456" s="23">
        <f t="shared" si="229"/>
        <v>0</v>
      </c>
      <c r="O456" s="298" t="str">
        <f t="shared" si="227"/>
        <v>-</v>
      </c>
    </row>
    <row r="458" spans="2:15" ht="13.8">
      <c r="B458" s="179" t="s">
        <v>39</v>
      </c>
      <c r="C458" s="7">
        <v>2016</v>
      </c>
      <c r="D458" s="7">
        <v>2017</v>
      </c>
      <c r="E458" s="7">
        <v>2018</v>
      </c>
      <c r="F458" s="7">
        <v>2019</v>
      </c>
      <c r="G458" s="7">
        <v>2020</v>
      </c>
      <c r="H458" s="7">
        <v>2021</v>
      </c>
      <c r="I458" s="7">
        <v>2022</v>
      </c>
      <c r="J458" s="7">
        <v>2023</v>
      </c>
      <c r="K458" s="7">
        <v>2024</v>
      </c>
      <c r="L458" s="7">
        <v>2025</v>
      </c>
      <c r="M458" s="7">
        <v>2026</v>
      </c>
      <c r="N458" s="7">
        <v>2027</v>
      </c>
      <c r="O458" s="294" t="s">
        <v>163</v>
      </c>
    </row>
    <row r="459" spans="2:15" ht="13.8">
      <c r="B459" s="45" t="str">
        <f t="shared" ref="B459:B465" si="230">B449</f>
        <v>WDM</v>
      </c>
      <c r="C459" s="47">
        <f>WDM!C341</f>
        <v>0</v>
      </c>
      <c r="D459" s="47">
        <f>WDM!D341</f>
        <v>0</v>
      </c>
      <c r="E459" s="47">
        <f>WDM!E341</f>
        <v>0</v>
      </c>
      <c r="F459" s="47">
        <f>WDM!F341</f>
        <v>0</v>
      </c>
      <c r="G459" s="47">
        <f>WDM!G341</f>
        <v>0</v>
      </c>
      <c r="H459" s="47">
        <f>WDM!H341</f>
        <v>0</v>
      </c>
      <c r="I459" s="47">
        <f>WDM!I341</f>
        <v>0</v>
      </c>
      <c r="J459" s="47">
        <f>WDM!J341</f>
        <v>0</v>
      </c>
      <c r="K459" s="47">
        <f>WDM!K341</f>
        <v>0</v>
      </c>
      <c r="L459" s="47">
        <f>WDM!L341</f>
        <v>0</v>
      </c>
      <c r="M459" s="47">
        <f>WDM!M341</f>
        <v>0</v>
      </c>
      <c r="N459" s="47">
        <f>WDM!N341</f>
        <v>0</v>
      </c>
      <c r="O459" s="295" t="str">
        <f t="shared" ref="O459:O466" si="231">IF(I459=0,"-",(N459/I459)^(1/5)-1)</f>
        <v>-</v>
      </c>
    </row>
    <row r="460" spans="2:15" ht="13.8">
      <c r="B460" s="43" t="str">
        <f t="shared" si="230"/>
        <v>Ethernet</v>
      </c>
      <c r="C460" s="71">
        <f>Ethernet!C868</f>
        <v>257.12579308504553</v>
      </c>
      <c r="D460" s="71">
        <f>Ethernet!D868</f>
        <v>245.55719415935511</v>
      </c>
      <c r="E460" s="71">
        <f>Ethernet!E868</f>
        <v>0</v>
      </c>
      <c r="F460" s="71">
        <f>Ethernet!F868</f>
        <v>0</v>
      </c>
      <c r="G460" s="71">
        <f>Ethernet!G868</f>
        <v>0</v>
      </c>
      <c r="H460" s="71">
        <f>Ethernet!H868</f>
        <v>0</v>
      </c>
      <c r="I460" s="71">
        <f>Ethernet!I868</f>
        <v>0</v>
      </c>
      <c r="J460" s="71">
        <f>Ethernet!J868</f>
        <v>0</v>
      </c>
      <c r="K460" s="71">
        <f>Ethernet!K868</f>
        <v>0</v>
      </c>
      <c r="L460" s="71">
        <f>Ethernet!L868</f>
        <v>0</v>
      </c>
      <c r="M460" s="71">
        <f>Ethernet!M868</f>
        <v>0</v>
      </c>
      <c r="N460" s="71">
        <f>Ethernet!N868</f>
        <v>0</v>
      </c>
      <c r="O460" s="296" t="str">
        <f t="shared" si="231"/>
        <v>-</v>
      </c>
    </row>
    <row r="461" spans="2:15" ht="13.8">
      <c r="B461" s="43" t="str">
        <f t="shared" si="230"/>
        <v>Fibre Channel</v>
      </c>
      <c r="C461" s="71">
        <f>FibreChannel!C149</f>
        <v>176.72797262563861</v>
      </c>
      <c r="D461" s="71">
        <f>FibreChannel!D149</f>
        <v>197.50662099999994</v>
      </c>
      <c r="E461" s="71">
        <f>FibreChannel!E149</f>
        <v>0</v>
      </c>
      <c r="F461" s="71">
        <f>FibreChannel!F149</f>
        <v>0</v>
      </c>
      <c r="G461" s="71">
        <f>FibreChannel!G149</f>
        <v>0</v>
      </c>
      <c r="H461" s="71">
        <f>FibreChannel!H149</f>
        <v>0</v>
      </c>
      <c r="I461" s="71">
        <f>FibreChannel!I149</f>
        <v>0</v>
      </c>
      <c r="J461" s="71">
        <f>FibreChannel!J149</f>
        <v>0</v>
      </c>
      <c r="K461" s="71">
        <f>FibreChannel!K149</f>
        <v>0</v>
      </c>
      <c r="L461" s="71">
        <f>FibreChannel!L149</f>
        <v>0</v>
      </c>
      <c r="M461" s="71">
        <f>FibreChannel!M149</f>
        <v>0</v>
      </c>
      <c r="N461" s="71">
        <f>FibreChannel!N149</f>
        <v>0</v>
      </c>
      <c r="O461" s="296" t="str">
        <f t="shared" si="231"/>
        <v>-</v>
      </c>
    </row>
    <row r="462" spans="2:15" ht="13.8">
      <c r="B462" s="43" t="str">
        <f t="shared" si="230"/>
        <v>Fronthaul</v>
      </c>
      <c r="C462" s="48">
        <f>Fronthaul!C403</f>
        <v>74.754878954738558</v>
      </c>
      <c r="D462" s="48">
        <f>Fronthaul!D403</f>
        <v>44.512089549769499</v>
      </c>
      <c r="E462" s="48">
        <f>Fronthaul!E403</f>
        <v>0</v>
      </c>
      <c r="F462" s="48">
        <f>Fronthaul!F403</f>
        <v>0</v>
      </c>
      <c r="G462" s="48">
        <f>Fronthaul!G403</f>
        <v>0</v>
      </c>
      <c r="H462" s="48">
        <f>Fronthaul!H403</f>
        <v>0</v>
      </c>
      <c r="I462" s="48">
        <f>Fronthaul!I403</f>
        <v>0</v>
      </c>
      <c r="J462" s="48">
        <f>Fronthaul!J403</f>
        <v>0</v>
      </c>
      <c r="K462" s="48">
        <f>Fronthaul!K403</f>
        <v>0</v>
      </c>
      <c r="L462" s="48">
        <f>Fronthaul!L403</f>
        <v>0</v>
      </c>
      <c r="M462" s="48">
        <f>Fronthaul!M403</f>
        <v>0</v>
      </c>
      <c r="N462" s="48">
        <f>Fronthaul!N403</f>
        <v>0</v>
      </c>
      <c r="O462" s="296" t="str">
        <f t="shared" si="231"/>
        <v>-</v>
      </c>
    </row>
    <row r="463" spans="2:15" ht="13.8">
      <c r="B463" s="43" t="str">
        <f t="shared" si="230"/>
        <v>Backhaul</v>
      </c>
      <c r="C463" s="48">
        <f>Backhaul!C258</f>
        <v>0</v>
      </c>
      <c r="D463" s="48">
        <f>Backhaul!D258</f>
        <v>0</v>
      </c>
      <c r="E463" s="48">
        <f>Backhaul!E258</f>
        <v>0</v>
      </c>
      <c r="F463" s="48">
        <f>Backhaul!F258</f>
        <v>0</v>
      </c>
      <c r="G463" s="48">
        <f>Backhaul!G258</f>
        <v>0</v>
      </c>
      <c r="H463" s="48">
        <f>Backhaul!H258</f>
        <v>0</v>
      </c>
      <c r="I463" s="48">
        <f>Backhaul!I258</f>
        <v>0</v>
      </c>
      <c r="J463" s="48">
        <f>Backhaul!J258</f>
        <v>0</v>
      </c>
      <c r="K463" s="48">
        <f>Backhaul!K258</f>
        <v>0</v>
      </c>
      <c r="L463" s="48">
        <f>Backhaul!L258</f>
        <v>0</v>
      </c>
      <c r="M463" s="48">
        <f>Backhaul!M258</f>
        <v>0</v>
      </c>
      <c r="N463" s="48">
        <f>Backhaul!N258</f>
        <v>0</v>
      </c>
      <c r="O463" s="296" t="str">
        <f t="shared" si="231"/>
        <v>-</v>
      </c>
    </row>
    <row r="464" spans="2:15" ht="13.8">
      <c r="B464" s="43" t="str">
        <f t="shared" si="230"/>
        <v>FTTX</v>
      </c>
      <c r="C464" s="48">
        <f>FTTX!C237</f>
        <v>0</v>
      </c>
      <c r="D464" s="48">
        <f>FTTX!D237</f>
        <v>0</v>
      </c>
      <c r="E464" s="48">
        <f>FTTX!E237</f>
        <v>0</v>
      </c>
      <c r="F464" s="48">
        <f>FTTX!F237</f>
        <v>0</v>
      </c>
      <c r="G464" s="48">
        <f>FTTX!G237</f>
        <v>0</v>
      </c>
      <c r="H464" s="48">
        <f>FTTX!H237</f>
        <v>0</v>
      </c>
      <c r="I464" s="48">
        <f>FTTX!I237</f>
        <v>0</v>
      </c>
      <c r="J464" s="48">
        <f>FTTX!J237</f>
        <v>0</v>
      </c>
      <c r="K464" s="48">
        <f>FTTX!K237</f>
        <v>0</v>
      </c>
      <c r="L464" s="48">
        <f>FTTX!L237</f>
        <v>0</v>
      </c>
      <c r="M464" s="48">
        <f>FTTX!M237</f>
        <v>0</v>
      </c>
      <c r="N464" s="48">
        <f>FTTX!N237</f>
        <v>0</v>
      </c>
      <c r="O464" s="296" t="str">
        <f t="shared" si="231"/>
        <v>-</v>
      </c>
    </row>
    <row r="465" spans="2:15" ht="13.8">
      <c r="B465" s="43" t="str">
        <f t="shared" si="230"/>
        <v>AOC-EOM-CPO</v>
      </c>
      <c r="C465" s="71">
        <f>'AOC-EOM-CPO'!C357</f>
        <v>41.314569322808062</v>
      </c>
      <c r="D465" s="71">
        <f>'AOC-EOM-CPO'!D357</f>
        <v>74.897164000000004</v>
      </c>
      <c r="E465" s="71">
        <f>'AOC-EOM-CPO'!E357</f>
        <v>0</v>
      </c>
      <c r="F465" s="71">
        <f>'AOC-EOM-CPO'!F357</f>
        <v>0</v>
      </c>
      <c r="G465" s="71">
        <f>'AOC-EOM-CPO'!G357</f>
        <v>0</v>
      </c>
      <c r="H465" s="71">
        <f>'AOC-EOM-CPO'!H357</f>
        <v>0</v>
      </c>
      <c r="I465" s="71">
        <f>'AOC-EOM-CPO'!I357</f>
        <v>0</v>
      </c>
      <c r="J465" s="71">
        <f>'AOC-EOM-CPO'!J357</f>
        <v>0</v>
      </c>
      <c r="K465" s="71">
        <f>'AOC-EOM-CPO'!K357</f>
        <v>0</v>
      </c>
      <c r="L465" s="71">
        <f>'AOC-EOM-CPO'!L357</f>
        <v>0</v>
      </c>
      <c r="M465" s="71">
        <f>'AOC-EOM-CPO'!M357</f>
        <v>0</v>
      </c>
      <c r="N465" s="71">
        <f>'AOC-EOM-CPO'!N357</f>
        <v>0</v>
      </c>
      <c r="O465" s="296" t="str">
        <f t="shared" si="231"/>
        <v>-</v>
      </c>
    </row>
    <row r="466" spans="2:15" ht="13.8">
      <c r="B466" s="53" t="s">
        <v>18</v>
      </c>
      <c r="C466" s="46">
        <f t="shared" ref="C466:K466" si="232">SUM(C459:C465)</f>
        <v>549.92321398823071</v>
      </c>
      <c r="D466" s="46">
        <f t="shared" si="232"/>
        <v>562.4730687091245</v>
      </c>
      <c r="E466" s="46">
        <f t="shared" si="232"/>
        <v>0</v>
      </c>
      <c r="F466" s="46">
        <f t="shared" si="232"/>
        <v>0</v>
      </c>
      <c r="G466" s="46">
        <f t="shared" si="232"/>
        <v>0</v>
      </c>
      <c r="H466" s="46">
        <f t="shared" si="232"/>
        <v>0</v>
      </c>
      <c r="I466" s="46">
        <f t="shared" si="232"/>
        <v>0</v>
      </c>
      <c r="J466" s="46">
        <f t="shared" si="232"/>
        <v>0</v>
      </c>
      <c r="K466" s="46">
        <f t="shared" si="232"/>
        <v>0</v>
      </c>
      <c r="L466" s="46">
        <f t="shared" ref="L466:N466" si="233">SUM(L459:L465)</f>
        <v>0</v>
      </c>
      <c r="M466" s="46">
        <f t="shared" si="233"/>
        <v>0</v>
      </c>
      <c r="N466" s="46">
        <f t="shared" si="233"/>
        <v>0</v>
      </c>
      <c r="O466" s="298" t="str">
        <f t="shared" si="231"/>
        <v>-</v>
      </c>
    </row>
    <row r="469" spans="2:15" ht="21">
      <c r="B469" s="19" t="str">
        <f>B35&amp;"- opportunity by segment"</f>
        <v>GaAs integrated- opportunity by segment</v>
      </c>
    </row>
    <row r="490" spans="2:15" ht="13.8">
      <c r="B490" s="179" t="s">
        <v>21</v>
      </c>
      <c r="C490" s="7">
        <v>2016</v>
      </c>
      <c r="D490" s="7">
        <v>2017</v>
      </c>
      <c r="E490" s="7">
        <v>2018</v>
      </c>
      <c r="F490" s="7">
        <v>2019</v>
      </c>
      <c r="G490" s="7">
        <v>2020</v>
      </c>
      <c r="H490" s="7">
        <v>2021</v>
      </c>
      <c r="I490" s="7">
        <v>2022</v>
      </c>
      <c r="J490" s="7">
        <v>2023</v>
      </c>
      <c r="K490" s="7">
        <v>2024</v>
      </c>
      <c r="L490" s="7">
        <v>2025</v>
      </c>
      <c r="M490" s="7">
        <v>2026</v>
      </c>
      <c r="N490" s="7">
        <v>2027</v>
      </c>
      <c r="O490" s="294" t="s">
        <v>163</v>
      </c>
    </row>
    <row r="491" spans="2:15" ht="13.8">
      <c r="B491" s="86" t="str">
        <f t="shared" ref="B491:B497" si="234">B449</f>
        <v>WDM</v>
      </c>
      <c r="C491" s="22">
        <f>WDM!C173</f>
        <v>0</v>
      </c>
      <c r="D491" s="22">
        <f>WDM!D173</f>
        <v>1.8321455463876646E-12</v>
      </c>
      <c r="E491" s="22">
        <f>WDM!E173</f>
        <v>0</v>
      </c>
      <c r="F491" s="22">
        <f>WDM!F173</f>
        <v>0</v>
      </c>
      <c r="G491" s="22">
        <f>WDM!G173</f>
        <v>0</v>
      </c>
      <c r="H491" s="22">
        <f>WDM!H173</f>
        <v>0</v>
      </c>
      <c r="I491" s="22">
        <f>WDM!I173</f>
        <v>0</v>
      </c>
      <c r="J491" s="22">
        <f>WDM!J173</f>
        <v>0</v>
      </c>
      <c r="K491" s="22">
        <f>WDM!K173</f>
        <v>0</v>
      </c>
      <c r="L491" s="22">
        <f>WDM!L173</f>
        <v>0</v>
      </c>
      <c r="M491" s="22">
        <f>WDM!M173</f>
        <v>0</v>
      </c>
      <c r="N491" s="22">
        <f>WDM!N173</f>
        <v>0</v>
      </c>
      <c r="O491" s="295" t="str">
        <f t="shared" ref="O491:O498" si="235">IF(I491=0,"-",(N491/I491)^(1/5)-1)</f>
        <v>-</v>
      </c>
    </row>
    <row r="492" spans="2:15" ht="13.8">
      <c r="B492" s="87" t="str">
        <f t="shared" si="234"/>
        <v>Ethernet</v>
      </c>
      <c r="C492" s="8">
        <f>Ethernet!C520</f>
        <v>1836195</v>
      </c>
      <c r="D492" s="8">
        <f>Ethernet!D520</f>
        <v>2651112</v>
      </c>
      <c r="E492" s="8">
        <f>Ethernet!E520</f>
        <v>0</v>
      </c>
      <c r="F492" s="8">
        <f>Ethernet!F520</f>
        <v>0</v>
      </c>
      <c r="G492" s="8">
        <f>Ethernet!G520</f>
        <v>0</v>
      </c>
      <c r="H492" s="8">
        <f>Ethernet!H520</f>
        <v>0</v>
      </c>
      <c r="I492" s="8">
        <f>Ethernet!I520</f>
        <v>0</v>
      </c>
      <c r="J492" s="8">
        <f>Ethernet!J520</f>
        <v>0</v>
      </c>
      <c r="K492" s="8">
        <f>Ethernet!K520</f>
        <v>0</v>
      </c>
      <c r="L492" s="8">
        <f>Ethernet!L520</f>
        <v>0</v>
      </c>
      <c r="M492" s="8">
        <f>Ethernet!M520</f>
        <v>0</v>
      </c>
      <c r="N492" s="8">
        <f>Ethernet!N520</f>
        <v>0</v>
      </c>
      <c r="O492" s="296" t="str">
        <f t="shared" si="235"/>
        <v>-</v>
      </c>
    </row>
    <row r="493" spans="2:15" ht="13.8">
      <c r="B493" s="87" t="str">
        <f t="shared" si="234"/>
        <v>Fibre Channel</v>
      </c>
      <c r="C493" s="8">
        <f>FibreChannel!C90</f>
        <v>0</v>
      </c>
      <c r="D493" s="8">
        <f>FibreChannel!D90</f>
        <v>0</v>
      </c>
      <c r="E493" s="8">
        <f>FibreChannel!E90</f>
        <v>0</v>
      </c>
      <c r="F493" s="8">
        <f>FibreChannel!F90</f>
        <v>0</v>
      </c>
      <c r="G493" s="8">
        <f>FibreChannel!G90</f>
        <v>0</v>
      </c>
      <c r="H493" s="8">
        <f>FibreChannel!H90</f>
        <v>0</v>
      </c>
      <c r="I493" s="8">
        <f>FibreChannel!I90</f>
        <v>0</v>
      </c>
      <c r="J493" s="8">
        <f>FibreChannel!J90</f>
        <v>0</v>
      </c>
      <c r="K493" s="8">
        <f>FibreChannel!K90</f>
        <v>0</v>
      </c>
      <c r="L493" s="8">
        <f>FibreChannel!L90</f>
        <v>0</v>
      </c>
      <c r="M493" s="8">
        <f>FibreChannel!M90</f>
        <v>0</v>
      </c>
      <c r="N493" s="8">
        <f>FibreChannel!N90</f>
        <v>0</v>
      </c>
      <c r="O493" s="296" t="str">
        <f t="shared" si="235"/>
        <v>-</v>
      </c>
    </row>
    <row r="494" spans="2:15" ht="13.8">
      <c r="B494" s="87" t="str">
        <f t="shared" si="234"/>
        <v>Fronthaul</v>
      </c>
      <c r="C494" s="8">
        <f>Fronthaul!C243</f>
        <v>0</v>
      </c>
      <c r="D494" s="8">
        <f>Fronthaul!D243</f>
        <v>0</v>
      </c>
      <c r="E494" s="8">
        <f>Fronthaul!E243</f>
        <v>0</v>
      </c>
      <c r="F494" s="8">
        <f>Fronthaul!F243</f>
        <v>0</v>
      </c>
      <c r="G494" s="8">
        <f>Fronthaul!G243</f>
        <v>0</v>
      </c>
      <c r="H494" s="8">
        <f>Fronthaul!H243</f>
        <v>0</v>
      </c>
      <c r="I494" s="8">
        <f>Fronthaul!I243</f>
        <v>0</v>
      </c>
      <c r="J494" s="8">
        <f>Fronthaul!J243</f>
        <v>0</v>
      </c>
      <c r="K494" s="8">
        <f>Fronthaul!K243</f>
        <v>0</v>
      </c>
      <c r="L494" s="8">
        <f>Fronthaul!L243</f>
        <v>0</v>
      </c>
      <c r="M494" s="8">
        <f>Fronthaul!M243</f>
        <v>0</v>
      </c>
      <c r="N494" s="8">
        <f>Fronthaul!N243</f>
        <v>0</v>
      </c>
      <c r="O494" s="296" t="str">
        <f t="shared" si="235"/>
        <v>-</v>
      </c>
    </row>
    <row r="495" spans="2:15" ht="13.8">
      <c r="B495" s="87" t="str">
        <f t="shared" si="234"/>
        <v>Backhaul</v>
      </c>
      <c r="C495" s="8">
        <f>Backhaul!C155</f>
        <v>0</v>
      </c>
      <c r="D495" s="8">
        <f>Backhaul!D155</f>
        <v>0</v>
      </c>
      <c r="E495" s="8">
        <f>Backhaul!E155</f>
        <v>0</v>
      </c>
      <c r="F495" s="8">
        <f>Backhaul!F155</f>
        <v>0</v>
      </c>
      <c r="G495" s="8">
        <f>Backhaul!G155</f>
        <v>0</v>
      </c>
      <c r="H495" s="8">
        <f>Backhaul!H155</f>
        <v>0</v>
      </c>
      <c r="I495" s="8">
        <f>Backhaul!I155</f>
        <v>0</v>
      </c>
      <c r="J495" s="8">
        <f>Backhaul!J155</f>
        <v>0</v>
      </c>
      <c r="K495" s="8">
        <f>Backhaul!K155</f>
        <v>0</v>
      </c>
      <c r="L495" s="8">
        <f>Backhaul!L155</f>
        <v>0</v>
      </c>
      <c r="M495" s="8">
        <f>Backhaul!M155</f>
        <v>0</v>
      </c>
      <c r="N495" s="8">
        <f>Backhaul!N155</f>
        <v>0</v>
      </c>
      <c r="O495" s="296" t="str">
        <f t="shared" si="235"/>
        <v>-</v>
      </c>
    </row>
    <row r="496" spans="2:15" ht="13.8">
      <c r="B496" s="87" t="str">
        <f t="shared" si="234"/>
        <v>FTTX</v>
      </c>
      <c r="C496" s="22">
        <f>FTTX!C143</f>
        <v>0</v>
      </c>
      <c r="D496" s="22">
        <f>FTTX!D143</f>
        <v>0</v>
      </c>
      <c r="E496" s="22">
        <f>FTTX!E143</f>
        <v>0</v>
      </c>
      <c r="F496" s="22">
        <f>FTTX!F143</f>
        <v>0</v>
      </c>
      <c r="G496" s="22">
        <f>FTTX!G143</f>
        <v>0</v>
      </c>
      <c r="H496" s="22">
        <f>FTTX!H143</f>
        <v>0</v>
      </c>
      <c r="I496" s="22">
        <f>FTTX!I143</f>
        <v>0</v>
      </c>
      <c r="J496" s="22">
        <f>FTTX!J143</f>
        <v>0</v>
      </c>
      <c r="K496" s="22">
        <f>FTTX!K143</f>
        <v>0</v>
      </c>
      <c r="L496" s="22">
        <f>FTTX!L143</f>
        <v>0</v>
      </c>
      <c r="M496" s="22">
        <f>FTTX!M143</f>
        <v>0</v>
      </c>
      <c r="N496" s="22">
        <f>FTTX!N143</f>
        <v>0</v>
      </c>
      <c r="O496" s="296" t="str">
        <f t="shared" si="235"/>
        <v>-</v>
      </c>
    </row>
    <row r="497" spans="2:15" ht="13.8">
      <c r="B497" s="88" t="str">
        <f t="shared" si="234"/>
        <v>AOC-EOM-CPO</v>
      </c>
      <c r="C497" s="8">
        <f>'AOC-EOM-CPO'!C215</f>
        <v>743853.35714285704</v>
      </c>
      <c r="D497" s="8">
        <f>'AOC-EOM-CPO'!D215</f>
        <v>714152.4</v>
      </c>
      <c r="E497" s="8">
        <f>'AOC-EOM-CPO'!E215</f>
        <v>0</v>
      </c>
      <c r="F497" s="8">
        <f>'AOC-EOM-CPO'!F215</f>
        <v>0</v>
      </c>
      <c r="G497" s="8">
        <f>'AOC-EOM-CPO'!G215</f>
        <v>0</v>
      </c>
      <c r="H497" s="8">
        <f>'AOC-EOM-CPO'!H215</f>
        <v>0</v>
      </c>
      <c r="I497" s="8">
        <f>'AOC-EOM-CPO'!I215</f>
        <v>0</v>
      </c>
      <c r="J497" s="8">
        <f>'AOC-EOM-CPO'!J215</f>
        <v>0</v>
      </c>
      <c r="K497" s="8">
        <f>'AOC-EOM-CPO'!K215</f>
        <v>0</v>
      </c>
      <c r="L497" s="8">
        <f>'AOC-EOM-CPO'!L215</f>
        <v>0</v>
      </c>
      <c r="M497" s="8">
        <f>'AOC-EOM-CPO'!M215</f>
        <v>0</v>
      </c>
      <c r="N497" s="8">
        <f>'AOC-EOM-CPO'!N215</f>
        <v>0</v>
      </c>
      <c r="O497" s="296" t="str">
        <f t="shared" si="235"/>
        <v>-</v>
      </c>
    </row>
    <row r="498" spans="2:15" ht="13.8">
      <c r="B498" s="53" t="s">
        <v>18</v>
      </c>
      <c r="C498" s="23">
        <f t="shared" ref="C498:K498" si="236">SUM(C491:C497)</f>
        <v>2580048.3571428573</v>
      </c>
      <c r="D498" s="23">
        <f t="shared" si="236"/>
        <v>3365264.4</v>
      </c>
      <c r="E498" s="23">
        <f t="shared" si="236"/>
        <v>0</v>
      </c>
      <c r="F498" s="23">
        <f t="shared" si="236"/>
        <v>0</v>
      </c>
      <c r="G498" s="23">
        <f t="shared" si="236"/>
        <v>0</v>
      </c>
      <c r="H498" s="23">
        <f t="shared" si="236"/>
        <v>0</v>
      </c>
      <c r="I498" s="23">
        <f t="shared" si="236"/>
        <v>0</v>
      </c>
      <c r="J498" s="23">
        <f t="shared" si="236"/>
        <v>0</v>
      </c>
      <c r="K498" s="23">
        <f t="shared" si="236"/>
        <v>0</v>
      </c>
      <c r="L498" s="23">
        <f t="shared" ref="L498:N498" si="237">SUM(L491:L497)</f>
        <v>0</v>
      </c>
      <c r="M498" s="23">
        <f t="shared" si="237"/>
        <v>0</v>
      </c>
      <c r="N498" s="23">
        <f t="shared" si="237"/>
        <v>0</v>
      </c>
      <c r="O498" s="298" t="str">
        <f t="shared" si="235"/>
        <v>-</v>
      </c>
    </row>
    <row r="500" spans="2:15" ht="13.8">
      <c r="B500" s="179" t="s">
        <v>39</v>
      </c>
      <c r="C500" s="7">
        <v>2016</v>
      </c>
      <c r="D500" s="7">
        <v>2017</v>
      </c>
      <c r="E500" s="7">
        <v>2018</v>
      </c>
      <c r="F500" s="7">
        <v>2019</v>
      </c>
      <c r="G500" s="7">
        <v>2020</v>
      </c>
      <c r="H500" s="7">
        <v>2021</v>
      </c>
      <c r="I500" s="7">
        <v>2022</v>
      </c>
      <c r="J500" s="7">
        <v>2023</v>
      </c>
      <c r="K500" s="7">
        <v>2024</v>
      </c>
      <c r="L500" s="7">
        <v>2025</v>
      </c>
      <c r="M500" s="7">
        <v>2026</v>
      </c>
      <c r="N500" s="7">
        <v>2027</v>
      </c>
      <c r="O500" s="294" t="s">
        <v>163</v>
      </c>
    </row>
    <row r="501" spans="2:15" ht="13.8">
      <c r="B501" s="45" t="str">
        <f t="shared" ref="B501:B507" si="238">B491</f>
        <v>WDM</v>
      </c>
      <c r="C501" s="47">
        <f>WDM!C369</f>
        <v>0</v>
      </c>
      <c r="D501" s="47">
        <f>WDM!D369</f>
        <v>1.2217504785638767E-14</v>
      </c>
      <c r="E501" s="47">
        <f>WDM!E369</f>
        <v>0</v>
      </c>
      <c r="F501" s="47">
        <f>WDM!F369</f>
        <v>0</v>
      </c>
      <c r="G501" s="47">
        <f>WDM!G369</f>
        <v>0</v>
      </c>
      <c r="H501" s="47">
        <f>WDM!H369</f>
        <v>0</v>
      </c>
      <c r="I501" s="47">
        <f>WDM!I369</f>
        <v>0</v>
      </c>
      <c r="J501" s="47">
        <f>WDM!J369</f>
        <v>0</v>
      </c>
      <c r="K501" s="47">
        <f>WDM!K369</f>
        <v>0</v>
      </c>
      <c r="L501" s="47">
        <f>WDM!L369</f>
        <v>0</v>
      </c>
      <c r="M501" s="47">
        <f>WDM!M369</f>
        <v>0</v>
      </c>
      <c r="N501" s="47">
        <f>WDM!N369</f>
        <v>0</v>
      </c>
      <c r="O501" s="295" t="str">
        <f t="shared" ref="O501:O508" si="239">IF(I501=0,"-",(N501/I501)^(1/5)-1)</f>
        <v>-</v>
      </c>
    </row>
    <row r="502" spans="2:15" ht="13.8">
      <c r="B502" s="43" t="str">
        <f t="shared" si="238"/>
        <v>Ethernet</v>
      </c>
      <c r="C502" s="71">
        <f>Ethernet!C954</f>
        <v>410.41833105302965</v>
      </c>
      <c r="D502" s="71">
        <f>Ethernet!D954</f>
        <v>461.58408486867233</v>
      </c>
      <c r="E502" s="71">
        <f>Ethernet!E954</f>
        <v>0</v>
      </c>
      <c r="F502" s="71">
        <f>Ethernet!F954</f>
        <v>0</v>
      </c>
      <c r="G502" s="71">
        <f>Ethernet!G954</f>
        <v>0</v>
      </c>
      <c r="H502" s="71">
        <f>Ethernet!H954</f>
        <v>0</v>
      </c>
      <c r="I502" s="71">
        <f>Ethernet!I954</f>
        <v>0</v>
      </c>
      <c r="J502" s="71">
        <f>Ethernet!J954</f>
        <v>0</v>
      </c>
      <c r="K502" s="71">
        <f>Ethernet!K954</f>
        <v>0</v>
      </c>
      <c r="L502" s="71">
        <f>Ethernet!L954</f>
        <v>0</v>
      </c>
      <c r="M502" s="71">
        <f>Ethernet!M954</f>
        <v>0</v>
      </c>
      <c r="N502" s="71">
        <f>Ethernet!N954</f>
        <v>0</v>
      </c>
      <c r="O502" s="296" t="str">
        <f t="shared" si="239"/>
        <v>-</v>
      </c>
    </row>
    <row r="503" spans="2:15" ht="13.8">
      <c r="B503" s="43" t="str">
        <f t="shared" si="238"/>
        <v>Fibre Channel</v>
      </c>
      <c r="C503" s="71">
        <f>FibreChannel!C163</f>
        <v>0</v>
      </c>
      <c r="D503" s="71">
        <f>FibreChannel!D163</f>
        <v>0</v>
      </c>
      <c r="E503" s="71">
        <f>FibreChannel!E163</f>
        <v>0</v>
      </c>
      <c r="F503" s="71">
        <f>FibreChannel!F163</f>
        <v>0</v>
      </c>
      <c r="G503" s="71">
        <f>FibreChannel!G163</f>
        <v>0</v>
      </c>
      <c r="H503" s="71">
        <f>FibreChannel!H163</f>
        <v>0</v>
      </c>
      <c r="I503" s="71">
        <f>FibreChannel!I163</f>
        <v>0</v>
      </c>
      <c r="J503" s="71">
        <f>FibreChannel!J163</f>
        <v>0</v>
      </c>
      <c r="K503" s="71">
        <f>FibreChannel!K163</f>
        <v>0</v>
      </c>
      <c r="L503" s="71">
        <f>FibreChannel!L163</f>
        <v>0</v>
      </c>
      <c r="M503" s="71">
        <f>FibreChannel!M163</f>
        <v>0</v>
      </c>
      <c r="N503" s="71">
        <f>FibreChannel!N163</f>
        <v>0</v>
      </c>
      <c r="O503" s="296" t="str">
        <f t="shared" si="239"/>
        <v>-</v>
      </c>
    </row>
    <row r="504" spans="2:15" ht="13.8">
      <c r="B504" s="43" t="str">
        <f t="shared" si="238"/>
        <v>Fronthaul</v>
      </c>
      <c r="C504" s="48">
        <f>Fronthaul!C442</f>
        <v>0</v>
      </c>
      <c r="D504" s="48">
        <f>Fronthaul!D442</f>
        <v>0</v>
      </c>
      <c r="E504" s="48">
        <f>Fronthaul!E442</f>
        <v>0</v>
      </c>
      <c r="F504" s="48">
        <f>Fronthaul!F442</f>
        <v>0</v>
      </c>
      <c r="G504" s="48">
        <f>Fronthaul!G442</f>
        <v>0</v>
      </c>
      <c r="H504" s="48">
        <f>Fronthaul!H442</f>
        <v>0</v>
      </c>
      <c r="I504" s="48">
        <f>Fronthaul!I442</f>
        <v>0</v>
      </c>
      <c r="J504" s="48">
        <f>Fronthaul!J442</f>
        <v>0</v>
      </c>
      <c r="K504" s="48">
        <f>Fronthaul!K442</f>
        <v>0</v>
      </c>
      <c r="L504" s="48">
        <f>Fronthaul!L442</f>
        <v>0</v>
      </c>
      <c r="M504" s="48">
        <f>Fronthaul!M442</f>
        <v>0</v>
      </c>
      <c r="N504" s="48">
        <f>Fronthaul!N442</f>
        <v>0</v>
      </c>
      <c r="O504" s="296" t="str">
        <f t="shared" si="239"/>
        <v>-</v>
      </c>
    </row>
    <row r="505" spans="2:15" ht="13.8">
      <c r="B505" s="43" t="str">
        <f t="shared" si="238"/>
        <v>Backhaul</v>
      </c>
      <c r="C505" s="48">
        <f>Backhaul!C283</f>
        <v>0</v>
      </c>
      <c r="D505" s="48">
        <f>Backhaul!D283</f>
        <v>0</v>
      </c>
      <c r="E505" s="48">
        <f>Backhaul!E283</f>
        <v>0</v>
      </c>
      <c r="F505" s="48">
        <f>Backhaul!F283</f>
        <v>0</v>
      </c>
      <c r="G505" s="48">
        <f>Backhaul!G283</f>
        <v>0</v>
      </c>
      <c r="H505" s="48">
        <f>Backhaul!H283</f>
        <v>0</v>
      </c>
      <c r="I505" s="48">
        <f>Backhaul!I283</f>
        <v>0</v>
      </c>
      <c r="J505" s="48">
        <f>Backhaul!J283</f>
        <v>0</v>
      </c>
      <c r="K505" s="48">
        <f>Backhaul!K283</f>
        <v>0</v>
      </c>
      <c r="L505" s="48">
        <f>Backhaul!L283</f>
        <v>0</v>
      </c>
      <c r="M505" s="48">
        <f>Backhaul!M283</f>
        <v>0</v>
      </c>
      <c r="N505" s="48">
        <f>Backhaul!N283</f>
        <v>0</v>
      </c>
      <c r="O505" s="296" t="str">
        <f t="shared" si="239"/>
        <v>-</v>
      </c>
    </row>
    <row r="506" spans="2:15" ht="13.8">
      <c r="B506" s="43" t="str">
        <f t="shared" si="238"/>
        <v>FTTX</v>
      </c>
      <c r="C506" s="48">
        <f>FTTX!C260</f>
        <v>0</v>
      </c>
      <c r="D506" s="48">
        <f>FTTX!D260</f>
        <v>0</v>
      </c>
      <c r="E506" s="48">
        <f>FTTX!E260</f>
        <v>0</v>
      </c>
      <c r="F506" s="48">
        <f>FTTX!F260</f>
        <v>0</v>
      </c>
      <c r="G506" s="48">
        <f>FTTX!G260</f>
        <v>0</v>
      </c>
      <c r="H506" s="48">
        <f>FTTX!H260</f>
        <v>0</v>
      </c>
      <c r="I506" s="48">
        <f>FTTX!I260</f>
        <v>0</v>
      </c>
      <c r="J506" s="48">
        <f>FTTX!J260</f>
        <v>0</v>
      </c>
      <c r="K506" s="48">
        <f>FTTX!K260</f>
        <v>0</v>
      </c>
      <c r="L506" s="48">
        <f>FTTX!L260</f>
        <v>0</v>
      </c>
      <c r="M506" s="48">
        <f>FTTX!M260</f>
        <v>0</v>
      </c>
      <c r="N506" s="48">
        <f>FTTX!N260</f>
        <v>0</v>
      </c>
      <c r="O506" s="296" t="str">
        <f t="shared" si="239"/>
        <v>-</v>
      </c>
    </row>
    <row r="507" spans="2:15" ht="13.8">
      <c r="B507" s="44" t="str">
        <f t="shared" si="238"/>
        <v>AOC-EOM-CPO</v>
      </c>
      <c r="C507" s="71">
        <f>'AOC-EOM-CPO'!C392</f>
        <v>189.25761955888458</v>
      </c>
      <c r="D507" s="71">
        <f>'AOC-EOM-CPO'!D392</f>
        <v>165.43569567895338</v>
      </c>
      <c r="E507" s="71">
        <f>'AOC-EOM-CPO'!E392</f>
        <v>0</v>
      </c>
      <c r="F507" s="71">
        <f>'AOC-EOM-CPO'!F392</f>
        <v>0</v>
      </c>
      <c r="G507" s="71">
        <f>'AOC-EOM-CPO'!G392</f>
        <v>0</v>
      </c>
      <c r="H507" s="71">
        <f>'AOC-EOM-CPO'!H392</f>
        <v>0</v>
      </c>
      <c r="I507" s="71">
        <f>'AOC-EOM-CPO'!I392</f>
        <v>0</v>
      </c>
      <c r="J507" s="71">
        <f>'AOC-EOM-CPO'!J392</f>
        <v>0</v>
      </c>
      <c r="K507" s="71">
        <f>'AOC-EOM-CPO'!K392</f>
        <v>0</v>
      </c>
      <c r="L507" s="71">
        <f>'AOC-EOM-CPO'!L392</f>
        <v>0</v>
      </c>
      <c r="M507" s="71">
        <f>'AOC-EOM-CPO'!M392</f>
        <v>0</v>
      </c>
      <c r="N507" s="71">
        <f>'AOC-EOM-CPO'!N392</f>
        <v>0</v>
      </c>
      <c r="O507" s="296" t="str">
        <f t="shared" si="239"/>
        <v>-</v>
      </c>
    </row>
    <row r="508" spans="2:15" ht="13.8">
      <c r="B508" s="53" t="s">
        <v>18</v>
      </c>
      <c r="C508" s="46">
        <f t="shared" ref="C508:K508" si="240">SUM(C501:C507)</f>
        <v>599.67595061191423</v>
      </c>
      <c r="D508" s="46">
        <f t="shared" si="240"/>
        <v>627.01978054762571</v>
      </c>
      <c r="E508" s="46">
        <f t="shared" si="240"/>
        <v>0</v>
      </c>
      <c r="F508" s="46">
        <f t="shared" si="240"/>
        <v>0</v>
      </c>
      <c r="G508" s="46">
        <f t="shared" si="240"/>
        <v>0</v>
      </c>
      <c r="H508" s="46">
        <f t="shared" si="240"/>
        <v>0</v>
      </c>
      <c r="I508" s="46">
        <f t="shared" si="240"/>
        <v>0</v>
      </c>
      <c r="J508" s="46">
        <f t="shared" si="240"/>
        <v>0</v>
      </c>
      <c r="K508" s="46">
        <f t="shared" si="240"/>
        <v>0</v>
      </c>
      <c r="L508" s="46">
        <f t="shared" ref="L508:N508" si="241">SUM(L501:L507)</f>
        <v>0</v>
      </c>
      <c r="M508" s="46">
        <f t="shared" si="241"/>
        <v>0</v>
      </c>
      <c r="N508" s="46">
        <f t="shared" si="241"/>
        <v>0</v>
      </c>
      <c r="O508" s="298" t="str">
        <f t="shared" si="239"/>
        <v>-</v>
      </c>
    </row>
    <row r="511" spans="2:15" ht="24.6">
      <c r="B511" s="19" t="s">
        <v>156</v>
      </c>
    </row>
    <row r="535" spans="2:15" ht="15">
      <c r="B535" s="179" t="s">
        <v>157</v>
      </c>
      <c r="C535" s="7">
        <v>2016</v>
      </c>
      <c r="D535" s="7">
        <v>2017</v>
      </c>
      <c r="E535" s="7">
        <v>2018</v>
      </c>
      <c r="F535" s="7">
        <v>2019</v>
      </c>
      <c r="G535" s="7">
        <v>2020</v>
      </c>
      <c r="H535" s="7">
        <v>2021</v>
      </c>
      <c r="I535" s="7">
        <v>2022</v>
      </c>
      <c r="J535" s="7">
        <v>2023</v>
      </c>
      <c r="K535" s="7">
        <v>2024</v>
      </c>
      <c r="L535" s="7">
        <v>2025</v>
      </c>
      <c r="M535" s="7">
        <v>2026</v>
      </c>
      <c r="N535" s="7">
        <v>2027</v>
      </c>
      <c r="O535" s="294" t="s">
        <v>163</v>
      </c>
    </row>
    <row r="536" spans="2:15" ht="13.8">
      <c r="B536" s="183" t="s">
        <v>11</v>
      </c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295" t="str">
        <f t="shared" ref="O536:O541" si="242">IF(I536=0,"-",(N536/I536)^(1/5)-1)</f>
        <v>-</v>
      </c>
    </row>
    <row r="537" spans="2:15" ht="15">
      <c r="B537" s="128" t="s">
        <v>158</v>
      </c>
      <c r="C537" s="93">
        <f>C611</f>
        <v>261292</v>
      </c>
      <c r="D537" s="93">
        <f t="shared" ref="D537:N537" si="243">D611</f>
        <v>262734.65000000002</v>
      </c>
      <c r="E537" s="93">
        <f t="shared" si="243"/>
        <v>0</v>
      </c>
      <c r="F537" s="93">
        <f t="shared" si="243"/>
        <v>0</v>
      </c>
      <c r="G537" s="93">
        <f t="shared" si="243"/>
        <v>0</v>
      </c>
      <c r="H537" s="93">
        <f t="shared" si="243"/>
        <v>0</v>
      </c>
      <c r="I537" s="93">
        <f t="shared" si="243"/>
        <v>0</v>
      </c>
      <c r="J537" s="93">
        <f t="shared" si="243"/>
        <v>0</v>
      </c>
      <c r="K537" s="93">
        <f t="shared" si="243"/>
        <v>0</v>
      </c>
      <c r="L537" s="93">
        <f t="shared" si="243"/>
        <v>0</v>
      </c>
      <c r="M537" s="93">
        <f t="shared" si="243"/>
        <v>0</v>
      </c>
      <c r="N537" s="93">
        <f t="shared" si="243"/>
        <v>0</v>
      </c>
      <c r="O537" s="296" t="str">
        <f t="shared" si="242"/>
        <v>-</v>
      </c>
    </row>
    <row r="538" spans="2:15" ht="15">
      <c r="B538" s="96" t="s">
        <v>159</v>
      </c>
      <c r="C538" s="10">
        <f>C653</f>
        <v>0</v>
      </c>
      <c r="D538" s="10">
        <f t="shared" ref="D538:N538" si="244">D653</f>
        <v>0</v>
      </c>
      <c r="E538" s="10">
        <f t="shared" si="244"/>
        <v>0</v>
      </c>
      <c r="F538" s="10">
        <f t="shared" si="244"/>
        <v>0</v>
      </c>
      <c r="G538" s="10">
        <f t="shared" si="244"/>
        <v>0</v>
      </c>
      <c r="H538" s="10">
        <f t="shared" si="244"/>
        <v>0</v>
      </c>
      <c r="I538" s="10">
        <f t="shared" si="244"/>
        <v>0</v>
      </c>
      <c r="J538" s="10">
        <f t="shared" si="244"/>
        <v>0</v>
      </c>
      <c r="K538" s="10">
        <f t="shared" si="244"/>
        <v>0</v>
      </c>
      <c r="L538" s="10">
        <f t="shared" si="244"/>
        <v>0</v>
      </c>
      <c r="M538" s="10">
        <f t="shared" si="244"/>
        <v>0</v>
      </c>
      <c r="N538" s="10">
        <f t="shared" si="244"/>
        <v>0</v>
      </c>
      <c r="O538" s="296" t="str">
        <f t="shared" si="242"/>
        <v>-</v>
      </c>
    </row>
    <row r="539" spans="2:15" ht="13.8">
      <c r="B539" s="184" t="s">
        <v>42</v>
      </c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295" t="str">
        <f t="shared" si="242"/>
        <v>-</v>
      </c>
    </row>
    <row r="540" spans="2:15" ht="13.8">
      <c r="B540" s="128" t="str">
        <f t="shared" ref="B540:B541" si="245">B537</f>
        <v xml:space="preserve"> LiNbO3 discrete</v>
      </c>
      <c r="C540" s="48">
        <f>C621</f>
        <v>3363.873208</v>
      </c>
      <c r="D540" s="48">
        <f t="shared" ref="D540:N540" si="246">D621</f>
        <v>2641.3597369283639</v>
      </c>
      <c r="E540" s="48">
        <f t="shared" si="246"/>
        <v>0</v>
      </c>
      <c r="F540" s="48">
        <f t="shared" si="246"/>
        <v>0</v>
      </c>
      <c r="G540" s="48">
        <f t="shared" si="246"/>
        <v>0</v>
      </c>
      <c r="H540" s="48">
        <f t="shared" si="246"/>
        <v>0</v>
      </c>
      <c r="I540" s="48">
        <f t="shared" si="246"/>
        <v>0</v>
      </c>
      <c r="J540" s="48">
        <f t="shared" si="246"/>
        <v>0</v>
      </c>
      <c r="K540" s="48">
        <f t="shared" si="246"/>
        <v>0</v>
      </c>
      <c r="L540" s="48">
        <f t="shared" si="246"/>
        <v>0</v>
      </c>
      <c r="M540" s="48">
        <f t="shared" si="246"/>
        <v>0</v>
      </c>
      <c r="N540" s="48">
        <f t="shared" si="246"/>
        <v>0</v>
      </c>
      <c r="O540" s="296" t="str">
        <f t="shared" si="242"/>
        <v>-</v>
      </c>
    </row>
    <row r="541" spans="2:15" ht="13.8">
      <c r="B541" s="96" t="str">
        <f t="shared" si="245"/>
        <v xml:space="preserve"> LiNbO3 integrated</v>
      </c>
      <c r="C541" s="72">
        <f>C663</f>
        <v>0</v>
      </c>
      <c r="D541" s="72">
        <f t="shared" ref="D541:N541" si="247">D663</f>
        <v>0</v>
      </c>
      <c r="E541" s="72">
        <f t="shared" si="247"/>
        <v>0</v>
      </c>
      <c r="F541" s="72">
        <f t="shared" si="247"/>
        <v>0</v>
      </c>
      <c r="G541" s="72">
        <f t="shared" si="247"/>
        <v>0</v>
      </c>
      <c r="H541" s="72">
        <f t="shared" si="247"/>
        <v>0</v>
      </c>
      <c r="I541" s="72">
        <f t="shared" si="247"/>
        <v>0</v>
      </c>
      <c r="J541" s="72">
        <f t="shared" si="247"/>
        <v>0</v>
      </c>
      <c r="K541" s="72">
        <f t="shared" si="247"/>
        <v>0</v>
      </c>
      <c r="L541" s="72">
        <f t="shared" si="247"/>
        <v>0</v>
      </c>
      <c r="M541" s="72">
        <f t="shared" si="247"/>
        <v>0</v>
      </c>
      <c r="N541" s="72">
        <f t="shared" si="247"/>
        <v>0</v>
      </c>
      <c r="O541" s="297" t="str">
        <f t="shared" si="242"/>
        <v>-</v>
      </c>
    </row>
    <row r="542" spans="2:15" ht="13.8">
      <c r="B542" s="95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</row>
    <row r="543" spans="2:15" ht="13.8">
      <c r="B543" s="95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</row>
    <row r="544" spans="2:15" ht="18">
      <c r="B544" s="98" t="s">
        <v>153</v>
      </c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</row>
    <row r="545" spans="2:14" ht="13.8">
      <c r="B545" s="95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</row>
    <row r="546" spans="2:14" ht="13.8">
      <c r="B546" s="95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</row>
    <row r="547" spans="2:14" ht="13.8">
      <c r="B547" s="95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</row>
    <row r="548" spans="2:14" ht="13.8">
      <c r="B548" s="95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</row>
    <row r="549" spans="2:14" ht="13.8">
      <c r="B549" s="95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</row>
    <row r="550" spans="2:14" ht="13.8">
      <c r="B550" s="95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</row>
    <row r="551" spans="2:14" ht="13.8">
      <c r="B551" s="95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</row>
    <row r="552" spans="2:14" ht="13.8">
      <c r="B552" s="95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</row>
    <row r="553" spans="2:14" ht="13.8">
      <c r="B553" s="95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</row>
    <row r="554" spans="2:14" ht="13.8">
      <c r="B554" s="95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</row>
    <row r="555" spans="2:14" ht="13.8">
      <c r="B555" s="95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</row>
    <row r="556" spans="2:14" ht="13.8">
      <c r="B556" s="95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</row>
    <row r="557" spans="2:14" ht="13.8">
      <c r="B557" s="95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</row>
    <row r="558" spans="2:14" ht="13.8">
      <c r="B558" s="95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</row>
    <row r="559" spans="2:14" ht="13.8">
      <c r="B559" s="95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</row>
    <row r="561" spans="2:15" ht="13.8">
      <c r="B561" s="179" t="s">
        <v>21</v>
      </c>
      <c r="C561" s="7">
        <v>2016</v>
      </c>
      <c r="D561" s="7">
        <v>2017</v>
      </c>
      <c r="E561" s="7">
        <v>2018</v>
      </c>
      <c r="F561" s="7">
        <v>2019</v>
      </c>
      <c r="G561" s="7">
        <v>2020</v>
      </c>
      <c r="H561" s="7">
        <v>2021</v>
      </c>
      <c r="I561" s="7">
        <v>2022</v>
      </c>
      <c r="J561" s="7">
        <v>2023</v>
      </c>
      <c r="K561" s="7">
        <v>2024</v>
      </c>
      <c r="L561" s="7">
        <v>2025</v>
      </c>
      <c r="M561" s="7">
        <v>2026</v>
      </c>
      <c r="N561" s="7">
        <v>2027</v>
      </c>
      <c r="O561" s="294" t="s">
        <v>163</v>
      </c>
    </row>
    <row r="562" spans="2:15" ht="13.8">
      <c r="B562" s="43" t="str">
        <f>B459</f>
        <v>WDM</v>
      </c>
      <c r="C562" s="22">
        <f>C604+C646</f>
        <v>261292</v>
      </c>
      <c r="D562" s="22">
        <f t="shared" ref="D562:N562" si="248">D604+D646</f>
        <v>262734.65000000002</v>
      </c>
      <c r="E562" s="22">
        <f t="shared" si="248"/>
        <v>0</v>
      </c>
      <c r="F562" s="22">
        <f t="shared" si="248"/>
        <v>0</v>
      </c>
      <c r="G562" s="22">
        <f t="shared" si="248"/>
        <v>0</v>
      </c>
      <c r="H562" s="22">
        <f t="shared" si="248"/>
        <v>0</v>
      </c>
      <c r="I562" s="22">
        <f t="shared" si="248"/>
        <v>0</v>
      </c>
      <c r="J562" s="22">
        <f t="shared" si="248"/>
        <v>0</v>
      </c>
      <c r="K562" s="22">
        <f t="shared" si="248"/>
        <v>0</v>
      </c>
      <c r="L562" s="22">
        <f t="shared" si="248"/>
        <v>0</v>
      </c>
      <c r="M562" s="22">
        <f t="shared" si="248"/>
        <v>0</v>
      </c>
      <c r="N562" s="22">
        <f t="shared" si="248"/>
        <v>0</v>
      </c>
      <c r="O562" s="295" t="str">
        <f t="shared" ref="O562:O569" si="249">IF(I562=0,"-",(N562/I562)^(1/5)-1)</f>
        <v>-</v>
      </c>
    </row>
    <row r="563" spans="2:15" ht="13.8" hidden="1" outlineLevel="1">
      <c r="B563" s="136" t="str">
        <f t="shared" ref="B563:B568" si="250">B459</f>
        <v>WDM</v>
      </c>
      <c r="C563" s="81">
        <f t="shared" ref="C563:N563" si="251">C605+C647</f>
        <v>0</v>
      </c>
      <c r="D563" s="81">
        <f t="shared" si="251"/>
        <v>0</v>
      </c>
      <c r="E563" s="81">
        <f t="shared" si="251"/>
        <v>0</v>
      </c>
      <c r="F563" s="81">
        <f t="shared" si="251"/>
        <v>0</v>
      </c>
      <c r="G563" s="81">
        <f t="shared" si="251"/>
        <v>0</v>
      </c>
      <c r="H563" s="81">
        <f t="shared" si="251"/>
        <v>0</v>
      </c>
      <c r="I563" s="81">
        <f t="shared" si="251"/>
        <v>0</v>
      </c>
      <c r="J563" s="81">
        <f t="shared" si="251"/>
        <v>0</v>
      </c>
      <c r="K563" s="81">
        <f t="shared" si="251"/>
        <v>0</v>
      </c>
      <c r="L563" s="81">
        <f t="shared" si="251"/>
        <v>0</v>
      </c>
      <c r="M563" s="81">
        <f t="shared" si="251"/>
        <v>0</v>
      </c>
      <c r="N563" s="81">
        <f t="shared" si="251"/>
        <v>0</v>
      </c>
      <c r="O563" s="296" t="str">
        <f t="shared" si="249"/>
        <v>-</v>
      </c>
    </row>
    <row r="564" spans="2:15" ht="13.8" hidden="1" outlineLevel="1">
      <c r="B564" s="136" t="str">
        <f t="shared" si="250"/>
        <v>Ethernet</v>
      </c>
      <c r="C564" s="81">
        <f t="shared" ref="C564:N564" si="252">C606+C648</f>
        <v>0</v>
      </c>
      <c r="D564" s="81">
        <f t="shared" si="252"/>
        <v>0</v>
      </c>
      <c r="E564" s="81">
        <f t="shared" si="252"/>
        <v>0</v>
      </c>
      <c r="F564" s="81">
        <f t="shared" si="252"/>
        <v>0</v>
      </c>
      <c r="G564" s="81">
        <f t="shared" si="252"/>
        <v>0</v>
      </c>
      <c r="H564" s="81">
        <f t="shared" si="252"/>
        <v>0</v>
      </c>
      <c r="I564" s="81">
        <f t="shared" si="252"/>
        <v>0</v>
      </c>
      <c r="J564" s="81">
        <f t="shared" si="252"/>
        <v>0</v>
      </c>
      <c r="K564" s="81">
        <f t="shared" si="252"/>
        <v>0</v>
      </c>
      <c r="L564" s="81">
        <f t="shared" si="252"/>
        <v>0</v>
      </c>
      <c r="M564" s="81">
        <f t="shared" si="252"/>
        <v>0</v>
      </c>
      <c r="N564" s="81">
        <f t="shared" si="252"/>
        <v>0</v>
      </c>
      <c r="O564" s="296" t="str">
        <f t="shared" si="249"/>
        <v>-</v>
      </c>
    </row>
    <row r="565" spans="2:15" ht="13.8" hidden="1" outlineLevel="1">
      <c r="B565" s="136" t="str">
        <f t="shared" si="250"/>
        <v>Fibre Channel</v>
      </c>
      <c r="C565" s="81">
        <f t="shared" ref="C565:N565" si="253">C607+C649</f>
        <v>0</v>
      </c>
      <c r="D565" s="81">
        <f t="shared" si="253"/>
        <v>0</v>
      </c>
      <c r="E565" s="81">
        <f t="shared" si="253"/>
        <v>0</v>
      </c>
      <c r="F565" s="81">
        <f t="shared" si="253"/>
        <v>0</v>
      </c>
      <c r="G565" s="81">
        <f t="shared" si="253"/>
        <v>0</v>
      </c>
      <c r="H565" s="81">
        <f t="shared" si="253"/>
        <v>0</v>
      </c>
      <c r="I565" s="81">
        <f t="shared" si="253"/>
        <v>0</v>
      </c>
      <c r="J565" s="81">
        <f t="shared" si="253"/>
        <v>0</v>
      </c>
      <c r="K565" s="81">
        <f t="shared" si="253"/>
        <v>0</v>
      </c>
      <c r="L565" s="81">
        <f t="shared" si="253"/>
        <v>0</v>
      </c>
      <c r="M565" s="81">
        <f t="shared" si="253"/>
        <v>0</v>
      </c>
      <c r="N565" s="81">
        <f t="shared" si="253"/>
        <v>0</v>
      </c>
      <c r="O565" s="296" t="str">
        <f t="shared" si="249"/>
        <v>-</v>
      </c>
    </row>
    <row r="566" spans="2:15" ht="13.8" hidden="1" outlineLevel="1">
      <c r="B566" s="136" t="str">
        <f t="shared" si="250"/>
        <v>Fronthaul</v>
      </c>
      <c r="C566" s="81">
        <f t="shared" ref="C566:N566" si="254">C608+C650</f>
        <v>0</v>
      </c>
      <c r="D566" s="81">
        <f t="shared" si="254"/>
        <v>0</v>
      </c>
      <c r="E566" s="81">
        <f t="shared" si="254"/>
        <v>0</v>
      </c>
      <c r="F566" s="81">
        <f t="shared" si="254"/>
        <v>0</v>
      </c>
      <c r="G566" s="81">
        <f t="shared" si="254"/>
        <v>0</v>
      </c>
      <c r="H566" s="81">
        <f t="shared" si="254"/>
        <v>0</v>
      </c>
      <c r="I566" s="81">
        <f t="shared" si="254"/>
        <v>0</v>
      </c>
      <c r="J566" s="81">
        <f t="shared" si="254"/>
        <v>0</v>
      </c>
      <c r="K566" s="81">
        <f t="shared" si="254"/>
        <v>0</v>
      </c>
      <c r="L566" s="81">
        <f t="shared" si="254"/>
        <v>0</v>
      </c>
      <c r="M566" s="81">
        <f t="shared" si="254"/>
        <v>0</v>
      </c>
      <c r="N566" s="81">
        <f t="shared" si="254"/>
        <v>0</v>
      </c>
      <c r="O566" s="296" t="str">
        <f t="shared" si="249"/>
        <v>-</v>
      </c>
    </row>
    <row r="567" spans="2:15" ht="13.8" hidden="1" outlineLevel="1">
      <c r="B567" s="136" t="str">
        <f t="shared" si="250"/>
        <v>Backhaul</v>
      </c>
      <c r="C567" s="286">
        <f t="shared" ref="C567:N567" si="255">C609+C651</f>
        <v>0</v>
      </c>
      <c r="D567" s="286">
        <f t="shared" si="255"/>
        <v>0</v>
      </c>
      <c r="E567" s="286">
        <f t="shared" si="255"/>
        <v>0</v>
      </c>
      <c r="F567" s="286">
        <f t="shared" si="255"/>
        <v>0</v>
      </c>
      <c r="G567" s="286">
        <f t="shared" si="255"/>
        <v>0</v>
      </c>
      <c r="H567" s="286">
        <f t="shared" si="255"/>
        <v>0</v>
      </c>
      <c r="I567" s="286">
        <f t="shared" si="255"/>
        <v>0</v>
      </c>
      <c r="J567" s="286">
        <f t="shared" si="255"/>
        <v>0</v>
      </c>
      <c r="K567" s="286">
        <f t="shared" si="255"/>
        <v>0</v>
      </c>
      <c r="L567" s="286">
        <f t="shared" si="255"/>
        <v>0</v>
      </c>
      <c r="M567" s="286">
        <f t="shared" si="255"/>
        <v>0</v>
      </c>
      <c r="N567" s="286">
        <f t="shared" si="255"/>
        <v>0</v>
      </c>
      <c r="O567" s="296" t="str">
        <f t="shared" si="249"/>
        <v>-</v>
      </c>
    </row>
    <row r="568" spans="2:15" ht="13.8" hidden="1" outlineLevel="1">
      <c r="B568" s="136" t="str">
        <f t="shared" si="250"/>
        <v>FTTX</v>
      </c>
      <c r="C568" s="81">
        <f t="shared" ref="C568:N568" si="256">C610+C652</f>
        <v>0</v>
      </c>
      <c r="D568" s="81">
        <f t="shared" si="256"/>
        <v>0</v>
      </c>
      <c r="E568" s="81">
        <f t="shared" si="256"/>
        <v>0</v>
      </c>
      <c r="F568" s="81">
        <f t="shared" si="256"/>
        <v>0</v>
      </c>
      <c r="G568" s="81">
        <f t="shared" si="256"/>
        <v>0</v>
      </c>
      <c r="H568" s="81">
        <f t="shared" si="256"/>
        <v>0</v>
      </c>
      <c r="I568" s="81">
        <f t="shared" si="256"/>
        <v>0</v>
      </c>
      <c r="J568" s="81">
        <f t="shared" si="256"/>
        <v>0</v>
      </c>
      <c r="K568" s="81">
        <f t="shared" si="256"/>
        <v>0</v>
      </c>
      <c r="L568" s="81">
        <f t="shared" si="256"/>
        <v>0</v>
      </c>
      <c r="M568" s="81">
        <f t="shared" si="256"/>
        <v>0</v>
      </c>
      <c r="N568" s="81">
        <f t="shared" si="256"/>
        <v>0</v>
      </c>
      <c r="O568" s="296" t="str">
        <f t="shared" si="249"/>
        <v>-</v>
      </c>
    </row>
    <row r="569" spans="2:15" ht="13.8" collapsed="1">
      <c r="B569" s="53" t="s">
        <v>18</v>
      </c>
      <c r="C569" s="23">
        <f t="shared" ref="C569:J569" si="257">SUM(C562:C568)</f>
        <v>261292</v>
      </c>
      <c r="D569" s="23">
        <f t="shared" si="257"/>
        <v>262734.65000000002</v>
      </c>
      <c r="E569" s="23">
        <f t="shared" si="257"/>
        <v>0</v>
      </c>
      <c r="F569" s="23">
        <f t="shared" si="257"/>
        <v>0</v>
      </c>
      <c r="G569" s="23">
        <f t="shared" si="257"/>
        <v>0</v>
      </c>
      <c r="H569" s="23">
        <f t="shared" si="257"/>
        <v>0</v>
      </c>
      <c r="I569" s="23">
        <f t="shared" si="257"/>
        <v>0</v>
      </c>
      <c r="J569" s="23">
        <f t="shared" si="257"/>
        <v>0</v>
      </c>
      <c r="K569" s="23">
        <f t="shared" ref="K569:N569" si="258">SUM(K562:K568)</f>
        <v>0</v>
      </c>
      <c r="L569" s="23">
        <f t="shared" si="258"/>
        <v>0</v>
      </c>
      <c r="M569" s="23">
        <f t="shared" si="258"/>
        <v>0</v>
      </c>
      <c r="N569" s="23">
        <f t="shared" si="258"/>
        <v>0</v>
      </c>
      <c r="O569" s="298" t="str">
        <f t="shared" si="249"/>
        <v>-</v>
      </c>
    </row>
    <row r="571" spans="2:15" ht="13.8">
      <c r="B571" s="179" t="s">
        <v>39</v>
      </c>
      <c r="C571" s="7">
        <v>2016</v>
      </c>
      <c r="D571" s="7">
        <v>2017</v>
      </c>
      <c r="E571" s="7">
        <v>2018</v>
      </c>
      <c r="F571" s="7">
        <v>2019</v>
      </c>
      <c r="G571" s="7">
        <v>2020</v>
      </c>
      <c r="H571" s="7">
        <v>2021</v>
      </c>
      <c r="I571" s="7">
        <v>2022</v>
      </c>
      <c r="J571" s="7">
        <v>2023</v>
      </c>
      <c r="K571" s="7">
        <v>2024</v>
      </c>
      <c r="L571" s="7">
        <v>2025</v>
      </c>
      <c r="M571" s="7">
        <v>2026</v>
      </c>
      <c r="N571" s="7">
        <v>2027</v>
      </c>
      <c r="O571" s="294" t="s">
        <v>163</v>
      </c>
    </row>
    <row r="572" spans="2:15" ht="13.8">
      <c r="B572" s="45" t="str">
        <f t="shared" ref="B572:B578" si="259">B562</f>
        <v>WDM</v>
      </c>
      <c r="C572" s="47">
        <f>C614+C656</f>
        <v>3363.873208</v>
      </c>
      <c r="D572" s="47">
        <f t="shared" ref="D572:N572" si="260">D614+D656</f>
        <v>2641.3597369283639</v>
      </c>
      <c r="E572" s="47">
        <f t="shared" si="260"/>
        <v>0</v>
      </c>
      <c r="F572" s="47">
        <f t="shared" si="260"/>
        <v>0</v>
      </c>
      <c r="G572" s="47">
        <f t="shared" si="260"/>
        <v>0</v>
      </c>
      <c r="H572" s="47">
        <f t="shared" si="260"/>
        <v>0</v>
      </c>
      <c r="I572" s="47">
        <f t="shared" si="260"/>
        <v>0</v>
      </c>
      <c r="J572" s="47">
        <f t="shared" si="260"/>
        <v>0</v>
      </c>
      <c r="K572" s="47">
        <f t="shared" si="260"/>
        <v>0</v>
      </c>
      <c r="L572" s="47">
        <f t="shared" si="260"/>
        <v>0</v>
      </c>
      <c r="M572" s="47">
        <f t="shared" si="260"/>
        <v>0</v>
      </c>
      <c r="N572" s="47">
        <f t="shared" si="260"/>
        <v>0</v>
      </c>
      <c r="O572" s="295" t="str">
        <f t="shared" ref="O572:O579" si="261">IF(I572=0,"-",(N572/I572)^(1/5)-1)</f>
        <v>-</v>
      </c>
    </row>
    <row r="573" spans="2:15" ht="13.8" hidden="1" outlineLevel="1">
      <c r="B573" s="136" t="str">
        <f t="shared" si="259"/>
        <v>WDM</v>
      </c>
      <c r="C573" s="288">
        <f t="shared" ref="C573:N573" si="262">C615+C657</f>
        <v>0</v>
      </c>
      <c r="D573" s="288">
        <f t="shared" si="262"/>
        <v>0</v>
      </c>
      <c r="E573" s="288">
        <f t="shared" si="262"/>
        <v>0</v>
      </c>
      <c r="F573" s="288">
        <f t="shared" si="262"/>
        <v>0</v>
      </c>
      <c r="G573" s="288">
        <f t="shared" si="262"/>
        <v>0</v>
      </c>
      <c r="H573" s="288">
        <f t="shared" si="262"/>
        <v>0</v>
      </c>
      <c r="I573" s="288">
        <f t="shared" si="262"/>
        <v>0</v>
      </c>
      <c r="J573" s="288">
        <f t="shared" si="262"/>
        <v>0</v>
      </c>
      <c r="K573" s="288">
        <f t="shared" si="262"/>
        <v>0</v>
      </c>
      <c r="L573" s="288">
        <f t="shared" si="262"/>
        <v>0</v>
      </c>
      <c r="M573" s="288">
        <f t="shared" si="262"/>
        <v>0</v>
      </c>
      <c r="N573" s="288">
        <f t="shared" si="262"/>
        <v>0</v>
      </c>
      <c r="O573" s="296" t="str">
        <f t="shared" si="261"/>
        <v>-</v>
      </c>
    </row>
    <row r="574" spans="2:15" ht="13.8" hidden="1" outlineLevel="1">
      <c r="B574" s="136" t="str">
        <f t="shared" si="259"/>
        <v>Ethernet</v>
      </c>
      <c r="C574" s="288">
        <f t="shared" ref="C574:N574" si="263">C616+C658</f>
        <v>0</v>
      </c>
      <c r="D574" s="288">
        <f t="shared" si="263"/>
        <v>0</v>
      </c>
      <c r="E574" s="288">
        <f t="shared" si="263"/>
        <v>0</v>
      </c>
      <c r="F574" s="288">
        <f t="shared" si="263"/>
        <v>0</v>
      </c>
      <c r="G574" s="288">
        <f t="shared" si="263"/>
        <v>0</v>
      </c>
      <c r="H574" s="288">
        <f t="shared" si="263"/>
        <v>0</v>
      </c>
      <c r="I574" s="288">
        <f t="shared" si="263"/>
        <v>0</v>
      </c>
      <c r="J574" s="288">
        <f t="shared" si="263"/>
        <v>0</v>
      </c>
      <c r="K574" s="288">
        <f t="shared" si="263"/>
        <v>0</v>
      </c>
      <c r="L574" s="288">
        <f t="shared" si="263"/>
        <v>0</v>
      </c>
      <c r="M574" s="288">
        <f t="shared" si="263"/>
        <v>0</v>
      </c>
      <c r="N574" s="288">
        <f t="shared" si="263"/>
        <v>0</v>
      </c>
      <c r="O574" s="296" t="str">
        <f t="shared" si="261"/>
        <v>-</v>
      </c>
    </row>
    <row r="575" spans="2:15" ht="13.8" hidden="1" outlineLevel="1">
      <c r="B575" s="136" t="str">
        <f t="shared" si="259"/>
        <v>Fibre Channel</v>
      </c>
      <c r="C575" s="57">
        <f t="shared" ref="C575:N575" si="264">C617+C659</f>
        <v>0</v>
      </c>
      <c r="D575" s="57">
        <f t="shared" si="264"/>
        <v>0</v>
      </c>
      <c r="E575" s="57">
        <f t="shared" si="264"/>
        <v>0</v>
      </c>
      <c r="F575" s="57">
        <f t="shared" si="264"/>
        <v>0</v>
      </c>
      <c r="G575" s="57">
        <f t="shared" si="264"/>
        <v>0</v>
      </c>
      <c r="H575" s="57">
        <f t="shared" si="264"/>
        <v>0</v>
      </c>
      <c r="I575" s="57">
        <f t="shared" si="264"/>
        <v>0</v>
      </c>
      <c r="J575" s="57">
        <f t="shared" si="264"/>
        <v>0</v>
      </c>
      <c r="K575" s="57">
        <f t="shared" si="264"/>
        <v>0</v>
      </c>
      <c r="L575" s="57">
        <f t="shared" si="264"/>
        <v>0</v>
      </c>
      <c r="M575" s="57">
        <f t="shared" si="264"/>
        <v>0</v>
      </c>
      <c r="N575" s="57">
        <f t="shared" si="264"/>
        <v>0</v>
      </c>
      <c r="O575" s="296" t="str">
        <f t="shared" si="261"/>
        <v>-</v>
      </c>
    </row>
    <row r="576" spans="2:15" ht="13.8" hidden="1" outlineLevel="1">
      <c r="B576" s="136" t="str">
        <f t="shared" si="259"/>
        <v>Fronthaul</v>
      </c>
      <c r="C576" s="57">
        <f t="shared" ref="C576:N576" si="265">C618+C660</f>
        <v>0</v>
      </c>
      <c r="D576" s="57">
        <f t="shared" si="265"/>
        <v>0</v>
      </c>
      <c r="E576" s="57">
        <f t="shared" si="265"/>
        <v>0</v>
      </c>
      <c r="F576" s="57">
        <f t="shared" si="265"/>
        <v>0</v>
      </c>
      <c r="G576" s="57">
        <f t="shared" si="265"/>
        <v>0</v>
      </c>
      <c r="H576" s="57">
        <f t="shared" si="265"/>
        <v>0</v>
      </c>
      <c r="I576" s="57">
        <f t="shared" si="265"/>
        <v>0</v>
      </c>
      <c r="J576" s="57">
        <f t="shared" si="265"/>
        <v>0</v>
      </c>
      <c r="K576" s="57">
        <f t="shared" si="265"/>
        <v>0</v>
      </c>
      <c r="L576" s="57">
        <f t="shared" si="265"/>
        <v>0</v>
      </c>
      <c r="M576" s="57">
        <f t="shared" si="265"/>
        <v>0</v>
      </c>
      <c r="N576" s="57">
        <f t="shared" si="265"/>
        <v>0</v>
      </c>
      <c r="O576" s="296" t="str">
        <f t="shared" si="261"/>
        <v>-</v>
      </c>
    </row>
    <row r="577" spans="2:15" ht="13.8" hidden="1" outlineLevel="1">
      <c r="B577" s="136" t="str">
        <f t="shared" si="259"/>
        <v>Backhaul</v>
      </c>
      <c r="C577" s="57">
        <f t="shared" ref="C577:N577" si="266">C619+C661</f>
        <v>0</v>
      </c>
      <c r="D577" s="57">
        <f t="shared" si="266"/>
        <v>0</v>
      </c>
      <c r="E577" s="57">
        <f t="shared" si="266"/>
        <v>0</v>
      </c>
      <c r="F577" s="57">
        <f t="shared" si="266"/>
        <v>0</v>
      </c>
      <c r="G577" s="57">
        <f t="shared" si="266"/>
        <v>0</v>
      </c>
      <c r="H577" s="57">
        <f t="shared" si="266"/>
        <v>0</v>
      </c>
      <c r="I577" s="57">
        <f t="shared" si="266"/>
        <v>0</v>
      </c>
      <c r="J577" s="57">
        <f t="shared" si="266"/>
        <v>0</v>
      </c>
      <c r="K577" s="57">
        <f t="shared" si="266"/>
        <v>0</v>
      </c>
      <c r="L577" s="57">
        <f t="shared" si="266"/>
        <v>0</v>
      </c>
      <c r="M577" s="57">
        <f t="shared" si="266"/>
        <v>0</v>
      </c>
      <c r="N577" s="57">
        <f t="shared" si="266"/>
        <v>0</v>
      </c>
      <c r="O577" s="296" t="str">
        <f t="shared" si="261"/>
        <v>-</v>
      </c>
    </row>
    <row r="578" spans="2:15" ht="13.8" hidden="1" outlineLevel="1">
      <c r="B578" s="289" t="str">
        <f t="shared" si="259"/>
        <v>FTTX</v>
      </c>
      <c r="C578" s="288">
        <f t="shared" ref="C578:N578" si="267">C620+C662</f>
        <v>0</v>
      </c>
      <c r="D578" s="288">
        <f t="shared" si="267"/>
        <v>0</v>
      </c>
      <c r="E578" s="288">
        <f t="shared" si="267"/>
        <v>0</v>
      </c>
      <c r="F578" s="288">
        <f t="shared" si="267"/>
        <v>0</v>
      </c>
      <c r="G578" s="288">
        <f t="shared" si="267"/>
        <v>0</v>
      </c>
      <c r="H578" s="288">
        <f t="shared" si="267"/>
        <v>0</v>
      </c>
      <c r="I578" s="288">
        <f t="shared" si="267"/>
        <v>0</v>
      </c>
      <c r="J578" s="288">
        <f t="shared" si="267"/>
        <v>0</v>
      </c>
      <c r="K578" s="288">
        <f t="shared" si="267"/>
        <v>0</v>
      </c>
      <c r="L578" s="288">
        <f t="shared" si="267"/>
        <v>0</v>
      </c>
      <c r="M578" s="288">
        <f t="shared" si="267"/>
        <v>0</v>
      </c>
      <c r="N578" s="288">
        <f t="shared" si="267"/>
        <v>0</v>
      </c>
      <c r="O578" s="296" t="str">
        <f t="shared" si="261"/>
        <v>-</v>
      </c>
    </row>
    <row r="579" spans="2:15" ht="13.8" collapsed="1">
      <c r="B579" s="53" t="s">
        <v>18</v>
      </c>
      <c r="C579" s="46">
        <f t="shared" ref="C579:N579" si="268">SUM(C572:C578)</f>
        <v>3363.873208</v>
      </c>
      <c r="D579" s="46">
        <f t="shared" si="268"/>
        <v>2641.3597369283639</v>
      </c>
      <c r="E579" s="46">
        <f t="shared" si="268"/>
        <v>0</v>
      </c>
      <c r="F579" s="46">
        <f t="shared" si="268"/>
        <v>0</v>
      </c>
      <c r="G579" s="46">
        <f t="shared" si="268"/>
        <v>0</v>
      </c>
      <c r="H579" s="46">
        <f t="shared" si="268"/>
        <v>0</v>
      </c>
      <c r="I579" s="46">
        <f t="shared" si="268"/>
        <v>0</v>
      </c>
      <c r="J579" s="46">
        <f t="shared" si="268"/>
        <v>0</v>
      </c>
      <c r="K579" s="46">
        <f t="shared" si="268"/>
        <v>0</v>
      </c>
      <c r="L579" s="46">
        <f t="shared" si="268"/>
        <v>0</v>
      </c>
      <c r="M579" s="46">
        <f t="shared" si="268"/>
        <v>0</v>
      </c>
      <c r="N579" s="46">
        <f t="shared" si="268"/>
        <v>0</v>
      </c>
      <c r="O579" s="298" t="str">
        <f t="shared" si="261"/>
        <v>-</v>
      </c>
    </row>
    <row r="580" spans="2:15" ht="13.8">
      <c r="B580" s="95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</row>
    <row r="581" spans="2:15" ht="13.8">
      <c r="B581" s="95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</row>
    <row r="583" spans="2:15" ht="21">
      <c r="B583" s="19" t="str">
        <f>$B$36&amp;"- opportunity by segment"</f>
        <v>LiNbO3 discrete- opportunity by segment</v>
      </c>
    </row>
    <row r="603" spans="2:15" ht="13.8">
      <c r="B603" s="179" t="s">
        <v>21</v>
      </c>
      <c r="C603" s="7">
        <v>2016</v>
      </c>
      <c r="D603" s="7">
        <v>2017</v>
      </c>
      <c r="E603" s="7">
        <v>2018</v>
      </c>
      <c r="F603" s="7">
        <v>2019</v>
      </c>
      <c r="G603" s="7">
        <v>2020</v>
      </c>
      <c r="H603" s="7">
        <v>2021</v>
      </c>
      <c r="I603" s="7">
        <v>2022</v>
      </c>
      <c r="J603" s="7">
        <v>2023</v>
      </c>
      <c r="K603" s="7">
        <v>2024</v>
      </c>
      <c r="L603" s="7">
        <v>2025</v>
      </c>
      <c r="M603" s="7">
        <v>2026</v>
      </c>
      <c r="N603" s="7">
        <v>2027</v>
      </c>
      <c r="O603" s="294" t="s">
        <v>163</v>
      </c>
    </row>
    <row r="604" spans="2:15" ht="13.8">
      <c r="B604" s="45" t="str">
        <f t="shared" ref="B604:B610" si="269">B459</f>
        <v>WDM</v>
      </c>
      <c r="C604" s="22">
        <f>WDM!C201</f>
        <v>261292</v>
      </c>
      <c r="D604" s="22">
        <f>WDM!D201</f>
        <v>262734.65000000002</v>
      </c>
      <c r="E604" s="22">
        <f>WDM!E201</f>
        <v>0</v>
      </c>
      <c r="F604" s="22">
        <f>WDM!F201</f>
        <v>0</v>
      </c>
      <c r="G604" s="22">
        <f>WDM!G201</f>
        <v>0</v>
      </c>
      <c r="H604" s="22">
        <f>WDM!H201</f>
        <v>0</v>
      </c>
      <c r="I604" s="22">
        <f>WDM!I201</f>
        <v>0</v>
      </c>
      <c r="J604" s="22">
        <f>WDM!J201</f>
        <v>0</v>
      </c>
      <c r="K604" s="22">
        <f>WDM!K201</f>
        <v>0</v>
      </c>
      <c r="L604" s="22">
        <f>WDM!L201</f>
        <v>0</v>
      </c>
      <c r="M604" s="22">
        <f>WDM!M201</f>
        <v>0</v>
      </c>
      <c r="N604" s="22">
        <f>WDM!N201</f>
        <v>0</v>
      </c>
      <c r="O604" s="295" t="str">
        <f t="shared" ref="O604:O611" si="270">IF(I604=0,"-",(N604/I604)^(1/5)-1)</f>
        <v>-</v>
      </c>
    </row>
    <row r="605" spans="2:15" ht="13.8" hidden="1" outlineLevel="1">
      <c r="B605" s="136" t="str">
        <f t="shared" si="269"/>
        <v>Ethernet</v>
      </c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296" t="str">
        <f t="shared" si="270"/>
        <v>-</v>
      </c>
    </row>
    <row r="606" spans="2:15" ht="13.8" hidden="1" outlineLevel="1">
      <c r="B606" s="136" t="str">
        <f t="shared" si="269"/>
        <v>Fibre Channel</v>
      </c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296" t="str">
        <f t="shared" si="270"/>
        <v>-</v>
      </c>
    </row>
    <row r="607" spans="2:15" ht="13.8" hidden="1" outlineLevel="1">
      <c r="B607" s="136" t="str">
        <f t="shared" si="269"/>
        <v>Fronthaul</v>
      </c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296" t="str">
        <f t="shared" si="270"/>
        <v>-</v>
      </c>
    </row>
    <row r="608" spans="2:15" ht="13.8" hidden="1" outlineLevel="1">
      <c r="B608" s="136" t="str">
        <f t="shared" si="269"/>
        <v>Backhaul</v>
      </c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296" t="str">
        <f t="shared" si="270"/>
        <v>-</v>
      </c>
    </row>
    <row r="609" spans="2:15" ht="13.8" hidden="1" outlineLevel="1">
      <c r="B609" s="136" t="str">
        <f t="shared" si="269"/>
        <v>FTTX</v>
      </c>
      <c r="C609" s="286"/>
      <c r="D609" s="286"/>
      <c r="E609" s="286"/>
      <c r="F609" s="286"/>
      <c r="G609" s="286"/>
      <c r="H609" s="286"/>
      <c r="I609" s="286"/>
      <c r="J609" s="286"/>
      <c r="K609" s="286"/>
      <c r="L609" s="286"/>
      <c r="M609" s="286"/>
      <c r="N609" s="286"/>
      <c r="O609" s="296" t="str">
        <f t="shared" si="270"/>
        <v>-</v>
      </c>
    </row>
    <row r="610" spans="2:15" ht="13.8" hidden="1" outlineLevel="1">
      <c r="B610" s="136" t="str">
        <f t="shared" si="269"/>
        <v>AOC-EOM-CPO</v>
      </c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296" t="str">
        <f t="shared" si="270"/>
        <v>-</v>
      </c>
    </row>
    <row r="611" spans="2:15" ht="13.8" collapsed="1">
      <c r="B611" s="53" t="s">
        <v>18</v>
      </c>
      <c r="C611" s="23">
        <f t="shared" ref="C611:K611" si="271">SUM(C604:C610)</f>
        <v>261292</v>
      </c>
      <c r="D611" s="23">
        <f t="shared" si="271"/>
        <v>262734.65000000002</v>
      </c>
      <c r="E611" s="23">
        <f t="shared" si="271"/>
        <v>0</v>
      </c>
      <c r="F611" s="23">
        <f t="shared" si="271"/>
        <v>0</v>
      </c>
      <c r="G611" s="23">
        <f t="shared" si="271"/>
        <v>0</v>
      </c>
      <c r="H611" s="23">
        <f t="shared" si="271"/>
        <v>0</v>
      </c>
      <c r="I611" s="23">
        <f t="shared" si="271"/>
        <v>0</v>
      </c>
      <c r="J611" s="23">
        <f t="shared" si="271"/>
        <v>0</v>
      </c>
      <c r="K611" s="23">
        <f t="shared" si="271"/>
        <v>0</v>
      </c>
      <c r="L611" s="23">
        <f t="shared" ref="L611:N611" si="272">SUM(L604:L610)</f>
        <v>0</v>
      </c>
      <c r="M611" s="23">
        <f t="shared" si="272"/>
        <v>0</v>
      </c>
      <c r="N611" s="23">
        <f t="shared" si="272"/>
        <v>0</v>
      </c>
      <c r="O611" s="298" t="str">
        <f t="shared" si="270"/>
        <v>-</v>
      </c>
    </row>
    <row r="613" spans="2:15" ht="13.8">
      <c r="B613" s="179" t="s">
        <v>39</v>
      </c>
      <c r="C613" s="7">
        <v>2016</v>
      </c>
      <c r="D613" s="7">
        <v>2017</v>
      </c>
      <c r="E613" s="7">
        <v>2018</v>
      </c>
      <c r="F613" s="7">
        <v>2019</v>
      </c>
      <c r="G613" s="7">
        <v>2020</v>
      </c>
      <c r="H613" s="7">
        <v>2021</v>
      </c>
      <c r="I613" s="7">
        <v>2022</v>
      </c>
      <c r="J613" s="7">
        <v>2023</v>
      </c>
      <c r="K613" s="7">
        <v>2024</v>
      </c>
      <c r="L613" s="7">
        <v>2025</v>
      </c>
      <c r="M613" s="7">
        <v>2026</v>
      </c>
      <c r="N613" s="7">
        <v>2027</v>
      </c>
      <c r="O613" s="294" t="s">
        <v>163</v>
      </c>
    </row>
    <row r="614" spans="2:15" ht="13.8">
      <c r="B614" s="45" t="str">
        <f t="shared" ref="B614:B620" si="273">B604</f>
        <v>WDM</v>
      </c>
      <c r="C614" s="47">
        <f>WDM!C397</f>
        <v>3363.873208</v>
      </c>
      <c r="D614" s="47">
        <f>WDM!D397</f>
        <v>2641.3597369283639</v>
      </c>
      <c r="E614" s="47">
        <f>WDM!E397</f>
        <v>0</v>
      </c>
      <c r="F614" s="47">
        <f>WDM!F397</f>
        <v>0</v>
      </c>
      <c r="G614" s="47">
        <f>WDM!G397</f>
        <v>0</v>
      </c>
      <c r="H614" s="47">
        <f>WDM!H397</f>
        <v>0</v>
      </c>
      <c r="I614" s="47">
        <f>WDM!I397</f>
        <v>0</v>
      </c>
      <c r="J614" s="47">
        <f>WDM!J397</f>
        <v>0</v>
      </c>
      <c r="K614" s="47">
        <f>WDM!K397</f>
        <v>0</v>
      </c>
      <c r="L614" s="47">
        <f>WDM!L397</f>
        <v>0</v>
      </c>
      <c r="M614" s="47">
        <f>WDM!M397</f>
        <v>0</v>
      </c>
      <c r="N614" s="47">
        <f>WDM!N397</f>
        <v>0</v>
      </c>
      <c r="O614" s="295" t="str">
        <f t="shared" ref="O614:O621" si="274">IF(I614=0,"-",(N614/I614)^(1/5)-1)</f>
        <v>-</v>
      </c>
    </row>
    <row r="615" spans="2:15" ht="13.8" hidden="1" outlineLevel="1">
      <c r="B615" s="136" t="str">
        <f t="shared" si="273"/>
        <v>Ethernet</v>
      </c>
      <c r="C615" s="288"/>
      <c r="D615" s="288"/>
      <c r="E615" s="288"/>
      <c r="F615" s="288"/>
      <c r="G615" s="288"/>
      <c r="H615" s="288"/>
      <c r="I615" s="288"/>
      <c r="J615" s="288"/>
      <c r="K615" s="288"/>
      <c r="L615" s="288"/>
      <c r="M615" s="288"/>
      <c r="N615" s="288"/>
      <c r="O615" s="296" t="str">
        <f t="shared" si="274"/>
        <v>-</v>
      </c>
    </row>
    <row r="616" spans="2:15" ht="13.8" hidden="1" outlineLevel="1">
      <c r="B616" s="136" t="str">
        <f t="shared" si="273"/>
        <v>Fibre Channel</v>
      </c>
      <c r="C616" s="288"/>
      <c r="D616" s="288"/>
      <c r="E616" s="288"/>
      <c r="F616" s="288"/>
      <c r="G616" s="288"/>
      <c r="H616" s="288"/>
      <c r="I616" s="288"/>
      <c r="J616" s="288"/>
      <c r="K616" s="288"/>
      <c r="L616" s="288"/>
      <c r="M616" s="288"/>
      <c r="N616" s="288"/>
      <c r="O616" s="296" t="str">
        <f t="shared" si="274"/>
        <v>-</v>
      </c>
    </row>
    <row r="617" spans="2:15" ht="13.8" hidden="1" outlineLevel="1">
      <c r="B617" s="136" t="str">
        <f t="shared" si="273"/>
        <v>Fronthaul</v>
      </c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296" t="str">
        <f t="shared" si="274"/>
        <v>-</v>
      </c>
    </row>
    <row r="618" spans="2:15" ht="13.8" hidden="1" outlineLevel="1">
      <c r="B618" s="136" t="str">
        <f t="shared" si="273"/>
        <v>Backhaul</v>
      </c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296" t="str">
        <f t="shared" si="274"/>
        <v>-</v>
      </c>
    </row>
    <row r="619" spans="2:15" ht="13.8" hidden="1" outlineLevel="1">
      <c r="B619" s="136" t="str">
        <f t="shared" si="273"/>
        <v>FTTX</v>
      </c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296" t="str">
        <f t="shared" si="274"/>
        <v>-</v>
      </c>
    </row>
    <row r="620" spans="2:15" ht="13.8" hidden="1" outlineLevel="1">
      <c r="B620" s="136" t="str">
        <f t="shared" si="273"/>
        <v>AOC-EOM-CPO</v>
      </c>
      <c r="C620" s="288"/>
      <c r="D620" s="288"/>
      <c r="E620" s="288"/>
      <c r="F620" s="288"/>
      <c r="G620" s="288"/>
      <c r="H620" s="288"/>
      <c r="I620" s="288"/>
      <c r="J620" s="288"/>
      <c r="K620" s="288"/>
      <c r="L620" s="288"/>
      <c r="M620" s="288"/>
      <c r="N620" s="288"/>
      <c r="O620" s="296" t="str">
        <f t="shared" si="274"/>
        <v>-</v>
      </c>
    </row>
    <row r="621" spans="2:15" ht="13.8" collapsed="1">
      <c r="B621" s="53" t="s">
        <v>18</v>
      </c>
      <c r="C621" s="46">
        <f t="shared" ref="C621:N621" si="275">SUM(C614:C620)</f>
        <v>3363.873208</v>
      </c>
      <c r="D621" s="46">
        <f t="shared" si="275"/>
        <v>2641.3597369283639</v>
      </c>
      <c r="E621" s="46">
        <f t="shared" si="275"/>
        <v>0</v>
      </c>
      <c r="F621" s="46">
        <f t="shared" si="275"/>
        <v>0</v>
      </c>
      <c r="G621" s="46">
        <f t="shared" si="275"/>
        <v>0</v>
      </c>
      <c r="H621" s="46">
        <f t="shared" si="275"/>
        <v>0</v>
      </c>
      <c r="I621" s="46">
        <f t="shared" si="275"/>
        <v>0</v>
      </c>
      <c r="J621" s="46">
        <f t="shared" si="275"/>
        <v>0</v>
      </c>
      <c r="K621" s="46">
        <f t="shared" si="275"/>
        <v>0</v>
      </c>
      <c r="L621" s="46">
        <f t="shared" si="275"/>
        <v>0</v>
      </c>
      <c r="M621" s="46">
        <f t="shared" si="275"/>
        <v>0</v>
      </c>
      <c r="N621" s="46">
        <f t="shared" si="275"/>
        <v>0</v>
      </c>
      <c r="O621" s="298" t="str">
        <f t="shared" si="274"/>
        <v>-</v>
      </c>
    </row>
    <row r="624" spans="2:15" ht="21">
      <c r="B624" s="19" t="str">
        <f>B37&amp;"- opportunity by segment"</f>
        <v>LiNbO3 integrated- opportunity by segment</v>
      </c>
    </row>
    <row r="645" spans="2:15" ht="13.8">
      <c r="B645" s="179" t="s">
        <v>21</v>
      </c>
      <c r="C645" s="7">
        <v>2016</v>
      </c>
      <c r="D645" s="7">
        <v>2017</v>
      </c>
      <c r="E645" s="7">
        <v>2018</v>
      </c>
      <c r="F645" s="7">
        <v>2019</v>
      </c>
      <c r="G645" s="7">
        <v>2020</v>
      </c>
      <c r="H645" s="7">
        <v>2021</v>
      </c>
      <c r="I645" s="7">
        <v>2022</v>
      </c>
      <c r="J645" s="7">
        <v>2023</v>
      </c>
      <c r="K645" s="7">
        <v>2024</v>
      </c>
      <c r="L645" s="7">
        <v>2025</v>
      </c>
      <c r="M645" s="7">
        <v>2026</v>
      </c>
      <c r="N645" s="7">
        <v>2027</v>
      </c>
      <c r="O645" s="294" t="s">
        <v>163</v>
      </c>
    </row>
    <row r="646" spans="2:15" ht="13.8">
      <c r="B646" s="45" t="str">
        <f>B604</f>
        <v>WDM</v>
      </c>
      <c r="C646" s="22">
        <f>WDM!C229</f>
        <v>0</v>
      </c>
      <c r="D646" s="22">
        <f>WDM!D229</f>
        <v>0</v>
      </c>
      <c r="E646" s="22">
        <f>WDM!E229</f>
        <v>0</v>
      </c>
      <c r="F646" s="22">
        <f>WDM!F229</f>
        <v>0</v>
      </c>
      <c r="G646" s="22">
        <f>WDM!G229</f>
        <v>0</v>
      </c>
      <c r="H646" s="22">
        <f>WDM!H229</f>
        <v>0</v>
      </c>
      <c r="I646" s="22">
        <f>WDM!I229</f>
        <v>0</v>
      </c>
      <c r="J646" s="22">
        <f>WDM!J229</f>
        <v>0</v>
      </c>
      <c r="K646" s="22">
        <f>WDM!K229</f>
        <v>0</v>
      </c>
      <c r="L646" s="22">
        <f>WDM!L229</f>
        <v>0</v>
      </c>
      <c r="M646" s="22">
        <f>WDM!M229</f>
        <v>0</v>
      </c>
      <c r="N646" s="22">
        <f>WDM!N229</f>
        <v>0</v>
      </c>
      <c r="O646" s="295" t="str">
        <f t="shared" ref="O646:O653" si="276">IF(I646=0,"-",(N646/I646)^(1/5)-1)</f>
        <v>-</v>
      </c>
    </row>
    <row r="647" spans="2:15" ht="13.8" hidden="1" outlineLevel="1">
      <c r="B647" s="285" t="str">
        <f t="shared" ref="B647:B652" si="277">B605</f>
        <v>Ethernet</v>
      </c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296" t="str">
        <f t="shared" si="276"/>
        <v>-</v>
      </c>
    </row>
    <row r="648" spans="2:15" ht="13.8" hidden="1" outlineLevel="1">
      <c r="B648" s="285" t="str">
        <f t="shared" si="277"/>
        <v>Fibre Channel</v>
      </c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296" t="str">
        <f t="shared" si="276"/>
        <v>-</v>
      </c>
    </row>
    <row r="649" spans="2:15" ht="13.8" hidden="1" outlineLevel="1">
      <c r="B649" s="285" t="str">
        <f t="shared" si="277"/>
        <v>Fronthaul</v>
      </c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296" t="str">
        <f t="shared" si="276"/>
        <v>-</v>
      </c>
    </row>
    <row r="650" spans="2:15" ht="13.8" hidden="1" outlineLevel="1">
      <c r="B650" s="285" t="str">
        <f t="shared" si="277"/>
        <v>Backhaul</v>
      </c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296" t="str">
        <f t="shared" si="276"/>
        <v>-</v>
      </c>
    </row>
    <row r="651" spans="2:15" ht="13.8" hidden="1" outlineLevel="1">
      <c r="B651" s="285" t="str">
        <f t="shared" si="277"/>
        <v>FTTX</v>
      </c>
      <c r="C651" s="286"/>
      <c r="D651" s="286"/>
      <c r="E651" s="286"/>
      <c r="F651" s="286"/>
      <c r="G651" s="286"/>
      <c r="H651" s="286"/>
      <c r="I651" s="286"/>
      <c r="J651" s="286"/>
      <c r="K651" s="286"/>
      <c r="L651" s="286"/>
      <c r="M651" s="286"/>
      <c r="N651" s="286"/>
      <c r="O651" s="296" t="str">
        <f t="shared" si="276"/>
        <v>-</v>
      </c>
    </row>
    <row r="652" spans="2:15" ht="13.8" hidden="1" outlineLevel="1">
      <c r="B652" s="287" t="str">
        <f t="shared" si="277"/>
        <v>AOC-EOM-CPO</v>
      </c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296" t="str">
        <f t="shared" si="276"/>
        <v>-</v>
      </c>
    </row>
    <row r="653" spans="2:15" ht="13.8" collapsed="1">
      <c r="B653" s="53" t="s">
        <v>18</v>
      </c>
      <c r="C653" s="23">
        <f t="shared" ref="C653:K653" si="278">SUM(C646:C652)</f>
        <v>0</v>
      </c>
      <c r="D653" s="23">
        <f t="shared" si="278"/>
        <v>0</v>
      </c>
      <c r="E653" s="23">
        <f t="shared" si="278"/>
        <v>0</v>
      </c>
      <c r="F653" s="23">
        <f t="shared" si="278"/>
        <v>0</v>
      </c>
      <c r="G653" s="23">
        <f t="shared" si="278"/>
        <v>0</v>
      </c>
      <c r="H653" s="23">
        <f t="shared" si="278"/>
        <v>0</v>
      </c>
      <c r="I653" s="23">
        <f t="shared" si="278"/>
        <v>0</v>
      </c>
      <c r="J653" s="23">
        <f t="shared" si="278"/>
        <v>0</v>
      </c>
      <c r="K653" s="23">
        <f t="shared" si="278"/>
        <v>0</v>
      </c>
      <c r="L653" s="23">
        <f t="shared" ref="L653:N653" si="279">SUM(L646:L652)</f>
        <v>0</v>
      </c>
      <c r="M653" s="23">
        <f t="shared" si="279"/>
        <v>0</v>
      </c>
      <c r="N653" s="23">
        <f t="shared" si="279"/>
        <v>0</v>
      </c>
      <c r="O653" s="298" t="str">
        <f t="shared" si="276"/>
        <v>-</v>
      </c>
    </row>
    <row r="655" spans="2:15" ht="13.8">
      <c r="B655" s="179" t="s">
        <v>39</v>
      </c>
      <c r="C655" s="7">
        <v>2016</v>
      </c>
      <c r="D655" s="7">
        <v>2017</v>
      </c>
      <c r="E655" s="7">
        <v>2018</v>
      </c>
      <c r="F655" s="7">
        <v>2019</v>
      </c>
      <c r="G655" s="7">
        <v>2020</v>
      </c>
      <c r="H655" s="7">
        <v>2021</v>
      </c>
      <c r="I655" s="7">
        <v>2022</v>
      </c>
      <c r="J655" s="7">
        <v>2023</v>
      </c>
      <c r="K655" s="7">
        <v>2024</v>
      </c>
      <c r="L655" s="7">
        <v>2025</v>
      </c>
      <c r="M655" s="7">
        <v>2026</v>
      </c>
      <c r="N655" s="7">
        <v>2027</v>
      </c>
      <c r="O655" s="294" t="s">
        <v>163</v>
      </c>
    </row>
    <row r="656" spans="2:15" ht="13.8">
      <c r="B656" s="45" t="str">
        <f t="shared" ref="B656:B662" si="280">B646</f>
        <v>WDM</v>
      </c>
      <c r="C656" s="47">
        <f>WDM!C425</f>
        <v>0</v>
      </c>
      <c r="D656" s="47">
        <f>WDM!D425</f>
        <v>0</v>
      </c>
      <c r="E656" s="47">
        <f>WDM!E425</f>
        <v>0</v>
      </c>
      <c r="F656" s="47">
        <f>WDM!F425</f>
        <v>0</v>
      </c>
      <c r="G656" s="47">
        <f>WDM!G425</f>
        <v>0</v>
      </c>
      <c r="H656" s="47">
        <f>WDM!H425</f>
        <v>0</v>
      </c>
      <c r="I656" s="47">
        <f>WDM!I425</f>
        <v>0</v>
      </c>
      <c r="J656" s="47">
        <f>WDM!J425</f>
        <v>0</v>
      </c>
      <c r="K656" s="47">
        <f>WDM!K425</f>
        <v>0</v>
      </c>
      <c r="L656" s="47">
        <f>WDM!L425</f>
        <v>0</v>
      </c>
      <c r="M656" s="47">
        <f>WDM!M425</f>
        <v>0</v>
      </c>
      <c r="N656" s="47">
        <f>WDM!N425</f>
        <v>0</v>
      </c>
      <c r="O656" s="295" t="str">
        <f t="shared" ref="O656:O663" si="281">IF(I656=0,"-",(N656/I656)^(1/5)-1)</f>
        <v>-</v>
      </c>
    </row>
    <row r="657" spans="2:15" ht="13.8" hidden="1" outlineLevel="1">
      <c r="B657" s="285" t="str">
        <f t="shared" si="280"/>
        <v>Ethernet</v>
      </c>
      <c r="C657" s="81">
        <f>Ethernet!C1076</f>
        <v>0</v>
      </c>
      <c r="D657" s="81">
        <f>Ethernet!D1076</f>
        <v>0</v>
      </c>
      <c r="E657" s="81">
        <f>Ethernet!E1076</f>
        <v>0</v>
      </c>
      <c r="F657" s="81">
        <f>Ethernet!F1076</f>
        <v>0</v>
      </c>
      <c r="G657" s="81">
        <f>Ethernet!G1076</f>
        <v>0</v>
      </c>
      <c r="H657" s="81">
        <f>Ethernet!H1076</f>
        <v>0</v>
      </c>
      <c r="I657" s="81">
        <f>Ethernet!I1076</f>
        <v>0</v>
      </c>
      <c r="J657" s="81">
        <f>Ethernet!J1076</f>
        <v>0</v>
      </c>
      <c r="K657" s="81">
        <f>Ethernet!K1076</f>
        <v>0</v>
      </c>
      <c r="L657" s="81">
        <f>Ethernet!L1076</f>
        <v>0</v>
      </c>
      <c r="M657" s="81">
        <f>Ethernet!M1076</f>
        <v>0</v>
      </c>
      <c r="N657" s="81">
        <f>Ethernet!N1076</f>
        <v>0</v>
      </c>
      <c r="O657" s="296" t="str">
        <f t="shared" si="281"/>
        <v>-</v>
      </c>
    </row>
    <row r="658" spans="2:15" ht="13.8" hidden="1" outlineLevel="1">
      <c r="B658" s="285" t="str">
        <f t="shared" si="280"/>
        <v>Fibre Channel</v>
      </c>
      <c r="C658" s="81">
        <f>FibreChannel!C285</f>
        <v>0</v>
      </c>
      <c r="D658" s="81">
        <f>FibreChannel!D285</f>
        <v>0</v>
      </c>
      <c r="E658" s="81">
        <f>FibreChannel!E285</f>
        <v>0</v>
      </c>
      <c r="F658" s="81">
        <f>FibreChannel!F285</f>
        <v>0</v>
      </c>
      <c r="G658" s="81">
        <f>FibreChannel!G285</f>
        <v>0</v>
      </c>
      <c r="H658" s="81">
        <f>FibreChannel!H285</f>
        <v>0</v>
      </c>
      <c r="I658" s="81">
        <f>FibreChannel!I285</f>
        <v>0</v>
      </c>
      <c r="J658" s="81">
        <f>FibreChannel!J285</f>
        <v>0</v>
      </c>
      <c r="K658" s="81">
        <f>FibreChannel!K285</f>
        <v>0</v>
      </c>
      <c r="L658" s="81">
        <f>FibreChannel!L285</f>
        <v>0</v>
      </c>
      <c r="M658" s="81">
        <f>FibreChannel!M285</f>
        <v>0</v>
      </c>
      <c r="N658" s="81">
        <f>FibreChannel!N285</f>
        <v>0</v>
      </c>
      <c r="O658" s="296" t="str">
        <f t="shared" si="281"/>
        <v>-</v>
      </c>
    </row>
    <row r="659" spans="2:15" ht="13.8" hidden="1" outlineLevel="1">
      <c r="B659" s="285" t="str">
        <f t="shared" si="280"/>
        <v>Fronthaul</v>
      </c>
      <c r="C659" s="81">
        <f>Fronthaul!C564</f>
        <v>0</v>
      </c>
      <c r="D659" s="81">
        <f>Fronthaul!D564</f>
        <v>0</v>
      </c>
      <c r="E659" s="81">
        <f>Fronthaul!E564</f>
        <v>0</v>
      </c>
      <c r="F659" s="81">
        <f>Fronthaul!F564</f>
        <v>0</v>
      </c>
      <c r="G659" s="81">
        <f>Fronthaul!G564</f>
        <v>0</v>
      </c>
      <c r="H659" s="81">
        <f>Fronthaul!H564</f>
        <v>0</v>
      </c>
      <c r="I659" s="81">
        <f>Fronthaul!I564</f>
        <v>0</v>
      </c>
      <c r="J659" s="81">
        <f>Fronthaul!J564</f>
        <v>0</v>
      </c>
      <c r="K659" s="81">
        <f>Fronthaul!K564</f>
        <v>0</v>
      </c>
      <c r="L659" s="81">
        <f>Fronthaul!L564</f>
        <v>0</v>
      </c>
      <c r="M659" s="81">
        <f>Fronthaul!M564</f>
        <v>0</v>
      </c>
      <c r="N659" s="81">
        <f>Fronthaul!N564</f>
        <v>0</v>
      </c>
      <c r="O659" s="296" t="str">
        <f t="shared" si="281"/>
        <v>-</v>
      </c>
    </row>
    <row r="660" spans="2:15" ht="13.8" hidden="1" outlineLevel="1">
      <c r="B660" s="285" t="str">
        <f t="shared" si="280"/>
        <v>Backhaul</v>
      </c>
      <c r="C660" s="81">
        <f>Backhaul!C405</f>
        <v>0</v>
      </c>
      <c r="D660" s="81">
        <f>Backhaul!D405</f>
        <v>0</v>
      </c>
      <c r="E660" s="81">
        <f>Backhaul!E405</f>
        <v>0</v>
      </c>
      <c r="F660" s="81">
        <f>Backhaul!F405</f>
        <v>0</v>
      </c>
      <c r="G660" s="81">
        <f>Backhaul!G405</f>
        <v>0</v>
      </c>
      <c r="H660" s="81">
        <f>Backhaul!H405</f>
        <v>0</v>
      </c>
      <c r="I660" s="81">
        <f>Backhaul!I405</f>
        <v>0</v>
      </c>
      <c r="J660" s="81">
        <f>Backhaul!J405</f>
        <v>0</v>
      </c>
      <c r="K660" s="81">
        <f>Backhaul!K405</f>
        <v>0</v>
      </c>
      <c r="L660" s="81">
        <f>Backhaul!L405</f>
        <v>0</v>
      </c>
      <c r="M660" s="81">
        <f>Backhaul!M405</f>
        <v>0</v>
      </c>
      <c r="N660" s="81">
        <f>Backhaul!N405</f>
        <v>0</v>
      </c>
      <c r="O660" s="296" t="str">
        <f t="shared" si="281"/>
        <v>-</v>
      </c>
    </row>
    <row r="661" spans="2:15" ht="13.8" hidden="1" outlineLevel="1">
      <c r="B661" s="285" t="str">
        <f t="shared" si="280"/>
        <v>FTTX</v>
      </c>
      <c r="C661" s="286">
        <f>FTTX!C382</f>
        <v>0</v>
      </c>
      <c r="D661" s="286">
        <f>FTTX!D382</f>
        <v>0</v>
      </c>
      <c r="E661" s="286">
        <f>FTTX!E382</f>
        <v>0</v>
      </c>
      <c r="F661" s="286">
        <f>FTTX!F382</f>
        <v>0</v>
      </c>
      <c r="G661" s="286">
        <f>FTTX!G382</f>
        <v>0</v>
      </c>
      <c r="H661" s="286">
        <f>FTTX!H382</f>
        <v>0</v>
      </c>
      <c r="I661" s="286">
        <f>FTTX!I382</f>
        <v>0</v>
      </c>
      <c r="J661" s="286">
        <f>FTTX!J382</f>
        <v>0</v>
      </c>
      <c r="K661" s="286">
        <f>FTTX!K382</f>
        <v>0</v>
      </c>
      <c r="L661" s="286">
        <f>FTTX!L382</f>
        <v>0</v>
      </c>
      <c r="M661" s="286">
        <f>FTTX!M382</f>
        <v>0</v>
      </c>
      <c r="N661" s="286">
        <f>FTTX!N382</f>
        <v>0</v>
      </c>
      <c r="O661" s="296" t="str">
        <f t="shared" si="281"/>
        <v>-</v>
      </c>
    </row>
    <row r="662" spans="2:15" ht="13.8" hidden="1" outlineLevel="1">
      <c r="B662" s="287" t="str">
        <f t="shared" si="280"/>
        <v>AOC-EOM-CPO</v>
      </c>
      <c r="C662" s="81">
        <f>'AOC-EOM-CPO'!C514</f>
        <v>0</v>
      </c>
      <c r="D662" s="81">
        <f>'AOC-EOM-CPO'!D514</f>
        <v>0</v>
      </c>
      <c r="E662" s="81">
        <f>'AOC-EOM-CPO'!E514</f>
        <v>0</v>
      </c>
      <c r="F662" s="81">
        <f>'AOC-EOM-CPO'!F514</f>
        <v>0</v>
      </c>
      <c r="G662" s="81">
        <f>'AOC-EOM-CPO'!G514</f>
        <v>0</v>
      </c>
      <c r="H662" s="81">
        <f>'AOC-EOM-CPO'!H514</f>
        <v>0</v>
      </c>
      <c r="I662" s="81">
        <f>'AOC-EOM-CPO'!I514</f>
        <v>0</v>
      </c>
      <c r="J662" s="81">
        <f>'AOC-EOM-CPO'!J514</f>
        <v>0</v>
      </c>
      <c r="K662" s="81">
        <f>'AOC-EOM-CPO'!K514</f>
        <v>0</v>
      </c>
      <c r="L662" s="81">
        <f>'AOC-EOM-CPO'!L514</f>
        <v>0</v>
      </c>
      <c r="M662" s="81">
        <f>'AOC-EOM-CPO'!M514</f>
        <v>0</v>
      </c>
      <c r="N662" s="81">
        <f>'AOC-EOM-CPO'!N514</f>
        <v>0</v>
      </c>
      <c r="O662" s="296" t="str">
        <f t="shared" si="281"/>
        <v>-</v>
      </c>
    </row>
    <row r="663" spans="2:15" ht="13.8" collapsed="1">
      <c r="B663" s="53" t="s">
        <v>18</v>
      </c>
      <c r="C663" s="46">
        <f t="shared" ref="C663:N663" si="282">SUM(C656:C662)</f>
        <v>0</v>
      </c>
      <c r="D663" s="46">
        <f t="shared" si="282"/>
        <v>0</v>
      </c>
      <c r="E663" s="46">
        <f t="shared" si="282"/>
        <v>0</v>
      </c>
      <c r="F663" s="46">
        <f t="shared" si="282"/>
        <v>0</v>
      </c>
      <c r="G663" s="46">
        <f t="shared" si="282"/>
        <v>0</v>
      </c>
      <c r="H663" s="46">
        <f t="shared" si="282"/>
        <v>0</v>
      </c>
      <c r="I663" s="46">
        <f t="shared" si="282"/>
        <v>0</v>
      </c>
      <c r="J663" s="46">
        <f t="shared" si="282"/>
        <v>0</v>
      </c>
      <c r="K663" s="46">
        <f t="shared" si="282"/>
        <v>0</v>
      </c>
      <c r="L663" s="46">
        <f t="shared" si="282"/>
        <v>0</v>
      </c>
      <c r="M663" s="46">
        <f t="shared" si="282"/>
        <v>0</v>
      </c>
      <c r="N663" s="46">
        <f t="shared" si="282"/>
        <v>0</v>
      </c>
      <c r="O663" s="298" t="str">
        <f t="shared" si="281"/>
        <v>-</v>
      </c>
    </row>
    <row r="666" spans="2:15" ht="21">
      <c r="B666" s="19" t="s">
        <v>47</v>
      </c>
    </row>
    <row r="667" spans="2:15">
      <c r="B667" t="s">
        <v>48</v>
      </c>
    </row>
    <row r="687" spans="2:15" ht="13.8">
      <c r="B687" s="179" t="s">
        <v>21</v>
      </c>
      <c r="C687" s="7">
        <v>2016</v>
      </c>
      <c r="D687" s="7">
        <v>2017</v>
      </c>
      <c r="E687" s="7">
        <v>2018</v>
      </c>
      <c r="F687" s="7">
        <v>2019</v>
      </c>
      <c r="G687" s="7">
        <v>2020</v>
      </c>
      <c r="H687" s="7">
        <v>2021</v>
      </c>
      <c r="I687" s="7">
        <v>2022</v>
      </c>
      <c r="J687" s="7">
        <v>2023</v>
      </c>
      <c r="K687" s="7">
        <v>2024</v>
      </c>
      <c r="L687" s="7">
        <v>2025</v>
      </c>
      <c r="M687" s="7">
        <v>2026</v>
      </c>
      <c r="N687" s="7">
        <v>2027</v>
      </c>
      <c r="O687" s="294" t="s">
        <v>163</v>
      </c>
    </row>
    <row r="688" spans="2:15" ht="13.8">
      <c r="B688" s="86" t="str">
        <f t="shared" ref="B688:B694" si="283">B491</f>
        <v>WDM</v>
      </c>
      <c r="C688" s="290">
        <f>C653+C491+C336+C180</f>
        <v>518894.5</v>
      </c>
      <c r="D688" s="290">
        <f t="shared" ref="D688:N688" si="284">D653+D491+D336+D180</f>
        <v>650381.84999999986</v>
      </c>
      <c r="E688" s="290">
        <f t="shared" si="284"/>
        <v>0</v>
      </c>
      <c r="F688" s="290">
        <f t="shared" si="284"/>
        <v>0</v>
      </c>
      <c r="G688" s="290">
        <f t="shared" si="284"/>
        <v>0</v>
      </c>
      <c r="H688" s="290">
        <f t="shared" si="284"/>
        <v>0</v>
      </c>
      <c r="I688" s="290">
        <f t="shared" si="284"/>
        <v>0</v>
      </c>
      <c r="J688" s="290">
        <f t="shared" si="284"/>
        <v>0</v>
      </c>
      <c r="K688" s="290">
        <f t="shared" si="284"/>
        <v>0</v>
      </c>
      <c r="L688" s="290">
        <f t="shared" si="284"/>
        <v>0</v>
      </c>
      <c r="M688" s="290">
        <f t="shared" si="284"/>
        <v>0</v>
      </c>
      <c r="N688" s="290">
        <f t="shared" si="284"/>
        <v>0</v>
      </c>
      <c r="O688" s="295" t="str">
        <f t="shared" ref="O688:O695" si="285">IF(I688=0,"-",(N688/I688)^(1/5)-1)</f>
        <v>-</v>
      </c>
    </row>
    <row r="689" spans="2:15" ht="13.8">
      <c r="B689" s="87" t="str">
        <f t="shared" si="283"/>
        <v>Ethernet</v>
      </c>
      <c r="C689" s="150">
        <f t="shared" ref="C689:K689" si="286">C492+C337+C181</f>
        <v>4662927</v>
      </c>
      <c r="D689" s="150">
        <f t="shared" si="286"/>
        <v>7215966</v>
      </c>
      <c r="E689" s="150">
        <f t="shared" si="286"/>
        <v>0</v>
      </c>
      <c r="F689" s="150">
        <f t="shared" si="286"/>
        <v>0</v>
      </c>
      <c r="G689" s="150">
        <f t="shared" si="286"/>
        <v>0</v>
      </c>
      <c r="H689" s="150">
        <f t="shared" si="286"/>
        <v>0</v>
      </c>
      <c r="I689" s="150">
        <f t="shared" si="286"/>
        <v>0</v>
      </c>
      <c r="J689" s="8">
        <f t="shared" si="286"/>
        <v>0</v>
      </c>
      <c r="K689" s="8">
        <f t="shared" si="286"/>
        <v>0</v>
      </c>
      <c r="L689" s="8">
        <f t="shared" ref="L689:N689" si="287">L492+L337+L181</f>
        <v>0</v>
      </c>
      <c r="M689" s="8">
        <f t="shared" si="287"/>
        <v>0</v>
      </c>
      <c r="N689" s="8">
        <f t="shared" si="287"/>
        <v>0</v>
      </c>
      <c r="O689" s="296" t="str">
        <f t="shared" si="285"/>
        <v>-</v>
      </c>
    </row>
    <row r="690" spans="2:15" ht="13.8">
      <c r="B690" s="87" t="str">
        <f t="shared" si="283"/>
        <v>Fibre Channel</v>
      </c>
      <c r="C690" s="150">
        <f t="shared" ref="C690:K690" si="288">C493+C338+C182</f>
        <v>4295</v>
      </c>
      <c r="D690" s="150">
        <f t="shared" si="288"/>
        <v>13363</v>
      </c>
      <c r="E690" s="150">
        <f t="shared" si="288"/>
        <v>0</v>
      </c>
      <c r="F690" s="150">
        <f t="shared" si="288"/>
        <v>0</v>
      </c>
      <c r="G690" s="150">
        <f t="shared" si="288"/>
        <v>0</v>
      </c>
      <c r="H690" s="150">
        <f t="shared" si="288"/>
        <v>0</v>
      </c>
      <c r="I690" s="150">
        <f t="shared" si="288"/>
        <v>0</v>
      </c>
      <c r="J690" s="8">
        <f t="shared" si="288"/>
        <v>0</v>
      </c>
      <c r="K690" s="8">
        <f t="shared" si="288"/>
        <v>0</v>
      </c>
      <c r="L690" s="8">
        <f t="shared" ref="L690:N690" si="289">L493+L338+L182</f>
        <v>0</v>
      </c>
      <c r="M690" s="8">
        <f t="shared" si="289"/>
        <v>0</v>
      </c>
      <c r="N690" s="8">
        <f t="shared" si="289"/>
        <v>0</v>
      </c>
      <c r="O690" s="296" t="str">
        <f t="shared" si="285"/>
        <v>-</v>
      </c>
    </row>
    <row r="691" spans="2:15" ht="13.8">
      <c r="B691" s="87" t="str">
        <f t="shared" si="283"/>
        <v>Fronthaul</v>
      </c>
      <c r="C691" s="150">
        <f t="shared" ref="C691:K691" si="290">C494+C339+C183</f>
        <v>84</v>
      </c>
      <c r="D691" s="150">
        <f t="shared" si="290"/>
        <v>9000</v>
      </c>
      <c r="E691" s="150">
        <f t="shared" si="290"/>
        <v>0</v>
      </c>
      <c r="F691" s="150">
        <f t="shared" si="290"/>
        <v>0</v>
      </c>
      <c r="G691" s="150">
        <f t="shared" si="290"/>
        <v>0</v>
      </c>
      <c r="H691" s="150">
        <f t="shared" si="290"/>
        <v>0</v>
      </c>
      <c r="I691" s="150">
        <f t="shared" si="290"/>
        <v>0</v>
      </c>
      <c r="J691" s="8">
        <f t="shared" si="290"/>
        <v>0</v>
      </c>
      <c r="K691" s="8">
        <f t="shared" si="290"/>
        <v>0</v>
      </c>
      <c r="L691" s="8">
        <f t="shared" ref="L691:N691" si="291">L494+L339+L183</f>
        <v>0</v>
      </c>
      <c r="M691" s="8">
        <f t="shared" si="291"/>
        <v>0</v>
      </c>
      <c r="N691" s="8">
        <f t="shared" si="291"/>
        <v>0</v>
      </c>
      <c r="O691" s="296" t="str">
        <f t="shared" si="285"/>
        <v>-</v>
      </c>
    </row>
    <row r="692" spans="2:15" ht="13.8">
      <c r="B692" s="87" t="str">
        <f t="shared" si="283"/>
        <v>Backhaul</v>
      </c>
      <c r="C692" s="150">
        <f t="shared" ref="C692:K692" si="292">C495+C340+C184</f>
        <v>511597.74942000001</v>
      </c>
      <c r="D692" s="150">
        <f t="shared" si="292"/>
        <v>532923.90500000003</v>
      </c>
      <c r="E692" s="150">
        <f t="shared" si="292"/>
        <v>0</v>
      </c>
      <c r="F692" s="150">
        <f t="shared" si="292"/>
        <v>0</v>
      </c>
      <c r="G692" s="150">
        <f t="shared" si="292"/>
        <v>0</v>
      </c>
      <c r="H692" s="150">
        <f t="shared" si="292"/>
        <v>0</v>
      </c>
      <c r="I692" s="150">
        <f t="shared" si="292"/>
        <v>0</v>
      </c>
      <c r="J692" s="8">
        <f t="shared" si="292"/>
        <v>0</v>
      </c>
      <c r="K692" s="8">
        <f t="shared" si="292"/>
        <v>0</v>
      </c>
      <c r="L692" s="8">
        <f t="shared" ref="L692:N692" si="293">L495+L340+L184</f>
        <v>0</v>
      </c>
      <c r="M692" s="8">
        <f t="shared" si="293"/>
        <v>0</v>
      </c>
      <c r="N692" s="8">
        <f t="shared" si="293"/>
        <v>0</v>
      </c>
      <c r="O692" s="296" t="str">
        <f t="shared" si="285"/>
        <v>-</v>
      </c>
    </row>
    <row r="693" spans="2:15" ht="13.8">
      <c r="B693" s="87" t="str">
        <f t="shared" si="283"/>
        <v>FTTX</v>
      </c>
      <c r="C693" s="290">
        <f t="shared" ref="C693:K693" si="294">C496+C341+C185</f>
        <v>360100</v>
      </c>
      <c r="D693" s="290">
        <f t="shared" si="294"/>
        <v>1533995.25</v>
      </c>
      <c r="E693" s="290">
        <f t="shared" si="294"/>
        <v>0</v>
      </c>
      <c r="F693" s="290">
        <f t="shared" si="294"/>
        <v>0</v>
      </c>
      <c r="G693" s="290">
        <f t="shared" si="294"/>
        <v>0</v>
      </c>
      <c r="H693" s="290">
        <f t="shared" si="294"/>
        <v>0</v>
      </c>
      <c r="I693" s="290">
        <f t="shared" si="294"/>
        <v>0</v>
      </c>
      <c r="J693" s="22">
        <f t="shared" si="294"/>
        <v>0</v>
      </c>
      <c r="K693" s="22">
        <f t="shared" si="294"/>
        <v>0</v>
      </c>
      <c r="L693" s="22">
        <f t="shared" ref="L693:N693" si="295">L496+L341+L185</f>
        <v>0</v>
      </c>
      <c r="M693" s="22">
        <f t="shared" si="295"/>
        <v>0</v>
      </c>
      <c r="N693" s="22">
        <f t="shared" si="295"/>
        <v>0</v>
      </c>
      <c r="O693" s="296" t="str">
        <f t="shared" si="285"/>
        <v>-</v>
      </c>
    </row>
    <row r="694" spans="2:15" ht="13.8">
      <c r="B694" s="88" t="str">
        <f t="shared" si="283"/>
        <v>AOC-EOM-CPO</v>
      </c>
      <c r="C694" s="150">
        <f t="shared" ref="C694:K694" si="296">C497+C342+C186</f>
        <v>906208.35714285704</v>
      </c>
      <c r="D694" s="150">
        <f t="shared" si="296"/>
        <v>838090</v>
      </c>
      <c r="E694" s="150">
        <f t="shared" si="296"/>
        <v>0</v>
      </c>
      <c r="F694" s="150">
        <f t="shared" si="296"/>
        <v>0</v>
      </c>
      <c r="G694" s="150">
        <f t="shared" si="296"/>
        <v>0</v>
      </c>
      <c r="H694" s="150">
        <f t="shared" si="296"/>
        <v>0</v>
      </c>
      <c r="I694" s="150">
        <f t="shared" si="296"/>
        <v>0</v>
      </c>
      <c r="J694" s="8">
        <f t="shared" si="296"/>
        <v>0</v>
      </c>
      <c r="K694" s="8">
        <f t="shared" si="296"/>
        <v>0</v>
      </c>
      <c r="L694" s="8">
        <f t="shared" ref="L694:N694" si="297">L497+L342+L186</f>
        <v>0</v>
      </c>
      <c r="M694" s="8">
        <f t="shared" si="297"/>
        <v>0</v>
      </c>
      <c r="N694" s="8">
        <f t="shared" si="297"/>
        <v>0</v>
      </c>
      <c r="O694" s="296" t="str">
        <f t="shared" si="285"/>
        <v>-</v>
      </c>
    </row>
    <row r="695" spans="2:15" ht="13.8">
      <c r="B695" s="53" t="s">
        <v>18</v>
      </c>
      <c r="C695" s="23">
        <f t="shared" ref="C695:K695" si="298">SUM(C688:C694)</f>
        <v>6964106.6065628575</v>
      </c>
      <c r="D695" s="23">
        <f t="shared" si="298"/>
        <v>10793720.004999999</v>
      </c>
      <c r="E695" s="23">
        <f t="shared" si="298"/>
        <v>0</v>
      </c>
      <c r="F695" s="23">
        <f t="shared" si="298"/>
        <v>0</v>
      </c>
      <c r="G695" s="23">
        <f t="shared" si="298"/>
        <v>0</v>
      </c>
      <c r="H695" s="23">
        <f t="shared" si="298"/>
        <v>0</v>
      </c>
      <c r="I695" s="23">
        <f t="shared" si="298"/>
        <v>0</v>
      </c>
      <c r="J695" s="23">
        <f t="shared" si="298"/>
        <v>0</v>
      </c>
      <c r="K695" s="23">
        <f t="shared" si="298"/>
        <v>0</v>
      </c>
      <c r="L695" s="23">
        <f t="shared" ref="L695:N695" si="299">SUM(L688:L694)</f>
        <v>0</v>
      </c>
      <c r="M695" s="23">
        <f t="shared" si="299"/>
        <v>0</v>
      </c>
      <c r="N695" s="23">
        <f t="shared" si="299"/>
        <v>0</v>
      </c>
      <c r="O695" s="298" t="str">
        <f t="shared" si="285"/>
        <v>-</v>
      </c>
    </row>
    <row r="697" spans="2:15" ht="13.8">
      <c r="B697" s="179" t="s">
        <v>39</v>
      </c>
      <c r="C697" s="7">
        <v>2016</v>
      </c>
      <c r="D697" s="7">
        <v>2017</v>
      </c>
      <c r="E697" s="7">
        <v>2018</v>
      </c>
      <c r="F697" s="7">
        <v>2019</v>
      </c>
      <c r="G697" s="7">
        <v>2020</v>
      </c>
      <c r="H697" s="7">
        <v>2021</v>
      </c>
      <c r="I697" s="7">
        <v>2022</v>
      </c>
      <c r="J697" s="7">
        <v>2023</v>
      </c>
      <c r="K697" s="7">
        <v>2024</v>
      </c>
      <c r="L697" s="7">
        <v>2025</v>
      </c>
      <c r="M697" s="7">
        <v>2026</v>
      </c>
      <c r="N697" s="7">
        <v>2027</v>
      </c>
      <c r="O697" s="294" t="s">
        <v>163</v>
      </c>
    </row>
    <row r="698" spans="2:15" ht="13.8">
      <c r="B698" s="45" t="str">
        <f t="shared" ref="B698:B704" si="300">B688</f>
        <v>WDM</v>
      </c>
      <c r="C698" s="180">
        <f>C663+C501+C346+C190</f>
        <v>660.68596914553746</v>
      </c>
      <c r="D698" s="180">
        <f t="shared" ref="D698:N698" si="301">D663+D501+D346+D190</f>
        <v>1145.5521945027888</v>
      </c>
      <c r="E698" s="180">
        <f t="shared" si="301"/>
        <v>0</v>
      </c>
      <c r="F698" s="180">
        <f t="shared" si="301"/>
        <v>0</v>
      </c>
      <c r="G698" s="180">
        <f t="shared" si="301"/>
        <v>0</v>
      </c>
      <c r="H698" s="180">
        <f t="shared" si="301"/>
        <v>0</v>
      </c>
      <c r="I698" s="180">
        <f t="shared" si="301"/>
        <v>0</v>
      </c>
      <c r="J698" s="180">
        <f t="shared" si="301"/>
        <v>0</v>
      </c>
      <c r="K698" s="180">
        <f t="shared" si="301"/>
        <v>0</v>
      </c>
      <c r="L698" s="180">
        <f t="shared" si="301"/>
        <v>0</v>
      </c>
      <c r="M698" s="180">
        <f t="shared" si="301"/>
        <v>0</v>
      </c>
      <c r="N698" s="180">
        <f t="shared" si="301"/>
        <v>0</v>
      </c>
      <c r="O698" s="295" t="str">
        <f t="shared" ref="O698:O705" si="302">IF(I698=0,"-",(N698/I698)^(1/5)-1)</f>
        <v>-</v>
      </c>
    </row>
    <row r="699" spans="2:15" ht="13.8">
      <c r="B699" s="43" t="str">
        <f t="shared" si="300"/>
        <v>Ethernet</v>
      </c>
      <c r="C699" s="291">
        <f t="shared" ref="C699:K699" si="303">C502+C347+C191</f>
        <v>2053.4699813950683</v>
      </c>
      <c r="D699" s="291">
        <f t="shared" si="303"/>
        <v>2640.9436491070728</v>
      </c>
      <c r="E699" s="291">
        <f t="shared" si="303"/>
        <v>0</v>
      </c>
      <c r="F699" s="291">
        <f>F502+F347+F191</f>
        <v>0</v>
      </c>
      <c r="G699" s="291">
        <f t="shared" si="303"/>
        <v>0</v>
      </c>
      <c r="H699" s="291">
        <f t="shared" si="303"/>
        <v>0</v>
      </c>
      <c r="I699" s="291">
        <f t="shared" si="303"/>
        <v>0</v>
      </c>
      <c r="J699" s="291">
        <f t="shared" si="303"/>
        <v>0</v>
      </c>
      <c r="K699" s="71">
        <f t="shared" si="303"/>
        <v>0</v>
      </c>
      <c r="L699" s="71">
        <f t="shared" ref="L699:N699" si="304">L502+L347+L191</f>
        <v>0</v>
      </c>
      <c r="M699" s="71">
        <f t="shared" si="304"/>
        <v>0</v>
      </c>
      <c r="N699" s="71">
        <f t="shared" si="304"/>
        <v>0</v>
      </c>
      <c r="O699" s="296" t="str">
        <f t="shared" si="302"/>
        <v>-</v>
      </c>
    </row>
    <row r="700" spans="2:15" ht="13.8">
      <c r="B700" s="43" t="str">
        <f t="shared" si="300"/>
        <v>Fibre Channel</v>
      </c>
      <c r="C700" s="291">
        <f t="shared" ref="C700:K700" si="305">C503+C348+C192</f>
        <v>1.3559907519656897</v>
      </c>
      <c r="D700" s="291">
        <f t="shared" si="305"/>
        <v>3.3407499999999999</v>
      </c>
      <c r="E700" s="291">
        <f t="shared" si="305"/>
        <v>0</v>
      </c>
      <c r="F700" s="291">
        <f t="shared" si="305"/>
        <v>0</v>
      </c>
      <c r="G700" s="291">
        <f t="shared" si="305"/>
        <v>0</v>
      </c>
      <c r="H700" s="291">
        <f t="shared" si="305"/>
        <v>0</v>
      </c>
      <c r="I700" s="291">
        <f t="shared" si="305"/>
        <v>0</v>
      </c>
      <c r="J700" s="291">
        <f t="shared" si="305"/>
        <v>0</v>
      </c>
      <c r="K700" s="71">
        <f t="shared" si="305"/>
        <v>0</v>
      </c>
      <c r="L700" s="71">
        <f t="shared" ref="L700:N700" si="306">L503+L348+L192</f>
        <v>0</v>
      </c>
      <c r="M700" s="71">
        <f t="shared" si="306"/>
        <v>0</v>
      </c>
      <c r="N700" s="71">
        <f t="shared" si="306"/>
        <v>0</v>
      </c>
      <c r="O700" s="296" t="str">
        <f t="shared" si="302"/>
        <v>-</v>
      </c>
    </row>
    <row r="701" spans="2:15" ht="13.8">
      <c r="B701" s="43" t="str">
        <f t="shared" si="300"/>
        <v>Fronthaul</v>
      </c>
      <c r="C701" s="181">
        <f t="shared" ref="C701:K701" si="307">C504+C349+C193</f>
        <v>0</v>
      </c>
      <c r="D701" s="181">
        <f t="shared" si="307"/>
        <v>0</v>
      </c>
      <c r="E701" s="181">
        <f t="shared" si="307"/>
        <v>0</v>
      </c>
      <c r="F701" s="181">
        <f t="shared" si="307"/>
        <v>0</v>
      </c>
      <c r="G701" s="181">
        <f t="shared" si="307"/>
        <v>0</v>
      </c>
      <c r="H701" s="181">
        <f t="shared" si="307"/>
        <v>0</v>
      </c>
      <c r="I701" s="181">
        <f t="shared" si="307"/>
        <v>0</v>
      </c>
      <c r="J701" s="181">
        <f t="shared" si="307"/>
        <v>0</v>
      </c>
      <c r="K701" s="48">
        <f t="shared" si="307"/>
        <v>0</v>
      </c>
      <c r="L701" s="48">
        <f t="shared" ref="L701:N701" si="308">L504+L349+L193</f>
        <v>0</v>
      </c>
      <c r="M701" s="48">
        <f t="shared" si="308"/>
        <v>0</v>
      </c>
      <c r="N701" s="48">
        <f t="shared" si="308"/>
        <v>0</v>
      </c>
      <c r="O701" s="296" t="str">
        <f t="shared" si="302"/>
        <v>-</v>
      </c>
    </row>
    <row r="702" spans="2:15" ht="13.8">
      <c r="B702" s="43" t="str">
        <f t="shared" si="300"/>
        <v>Backhaul</v>
      </c>
      <c r="C702" s="181">
        <f t="shared" ref="C702:K702" si="309">C505+C350+C194</f>
        <v>107.54805562697544</v>
      </c>
      <c r="D702" s="181">
        <f t="shared" si="309"/>
        <v>91.636803683844846</v>
      </c>
      <c r="E702" s="181">
        <f t="shared" si="309"/>
        <v>0</v>
      </c>
      <c r="F702" s="181">
        <f t="shared" si="309"/>
        <v>0</v>
      </c>
      <c r="G702" s="181">
        <f t="shared" si="309"/>
        <v>0</v>
      </c>
      <c r="H702" s="181">
        <f t="shared" si="309"/>
        <v>0</v>
      </c>
      <c r="I702" s="181">
        <f t="shared" si="309"/>
        <v>0</v>
      </c>
      <c r="J702" s="181">
        <f t="shared" si="309"/>
        <v>0</v>
      </c>
      <c r="K702" s="48">
        <f t="shared" si="309"/>
        <v>0</v>
      </c>
      <c r="L702" s="48">
        <f t="shared" ref="L702:N702" si="310">L505+L350+L194</f>
        <v>0</v>
      </c>
      <c r="M702" s="48">
        <f t="shared" si="310"/>
        <v>0</v>
      </c>
      <c r="N702" s="48">
        <f t="shared" si="310"/>
        <v>0</v>
      </c>
      <c r="O702" s="296" t="str">
        <f t="shared" si="302"/>
        <v>-</v>
      </c>
    </row>
    <row r="703" spans="2:15" ht="13.8">
      <c r="B703" s="43" t="str">
        <f t="shared" si="300"/>
        <v>FTTX</v>
      </c>
      <c r="C703" s="181">
        <f t="shared" ref="C703:K703" si="311">C506+C351+C195</f>
        <v>34.703749999999992</v>
      </c>
      <c r="D703" s="181">
        <f t="shared" si="311"/>
        <v>232.78695500000001</v>
      </c>
      <c r="E703" s="181">
        <f t="shared" si="311"/>
        <v>0</v>
      </c>
      <c r="F703" s="181">
        <f t="shared" si="311"/>
        <v>0</v>
      </c>
      <c r="G703" s="181">
        <f t="shared" si="311"/>
        <v>0</v>
      </c>
      <c r="H703" s="181">
        <f t="shared" si="311"/>
        <v>0</v>
      </c>
      <c r="I703" s="181">
        <f t="shared" si="311"/>
        <v>0</v>
      </c>
      <c r="J703" s="181">
        <f t="shared" si="311"/>
        <v>0</v>
      </c>
      <c r="K703" s="48">
        <f t="shared" si="311"/>
        <v>0</v>
      </c>
      <c r="L703" s="48">
        <f t="shared" ref="L703:N703" si="312">L506+L351+L195</f>
        <v>0</v>
      </c>
      <c r="M703" s="48">
        <f t="shared" si="312"/>
        <v>0</v>
      </c>
      <c r="N703" s="48">
        <f t="shared" si="312"/>
        <v>0</v>
      </c>
      <c r="O703" s="296" t="str">
        <f t="shared" si="302"/>
        <v>-</v>
      </c>
    </row>
    <row r="704" spans="2:15" ht="13.8">
      <c r="B704" s="44" t="str">
        <f t="shared" si="300"/>
        <v>AOC-EOM-CPO</v>
      </c>
      <c r="C704" s="291">
        <f t="shared" ref="C704:K704" si="313">C507+C352+C196</f>
        <v>213.26769655416604</v>
      </c>
      <c r="D704" s="291">
        <f t="shared" si="313"/>
        <v>186.88541433354021</v>
      </c>
      <c r="E704" s="291">
        <f t="shared" si="313"/>
        <v>0</v>
      </c>
      <c r="F704" s="291">
        <f t="shared" si="313"/>
        <v>0</v>
      </c>
      <c r="G704" s="291">
        <f t="shared" si="313"/>
        <v>0</v>
      </c>
      <c r="H704" s="291">
        <f t="shared" si="313"/>
        <v>0</v>
      </c>
      <c r="I704" s="291">
        <f t="shared" si="313"/>
        <v>0</v>
      </c>
      <c r="J704" s="291">
        <f t="shared" si="313"/>
        <v>0</v>
      </c>
      <c r="K704" s="71">
        <f t="shared" si="313"/>
        <v>0</v>
      </c>
      <c r="L704" s="71">
        <f t="shared" ref="L704:N704" si="314">L507+L352+L196</f>
        <v>0</v>
      </c>
      <c r="M704" s="71">
        <f t="shared" si="314"/>
        <v>0</v>
      </c>
      <c r="N704" s="71">
        <f t="shared" si="314"/>
        <v>0</v>
      </c>
      <c r="O704" s="296" t="str">
        <f t="shared" si="302"/>
        <v>-</v>
      </c>
    </row>
    <row r="705" spans="2:15" ht="13.8">
      <c r="B705" s="53" t="s">
        <v>18</v>
      </c>
      <c r="C705" s="46">
        <f t="shared" ref="C705:K705" si="315">SUM(C698:C704)</f>
        <v>3071.0314434737129</v>
      </c>
      <c r="D705" s="46">
        <f t="shared" si="315"/>
        <v>4301.1457666272463</v>
      </c>
      <c r="E705" s="46">
        <f t="shared" si="315"/>
        <v>0</v>
      </c>
      <c r="F705" s="46">
        <f t="shared" si="315"/>
        <v>0</v>
      </c>
      <c r="G705" s="46">
        <f t="shared" si="315"/>
        <v>0</v>
      </c>
      <c r="H705" s="46">
        <f t="shared" si="315"/>
        <v>0</v>
      </c>
      <c r="I705" s="46">
        <f t="shared" si="315"/>
        <v>0</v>
      </c>
      <c r="J705" s="46">
        <f t="shared" si="315"/>
        <v>0</v>
      </c>
      <c r="K705" s="46">
        <f t="shared" si="315"/>
        <v>0</v>
      </c>
      <c r="L705" s="46">
        <f t="shared" ref="L705:N705" si="316">SUM(L698:L704)</f>
        <v>0</v>
      </c>
      <c r="M705" s="46">
        <f t="shared" si="316"/>
        <v>0</v>
      </c>
      <c r="N705" s="46">
        <f t="shared" si="316"/>
        <v>0</v>
      </c>
      <c r="O705" s="298" t="str">
        <f t="shared" si="302"/>
        <v>-</v>
      </c>
    </row>
    <row r="708" spans="2:15" ht="21">
      <c r="B708" s="19" t="s">
        <v>49</v>
      </c>
    </row>
    <row r="709" spans="2:15" ht="13.8">
      <c r="B709" s="131" t="s">
        <v>50</v>
      </c>
    </row>
    <row r="732" spans="2:15" ht="13.8">
      <c r="B732" s="179" t="s">
        <v>21</v>
      </c>
      <c r="C732" s="7">
        <v>2016</v>
      </c>
      <c r="D732" s="7">
        <v>2017</v>
      </c>
      <c r="E732" s="7">
        <v>2018</v>
      </c>
      <c r="F732" s="7">
        <v>2019</v>
      </c>
      <c r="G732" s="7">
        <v>2020</v>
      </c>
      <c r="H732" s="7">
        <v>2021</v>
      </c>
      <c r="I732" s="7">
        <v>2022</v>
      </c>
      <c r="J732" s="7">
        <v>2023</v>
      </c>
      <c r="K732" s="7">
        <v>2024</v>
      </c>
      <c r="L732" s="7">
        <v>2025</v>
      </c>
      <c r="M732" s="7">
        <v>2026</v>
      </c>
      <c r="N732" s="7">
        <v>2027</v>
      </c>
      <c r="O732" s="294" t="s">
        <v>163</v>
      </c>
    </row>
    <row r="733" spans="2:15" ht="13.8">
      <c r="B733" s="86" t="str">
        <f t="shared" ref="B733:B739" si="317">B688</f>
        <v>WDM</v>
      </c>
      <c r="C733" s="290">
        <f>C604+C688+C449+C294</f>
        <v>1256690</v>
      </c>
      <c r="D733" s="290">
        <f t="shared" ref="D733:N733" si="318">D604+D688+D449+D294</f>
        <v>1179922</v>
      </c>
      <c r="E733" s="290">
        <f t="shared" si="318"/>
        <v>0</v>
      </c>
      <c r="F733" s="290">
        <f t="shared" si="318"/>
        <v>0</v>
      </c>
      <c r="G733" s="290">
        <f t="shared" si="318"/>
        <v>0</v>
      </c>
      <c r="H733" s="290">
        <f t="shared" si="318"/>
        <v>0</v>
      </c>
      <c r="I733" s="290">
        <f t="shared" si="318"/>
        <v>0</v>
      </c>
      <c r="J733" s="290">
        <f t="shared" si="318"/>
        <v>0</v>
      </c>
      <c r="K733" s="290">
        <f t="shared" si="318"/>
        <v>0</v>
      </c>
      <c r="L733" s="290">
        <f t="shared" si="318"/>
        <v>0</v>
      </c>
      <c r="M733" s="290">
        <f t="shared" si="318"/>
        <v>0</v>
      </c>
      <c r="N733" s="290">
        <f t="shared" si="318"/>
        <v>0</v>
      </c>
      <c r="O733" s="295" t="str">
        <f t="shared" ref="O733:O740" si="319">IF(I733=0,"-",(N733/I733)^(1/5)-1)</f>
        <v>-</v>
      </c>
    </row>
    <row r="734" spans="2:15" ht="13.8">
      <c r="B734" s="87" t="str">
        <f t="shared" si="317"/>
        <v>Ethernet</v>
      </c>
      <c r="C734" s="290">
        <f t="shared" ref="C734:K734" si="320">C689+C450+C295</f>
        <v>36433414.035000004</v>
      </c>
      <c r="D734" s="290">
        <f t="shared" si="320"/>
        <v>38102112.149999999</v>
      </c>
      <c r="E734" s="290">
        <f t="shared" si="320"/>
        <v>0</v>
      </c>
      <c r="F734" s="290">
        <f t="shared" si="320"/>
        <v>0</v>
      </c>
      <c r="G734" s="290">
        <f t="shared" si="320"/>
        <v>0</v>
      </c>
      <c r="H734" s="290">
        <f t="shared" si="320"/>
        <v>0</v>
      </c>
      <c r="I734" s="290">
        <f t="shared" si="320"/>
        <v>0</v>
      </c>
      <c r="J734" s="290">
        <f t="shared" si="320"/>
        <v>0</v>
      </c>
      <c r="K734" s="290">
        <f t="shared" si="320"/>
        <v>0</v>
      </c>
      <c r="L734" s="290">
        <f t="shared" ref="L734:N734" si="321">L689+L450+L295</f>
        <v>0</v>
      </c>
      <c r="M734" s="290">
        <f t="shared" si="321"/>
        <v>0</v>
      </c>
      <c r="N734" s="22">
        <f t="shared" si="321"/>
        <v>0</v>
      </c>
      <c r="O734" s="296" t="str">
        <f t="shared" si="319"/>
        <v>-</v>
      </c>
    </row>
    <row r="735" spans="2:15" ht="13.8">
      <c r="B735" s="87" t="str">
        <f t="shared" si="317"/>
        <v>Fibre Channel</v>
      </c>
      <c r="C735" s="290">
        <f t="shared" ref="C735:K735" si="322">C690+C451+C296</f>
        <v>7837651</v>
      </c>
      <c r="D735" s="290">
        <f t="shared" si="322"/>
        <v>7704897</v>
      </c>
      <c r="E735" s="290">
        <f t="shared" si="322"/>
        <v>0</v>
      </c>
      <c r="F735" s="290">
        <f t="shared" si="322"/>
        <v>0</v>
      </c>
      <c r="G735" s="290">
        <f t="shared" si="322"/>
        <v>0</v>
      </c>
      <c r="H735" s="290">
        <f t="shared" si="322"/>
        <v>0</v>
      </c>
      <c r="I735" s="290">
        <f t="shared" si="322"/>
        <v>0</v>
      </c>
      <c r="J735" s="290">
        <f t="shared" si="322"/>
        <v>0</v>
      </c>
      <c r="K735" s="290">
        <f t="shared" si="322"/>
        <v>0</v>
      </c>
      <c r="L735" s="290">
        <f t="shared" ref="L735:N735" si="323">L690+L451+L296</f>
        <v>0</v>
      </c>
      <c r="M735" s="290">
        <f t="shared" si="323"/>
        <v>0</v>
      </c>
      <c r="N735" s="22">
        <f t="shared" si="323"/>
        <v>0</v>
      </c>
      <c r="O735" s="296" t="str">
        <f t="shared" si="319"/>
        <v>-</v>
      </c>
    </row>
    <row r="736" spans="2:15" ht="13.8">
      <c r="B736" s="87" t="str">
        <f t="shared" si="317"/>
        <v>Fronthaul</v>
      </c>
      <c r="C736" s="290">
        <f t="shared" ref="C736:K736" si="324">C691+C452+C297</f>
        <v>19024119.772373602</v>
      </c>
      <c r="D736" s="290">
        <f t="shared" si="324"/>
        <v>12999554.544593539</v>
      </c>
      <c r="E736" s="290">
        <f t="shared" si="324"/>
        <v>0</v>
      </c>
      <c r="F736" s="290">
        <f t="shared" si="324"/>
        <v>0</v>
      </c>
      <c r="G736" s="290">
        <f t="shared" si="324"/>
        <v>0</v>
      </c>
      <c r="H736" s="290">
        <f t="shared" si="324"/>
        <v>0</v>
      </c>
      <c r="I736" s="290">
        <f t="shared" si="324"/>
        <v>0</v>
      </c>
      <c r="J736" s="290">
        <f t="shared" si="324"/>
        <v>0</v>
      </c>
      <c r="K736" s="290">
        <f t="shared" si="324"/>
        <v>0</v>
      </c>
      <c r="L736" s="290">
        <f t="shared" ref="L736:N736" si="325">L691+L452+L297</f>
        <v>0</v>
      </c>
      <c r="M736" s="290">
        <f t="shared" si="325"/>
        <v>0</v>
      </c>
      <c r="N736" s="22">
        <f t="shared" si="325"/>
        <v>0</v>
      </c>
      <c r="O736" s="296" t="str">
        <f t="shared" si="319"/>
        <v>-</v>
      </c>
    </row>
    <row r="737" spans="2:15" ht="13.8">
      <c r="B737" s="87" t="str">
        <f t="shared" si="317"/>
        <v>Backhaul</v>
      </c>
      <c r="C737" s="290">
        <f t="shared" ref="C737:K737" si="326">C692+C453+C298</f>
        <v>1257210.1857449999</v>
      </c>
      <c r="D737" s="290">
        <f t="shared" si="326"/>
        <v>1276894.6942</v>
      </c>
      <c r="E737" s="290">
        <f t="shared" si="326"/>
        <v>0</v>
      </c>
      <c r="F737" s="290">
        <f t="shared" si="326"/>
        <v>0</v>
      </c>
      <c r="G737" s="290">
        <f t="shared" si="326"/>
        <v>0</v>
      </c>
      <c r="H737" s="290">
        <f t="shared" si="326"/>
        <v>0</v>
      </c>
      <c r="I737" s="290">
        <f t="shared" si="326"/>
        <v>0</v>
      </c>
      <c r="J737" s="290">
        <f t="shared" si="326"/>
        <v>0</v>
      </c>
      <c r="K737" s="290">
        <f t="shared" si="326"/>
        <v>0</v>
      </c>
      <c r="L737" s="290">
        <f t="shared" ref="L737:N737" si="327">L692+L453+L298</f>
        <v>0</v>
      </c>
      <c r="M737" s="290">
        <f t="shared" si="327"/>
        <v>0</v>
      </c>
      <c r="N737" s="22">
        <f t="shared" si="327"/>
        <v>0</v>
      </c>
      <c r="O737" s="296" t="str">
        <f t="shared" si="319"/>
        <v>-</v>
      </c>
    </row>
    <row r="738" spans="2:15" ht="13.8">
      <c r="B738" s="87" t="str">
        <f t="shared" si="317"/>
        <v>FTTX</v>
      </c>
      <c r="C738" s="290">
        <f t="shared" ref="C738:K738" si="328">C693+C454+C299</f>
        <v>102199915.4647059</v>
      </c>
      <c r="D738" s="290">
        <f t="shared" si="328"/>
        <v>77852571.208176464</v>
      </c>
      <c r="E738" s="290">
        <f t="shared" si="328"/>
        <v>0</v>
      </c>
      <c r="F738" s="290">
        <f t="shared" si="328"/>
        <v>0</v>
      </c>
      <c r="G738" s="290">
        <f t="shared" si="328"/>
        <v>0</v>
      </c>
      <c r="H738" s="290">
        <f t="shared" si="328"/>
        <v>0</v>
      </c>
      <c r="I738" s="290">
        <f t="shared" si="328"/>
        <v>0</v>
      </c>
      <c r="J738" s="290">
        <f t="shared" si="328"/>
        <v>0</v>
      </c>
      <c r="K738" s="290">
        <f t="shared" si="328"/>
        <v>0</v>
      </c>
      <c r="L738" s="290">
        <f t="shared" ref="L738:N738" si="329">L693+L454+L299</f>
        <v>0</v>
      </c>
      <c r="M738" s="290">
        <f t="shared" si="329"/>
        <v>0</v>
      </c>
      <c r="N738" s="22">
        <f t="shared" si="329"/>
        <v>0</v>
      </c>
      <c r="O738" s="296" t="str">
        <f t="shared" si="319"/>
        <v>-</v>
      </c>
    </row>
    <row r="739" spans="2:15" ht="13.8">
      <c r="B739" s="88" t="str">
        <f t="shared" si="317"/>
        <v>AOC-EOM-CPO</v>
      </c>
      <c r="C739" s="290">
        <f t="shared" ref="C739:K739" si="330">C694+C455+C300</f>
        <v>2570386.3571428573</v>
      </c>
      <c r="D739" s="290">
        <f t="shared" si="330"/>
        <v>4243947</v>
      </c>
      <c r="E739" s="290">
        <f t="shared" si="330"/>
        <v>0</v>
      </c>
      <c r="F739" s="290">
        <f t="shared" si="330"/>
        <v>0</v>
      </c>
      <c r="G739" s="290">
        <f t="shared" si="330"/>
        <v>0</v>
      </c>
      <c r="H739" s="290">
        <f t="shared" si="330"/>
        <v>0</v>
      </c>
      <c r="I739" s="290">
        <f t="shared" si="330"/>
        <v>0</v>
      </c>
      <c r="J739" s="290">
        <f t="shared" si="330"/>
        <v>0</v>
      </c>
      <c r="K739" s="290">
        <f t="shared" si="330"/>
        <v>0</v>
      </c>
      <c r="L739" s="290">
        <f t="shared" ref="L739:N739" si="331">L694+L455+L300</f>
        <v>0</v>
      </c>
      <c r="M739" s="290">
        <f t="shared" si="331"/>
        <v>0</v>
      </c>
      <c r="N739" s="22">
        <f t="shared" si="331"/>
        <v>0</v>
      </c>
      <c r="O739" s="296" t="str">
        <f t="shared" si="319"/>
        <v>-</v>
      </c>
    </row>
    <row r="740" spans="2:15" ht="13.8">
      <c r="B740" s="53" t="s">
        <v>18</v>
      </c>
      <c r="C740" s="23">
        <f t="shared" ref="C740:K740" si="332">SUM(C733:C739)</f>
        <v>170579386.81496736</v>
      </c>
      <c r="D740" s="23">
        <f t="shared" si="332"/>
        <v>143359898.59696999</v>
      </c>
      <c r="E740" s="23">
        <f t="shared" si="332"/>
        <v>0</v>
      </c>
      <c r="F740" s="23">
        <f t="shared" si="332"/>
        <v>0</v>
      </c>
      <c r="G740" s="23">
        <f t="shared" si="332"/>
        <v>0</v>
      </c>
      <c r="H740" s="23">
        <f t="shared" si="332"/>
        <v>0</v>
      </c>
      <c r="I740" s="23">
        <f t="shared" si="332"/>
        <v>0</v>
      </c>
      <c r="J740" s="23">
        <f t="shared" si="332"/>
        <v>0</v>
      </c>
      <c r="K740" s="23">
        <f t="shared" si="332"/>
        <v>0</v>
      </c>
      <c r="L740" s="23">
        <f t="shared" ref="L740:N740" si="333">SUM(L733:L739)</f>
        <v>0</v>
      </c>
      <c r="M740" s="23">
        <f t="shared" si="333"/>
        <v>0</v>
      </c>
      <c r="N740" s="23">
        <f t="shared" si="333"/>
        <v>0</v>
      </c>
      <c r="O740" s="298" t="str">
        <f t="shared" si="319"/>
        <v>-</v>
      </c>
    </row>
    <row r="741" spans="2:15">
      <c r="C741" s="12">
        <f t="shared" ref="C741:K741" si="334">C740-C38</f>
        <v>0</v>
      </c>
      <c r="D741" s="12">
        <f t="shared" si="334"/>
        <v>0</v>
      </c>
      <c r="E741" s="12">
        <f t="shared" si="334"/>
        <v>0</v>
      </c>
      <c r="F741" s="12">
        <f t="shared" si="334"/>
        <v>0</v>
      </c>
      <c r="G741" s="12">
        <f t="shared" si="334"/>
        <v>0</v>
      </c>
      <c r="H741" s="12">
        <f t="shared" si="334"/>
        <v>0</v>
      </c>
      <c r="I741" s="12">
        <f t="shared" si="334"/>
        <v>0</v>
      </c>
      <c r="J741" s="12">
        <f t="shared" si="334"/>
        <v>0</v>
      </c>
      <c r="K741" s="12">
        <f t="shared" si="334"/>
        <v>0</v>
      </c>
      <c r="L741" s="12">
        <f t="shared" ref="L741:N741" si="335">L740-L38</f>
        <v>0</v>
      </c>
      <c r="M741" s="12">
        <f t="shared" si="335"/>
        <v>0</v>
      </c>
      <c r="N741" s="12">
        <f t="shared" si="335"/>
        <v>0</v>
      </c>
    </row>
    <row r="742" spans="2:15" ht="13.8">
      <c r="B742" s="179" t="s">
        <v>39</v>
      </c>
      <c r="C742" s="7">
        <v>2016</v>
      </c>
      <c r="D742" s="7">
        <v>2017</v>
      </c>
      <c r="E742" s="7">
        <v>2018</v>
      </c>
      <c r="F742" s="7">
        <v>2019</v>
      </c>
      <c r="G742" s="7">
        <v>2020</v>
      </c>
      <c r="H742" s="7">
        <v>2021</v>
      </c>
      <c r="I742" s="7">
        <v>2022</v>
      </c>
      <c r="J742" s="7">
        <v>2023</v>
      </c>
      <c r="K742" s="7">
        <v>2024</v>
      </c>
      <c r="L742" s="7">
        <v>2025</v>
      </c>
      <c r="M742" s="7">
        <v>2026</v>
      </c>
      <c r="N742" s="7">
        <v>2027</v>
      </c>
      <c r="O742" s="294" t="s">
        <v>163</v>
      </c>
    </row>
    <row r="743" spans="2:15" ht="13.8">
      <c r="B743" s="45" t="str">
        <f t="shared" ref="B743:B749" si="336">B688</f>
        <v>WDM</v>
      </c>
      <c r="C743" s="180">
        <f>C698+C621+C459+C304</f>
        <v>4097.1892603687338</v>
      </c>
      <c r="D743" s="180">
        <f t="shared" ref="D743:N743" si="337">D698+D621+D459+D304</f>
        <v>3826.6615066489098</v>
      </c>
      <c r="E743" s="180">
        <f t="shared" si="337"/>
        <v>0</v>
      </c>
      <c r="F743" s="180">
        <f t="shared" si="337"/>
        <v>0</v>
      </c>
      <c r="G743" s="180">
        <f t="shared" si="337"/>
        <v>0</v>
      </c>
      <c r="H743" s="180">
        <f t="shared" si="337"/>
        <v>0</v>
      </c>
      <c r="I743" s="180">
        <f t="shared" si="337"/>
        <v>0</v>
      </c>
      <c r="J743" s="180">
        <f t="shared" si="337"/>
        <v>0</v>
      </c>
      <c r="K743" s="180">
        <f t="shared" si="337"/>
        <v>0</v>
      </c>
      <c r="L743" s="180">
        <f t="shared" si="337"/>
        <v>0</v>
      </c>
      <c r="M743" s="180">
        <f t="shared" si="337"/>
        <v>0</v>
      </c>
      <c r="N743" s="180">
        <f t="shared" si="337"/>
        <v>0</v>
      </c>
      <c r="O743" s="295" t="str">
        <f t="shared" ref="O743:O750" si="338">IF(I743=0,"-",(N743/I743)^(1/5)-1)</f>
        <v>-</v>
      </c>
    </row>
    <row r="744" spans="2:15" ht="13.8">
      <c r="B744" s="43" t="str">
        <f t="shared" si="336"/>
        <v>Ethernet</v>
      </c>
      <c r="C744" s="291">
        <f t="shared" ref="C744:K744" si="339">C699+C460+C305</f>
        <v>2687.6154076451867</v>
      </c>
      <c r="D744" s="291">
        <f t="shared" si="339"/>
        <v>3178.3132920887747</v>
      </c>
      <c r="E744" s="291">
        <f t="shared" si="339"/>
        <v>0</v>
      </c>
      <c r="F744" s="291">
        <f t="shared" si="339"/>
        <v>0</v>
      </c>
      <c r="G744" s="291">
        <f t="shared" si="339"/>
        <v>0</v>
      </c>
      <c r="H744" s="291">
        <f t="shared" si="339"/>
        <v>0</v>
      </c>
      <c r="I744" s="291">
        <f t="shared" si="339"/>
        <v>0</v>
      </c>
      <c r="J744" s="291">
        <f t="shared" si="339"/>
        <v>0</v>
      </c>
      <c r="K744" s="291">
        <f t="shared" si="339"/>
        <v>0</v>
      </c>
      <c r="L744" s="291">
        <f t="shared" ref="L744:N744" si="340">L699+L460+L305</f>
        <v>0</v>
      </c>
      <c r="M744" s="291">
        <f t="shared" si="340"/>
        <v>0</v>
      </c>
      <c r="N744" s="71">
        <f t="shared" si="340"/>
        <v>0</v>
      </c>
      <c r="O744" s="296" t="str">
        <f t="shared" si="338"/>
        <v>-</v>
      </c>
    </row>
    <row r="745" spans="2:15" ht="13.8">
      <c r="B745" s="43" t="str">
        <f t="shared" si="336"/>
        <v>Fibre Channel</v>
      </c>
      <c r="C745" s="291">
        <f t="shared" ref="C745:K745" si="341">C700+C461+C306</f>
        <v>213.14888751760429</v>
      </c>
      <c r="D745" s="291">
        <f t="shared" si="341"/>
        <v>230.49733099999995</v>
      </c>
      <c r="E745" s="291">
        <f t="shared" si="341"/>
        <v>0</v>
      </c>
      <c r="F745" s="291">
        <f t="shared" si="341"/>
        <v>0</v>
      </c>
      <c r="G745" s="291">
        <f t="shared" si="341"/>
        <v>0</v>
      </c>
      <c r="H745" s="291">
        <f t="shared" si="341"/>
        <v>0</v>
      </c>
      <c r="I745" s="291">
        <f t="shared" si="341"/>
        <v>0</v>
      </c>
      <c r="J745" s="291">
        <f t="shared" si="341"/>
        <v>0</v>
      </c>
      <c r="K745" s="291">
        <f t="shared" si="341"/>
        <v>0</v>
      </c>
      <c r="L745" s="291">
        <f t="shared" ref="L745:N745" si="342">L700+L461+L306</f>
        <v>0</v>
      </c>
      <c r="M745" s="291">
        <f t="shared" si="342"/>
        <v>0</v>
      </c>
      <c r="N745" s="71">
        <f t="shared" si="342"/>
        <v>0</v>
      </c>
      <c r="O745" s="296" t="str">
        <f t="shared" si="338"/>
        <v>-</v>
      </c>
    </row>
    <row r="746" spans="2:15" ht="13.8">
      <c r="B746" s="43" t="str">
        <f t="shared" si="336"/>
        <v>Fronthaul</v>
      </c>
      <c r="C746" s="181">
        <f t="shared" ref="C746:K746" si="343">C701+C462+C307</f>
        <v>382.25682098868839</v>
      </c>
      <c r="D746" s="181">
        <f t="shared" si="343"/>
        <v>247.34892365305473</v>
      </c>
      <c r="E746" s="181">
        <f t="shared" si="343"/>
        <v>0</v>
      </c>
      <c r="F746" s="181">
        <f t="shared" si="343"/>
        <v>0</v>
      </c>
      <c r="G746" s="181">
        <f t="shared" si="343"/>
        <v>0</v>
      </c>
      <c r="H746" s="181">
        <f t="shared" si="343"/>
        <v>0</v>
      </c>
      <c r="I746" s="181">
        <f t="shared" si="343"/>
        <v>0</v>
      </c>
      <c r="J746" s="181">
        <f t="shared" si="343"/>
        <v>0</v>
      </c>
      <c r="K746" s="181">
        <f t="shared" si="343"/>
        <v>0</v>
      </c>
      <c r="L746" s="181">
        <f t="shared" ref="L746:N746" si="344">L701+L462+L307</f>
        <v>0</v>
      </c>
      <c r="M746" s="181">
        <f t="shared" si="344"/>
        <v>0</v>
      </c>
      <c r="N746" s="48">
        <f t="shared" si="344"/>
        <v>0</v>
      </c>
      <c r="O746" s="296" t="str">
        <f t="shared" si="338"/>
        <v>-</v>
      </c>
    </row>
    <row r="747" spans="2:15" ht="13.8">
      <c r="B747" s="43" t="str">
        <f t="shared" si="336"/>
        <v>Backhaul</v>
      </c>
      <c r="C747" s="181">
        <f t="shared" ref="C747:K747" si="345">C702+C463+C308</f>
        <v>122.25775506511425</v>
      </c>
      <c r="D747" s="181">
        <f t="shared" si="345"/>
        <v>103.69885054896281</v>
      </c>
      <c r="E747" s="181">
        <f t="shared" si="345"/>
        <v>0</v>
      </c>
      <c r="F747" s="181">
        <f t="shared" si="345"/>
        <v>0</v>
      </c>
      <c r="G747" s="181">
        <f t="shared" si="345"/>
        <v>0</v>
      </c>
      <c r="H747" s="181">
        <f t="shared" si="345"/>
        <v>0</v>
      </c>
      <c r="I747" s="181">
        <f t="shared" si="345"/>
        <v>0</v>
      </c>
      <c r="J747" s="181">
        <f t="shared" si="345"/>
        <v>0</v>
      </c>
      <c r="K747" s="181">
        <f t="shared" si="345"/>
        <v>0</v>
      </c>
      <c r="L747" s="181">
        <f t="shared" ref="L747:N747" si="346">L702+L463+L308</f>
        <v>0</v>
      </c>
      <c r="M747" s="181">
        <f t="shared" si="346"/>
        <v>0</v>
      </c>
      <c r="N747" s="48">
        <f t="shared" si="346"/>
        <v>0</v>
      </c>
      <c r="O747" s="296" t="str">
        <f t="shared" si="338"/>
        <v>-</v>
      </c>
    </row>
    <row r="748" spans="2:15" ht="13.8">
      <c r="B748" s="43" t="str">
        <f t="shared" si="336"/>
        <v>FTTX</v>
      </c>
      <c r="C748" s="181">
        <f t="shared" ref="C748:K748" si="347">C703+C464+C309</f>
        <v>1133.7546625817986</v>
      </c>
      <c r="D748" s="181">
        <f t="shared" si="347"/>
        <v>1012.1414103438304</v>
      </c>
      <c r="E748" s="181">
        <f t="shared" si="347"/>
        <v>0</v>
      </c>
      <c r="F748" s="181">
        <f t="shared" si="347"/>
        <v>0</v>
      </c>
      <c r="G748" s="181">
        <f t="shared" si="347"/>
        <v>0</v>
      </c>
      <c r="H748" s="181">
        <f t="shared" si="347"/>
        <v>0</v>
      </c>
      <c r="I748" s="181">
        <f t="shared" si="347"/>
        <v>0</v>
      </c>
      <c r="J748" s="181">
        <f t="shared" si="347"/>
        <v>0</v>
      </c>
      <c r="K748" s="181">
        <f t="shared" si="347"/>
        <v>0</v>
      </c>
      <c r="L748" s="181">
        <f t="shared" ref="L748:N748" si="348">L703+L464+L309</f>
        <v>0</v>
      </c>
      <c r="M748" s="181">
        <f t="shared" si="348"/>
        <v>0</v>
      </c>
      <c r="N748" s="48">
        <f t="shared" si="348"/>
        <v>0</v>
      </c>
      <c r="O748" s="296" t="str">
        <f t="shared" si="338"/>
        <v>-</v>
      </c>
    </row>
    <row r="749" spans="2:15" ht="13.8">
      <c r="B749" s="43" t="str">
        <f t="shared" si="336"/>
        <v>AOC-EOM-CPO</v>
      </c>
      <c r="C749" s="291">
        <f t="shared" ref="C749:K749" si="349">C704+C465+C310</f>
        <v>254.58226587697411</v>
      </c>
      <c r="D749" s="291">
        <f t="shared" si="349"/>
        <v>261.78257833354019</v>
      </c>
      <c r="E749" s="291">
        <f t="shared" si="349"/>
        <v>0</v>
      </c>
      <c r="F749" s="291">
        <f t="shared" si="349"/>
        <v>0</v>
      </c>
      <c r="G749" s="291">
        <f t="shared" si="349"/>
        <v>0</v>
      </c>
      <c r="H749" s="291">
        <f t="shared" si="349"/>
        <v>0</v>
      </c>
      <c r="I749" s="291">
        <f t="shared" si="349"/>
        <v>0</v>
      </c>
      <c r="J749" s="291">
        <f t="shared" si="349"/>
        <v>0</v>
      </c>
      <c r="K749" s="291">
        <f t="shared" si="349"/>
        <v>0</v>
      </c>
      <c r="L749" s="291">
        <f t="shared" ref="L749:N749" si="350">L704+L465+L310</f>
        <v>0</v>
      </c>
      <c r="M749" s="291">
        <f t="shared" si="350"/>
        <v>0</v>
      </c>
      <c r="N749" s="71">
        <f t="shared" si="350"/>
        <v>0</v>
      </c>
      <c r="O749" s="296" t="str">
        <f t="shared" si="338"/>
        <v>-</v>
      </c>
    </row>
    <row r="750" spans="2:15" ht="13.8">
      <c r="B750" s="53" t="s">
        <v>18</v>
      </c>
      <c r="C750" s="46">
        <f t="shared" ref="C750:K750" si="351">SUM(C743:C749)</f>
        <v>8890.8050600441002</v>
      </c>
      <c r="D750" s="46">
        <f t="shared" si="351"/>
        <v>8860.4438926170733</v>
      </c>
      <c r="E750" s="46">
        <f t="shared" si="351"/>
        <v>0</v>
      </c>
      <c r="F750" s="46">
        <f t="shared" si="351"/>
        <v>0</v>
      </c>
      <c r="G750" s="46">
        <f t="shared" si="351"/>
        <v>0</v>
      </c>
      <c r="H750" s="46">
        <f t="shared" si="351"/>
        <v>0</v>
      </c>
      <c r="I750" s="46">
        <f t="shared" si="351"/>
        <v>0</v>
      </c>
      <c r="J750" s="46">
        <f t="shared" si="351"/>
        <v>0</v>
      </c>
      <c r="K750" s="46">
        <f t="shared" si="351"/>
        <v>0</v>
      </c>
      <c r="L750" s="46">
        <f t="shared" ref="L750:N750" si="352">SUM(L743:L749)</f>
        <v>0</v>
      </c>
      <c r="M750" s="46">
        <f t="shared" si="352"/>
        <v>0</v>
      </c>
      <c r="N750" s="46">
        <f t="shared" si="352"/>
        <v>0</v>
      </c>
      <c r="O750" s="298" t="str">
        <f t="shared" si="338"/>
        <v>-</v>
      </c>
    </row>
    <row r="751" spans="2:15"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</row>
    <row r="753" spans="7:13">
      <c r="G753" s="17" t="e">
        <f>G705/G750</f>
        <v>#DIV/0!</v>
      </c>
      <c r="H753" s="17" t="e">
        <f t="shared" ref="H753:M753" si="353">H705/H750</f>
        <v>#DIV/0!</v>
      </c>
      <c r="I753" s="17" t="e">
        <f t="shared" si="353"/>
        <v>#DIV/0!</v>
      </c>
      <c r="J753" s="17" t="e">
        <f t="shared" si="353"/>
        <v>#DIV/0!</v>
      </c>
      <c r="K753" s="17" t="e">
        <f t="shared" si="353"/>
        <v>#DIV/0!</v>
      </c>
      <c r="L753" s="17" t="e">
        <f t="shared" si="353"/>
        <v>#DIV/0!</v>
      </c>
      <c r="M753" s="17" t="e">
        <f t="shared" si="353"/>
        <v>#DIV/0!</v>
      </c>
    </row>
    <row r="754" spans="7:13">
      <c r="G754" s="17" t="e">
        <f>G695/G740</f>
        <v>#DIV/0!</v>
      </c>
      <c r="H754" s="17" t="e">
        <f t="shared" ref="H754:M754" si="354">H695/H740</f>
        <v>#DIV/0!</v>
      </c>
      <c r="I754" s="17" t="e">
        <f t="shared" si="354"/>
        <v>#DIV/0!</v>
      </c>
      <c r="J754" s="17" t="e">
        <f t="shared" si="354"/>
        <v>#DIV/0!</v>
      </c>
      <c r="K754" s="17" t="e">
        <f t="shared" si="354"/>
        <v>#DIV/0!</v>
      </c>
      <c r="L754" s="17" t="e">
        <f t="shared" si="354"/>
        <v>#DIV/0!</v>
      </c>
      <c r="M754" s="17" t="e">
        <f t="shared" si="354"/>
        <v>#DIV/0!</v>
      </c>
    </row>
    <row r="778" spans="2:15">
      <c r="B778" t="s">
        <v>168</v>
      </c>
    </row>
    <row r="779" spans="2:15" ht="13.8">
      <c r="B779" s="179" t="s">
        <v>21</v>
      </c>
      <c r="C779" s="7">
        <v>2016</v>
      </c>
      <c r="D779" s="7">
        <v>2017</v>
      </c>
      <c r="E779" s="7">
        <v>2018</v>
      </c>
      <c r="F779" s="7">
        <v>2019</v>
      </c>
      <c r="G779" s="7">
        <v>2020</v>
      </c>
      <c r="H779" s="7">
        <v>2021</v>
      </c>
      <c r="I779" s="7">
        <v>2022</v>
      </c>
      <c r="J779" s="7">
        <v>2023</v>
      </c>
      <c r="K779" s="7">
        <v>2024</v>
      </c>
      <c r="L779" s="7">
        <v>2025</v>
      </c>
      <c r="M779" s="7">
        <v>2026</v>
      </c>
      <c r="N779" s="7">
        <v>2027</v>
      </c>
      <c r="O779" s="294" t="s">
        <v>163</v>
      </c>
    </row>
    <row r="780" spans="2:15" ht="13.8">
      <c r="B780" s="300" t="s">
        <v>170</v>
      </c>
      <c r="C780" s="301">
        <f>SUM('AOC-EOM-CPO'!C65:C74)</f>
        <v>0</v>
      </c>
      <c r="D780" s="301">
        <f>SUM('AOC-EOM-CPO'!D65:D74)</f>
        <v>0</v>
      </c>
      <c r="E780" s="301">
        <f>SUM('AOC-EOM-CPO'!E65:E74)</f>
        <v>0</v>
      </c>
      <c r="F780" s="301">
        <f>SUM('AOC-EOM-CPO'!F65:F74)</f>
        <v>0</v>
      </c>
      <c r="G780" s="301">
        <f>SUM('AOC-EOM-CPO'!G65:G74)</f>
        <v>0</v>
      </c>
      <c r="H780" s="301">
        <f>SUM('AOC-EOM-CPO'!H65:H74)</f>
        <v>0</v>
      </c>
      <c r="I780" s="301">
        <f>SUM('AOC-EOM-CPO'!I65:I74)</f>
        <v>0</v>
      </c>
      <c r="J780" s="301">
        <f>SUM('AOC-EOM-CPO'!J65:J74)</f>
        <v>0</v>
      </c>
      <c r="K780" s="301">
        <f>SUM('AOC-EOM-CPO'!K65:K74)</f>
        <v>0</v>
      </c>
      <c r="L780" s="301">
        <f>SUM('AOC-EOM-CPO'!L65:L74)</f>
        <v>0</v>
      </c>
      <c r="M780" s="301">
        <f>SUM('AOC-EOM-CPO'!M65:M74)</f>
        <v>0</v>
      </c>
      <c r="N780" s="301">
        <f>SUM('AOC-EOM-CPO'!N65:N74)</f>
        <v>0</v>
      </c>
      <c r="O780" s="298" t="str">
        <f>IF(I780=0,"-",(N780/I780)^(1/5)-1)</f>
        <v>-</v>
      </c>
    </row>
    <row r="781" spans="2:15" ht="13.8">
      <c r="B781" s="300" t="s">
        <v>171</v>
      </c>
      <c r="C781" s="301">
        <f>SUM(Ethernet!C70:C80)+SUM('AOC-EOM-CPO'!C26:C27)</f>
        <v>0</v>
      </c>
      <c r="D781" s="301">
        <f>SUM(Ethernet!D70:D80)+SUM('AOC-EOM-CPO'!D26:D27)</f>
        <v>0</v>
      </c>
      <c r="E781" s="301">
        <f>SUM(Ethernet!E70:E80)+SUM('AOC-EOM-CPO'!E26:E27)</f>
        <v>0</v>
      </c>
      <c r="F781" s="301">
        <f>SUM(Ethernet!F70:F80)+SUM('AOC-EOM-CPO'!F26:F27)</f>
        <v>0</v>
      </c>
      <c r="G781" s="301">
        <f>SUM(Ethernet!G70:G80)+SUM('AOC-EOM-CPO'!G26:G27)</f>
        <v>0</v>
      </c>
      <c r="H781" s="301">
        <f>SUM(Ethernet!H70:H80)+SUM('AOC-EOM-CPO'!H26:H27)*2</f>
        <v>0</v>
      </c>
      <c r="I781" s="301">
        <f>SUM(Ethernet!I70:I80)+SUM('AOC-EOM-CPO'!I26:I27)*2</f>
        <v>0</v>
      </c>
      <c r="J781" s="301">
        <f>SUM(Ethernet!J70:J80)+SUM('AOC-EOM-CPO'!J26:J27)*2</f>
        <v>0</v>
      </c>
      <c r="K781" s="301">
        <f>SUM(Ethernet!K70:K80)+SUM('AOC-EOM-CPO'!K26:K27)*2</f>
        <v>0</v>
      </c>
      <c r="L781" s="301">
        <f>SUM(Ethernet!L70:L80)+SUM('AOC-EOM-CPO'!L26:L27)*2</f>
        <v>0</v>
      </c>
      <c r="M781" s="301">
        <f>SUM(Ethernet!M70:M80)+SUM('AOC-EOM-CPO'!M26:M27)*2</f>
        <v>0</v>
      </c>
      <c r="N781" s="301">
        <f>SUM(Ethernet!N70:N80)+SUM('AOC-EOM-CPO'!N26:N27)*2</f>
        <v>0</v>
      </c>
      <c r="O781" s="298" t="str">
        <f>IF(I781=0,"-",(N781/I781)^(1/5)-1)</f>
        <v>-</v>
      </c>
    </row>
    <row r="782" spans="2:15">
      <c r="B782" t="s">
        <v>169</v>
      </c>
      <c r="I782" s="17" t="e">
        <f>I780/I781</f>
        <v>#DIV/0!</v>
      </c>
      <c r="J782" s="17" t="e">
        <f t="shared" ref="J782:N782" si="355">J780/J781</f>
        <v>#DIV/0!</v>
      </c>
      <c r="K782" s="17" t="e">
        <f t="shared" si="355"/>
        <v>#DIV/0!</v>
      </c>
      <c r="L782" s="17" t="e">
        <f t="shared" si="355"/>
        <v>#DIV/0!</v>
      </c>
      <c r="M782" s="17" t="e">
        <f t="shared" si="355"/>
        <v>#DIV/0!</v>
      </c>
      <c r="N782" s="17" t="e">
        <f t="shared" si="355"/>
        <v>#DIV/0!</v>
      </c>
    </row>
    <row r="784" spans="2:15">
      <c r="B784" t="s">
        <v>172</v>
      </c>
    </row>
    <row r="785" spans="2:14" ht="13.8">
      <c r="B785" s="179" t="s">
        <v>21</v>
      </c>
      <c r="C785" s="7">
        <v>2016</v>
      </c>
      <c r="D785" s="7">
        <v>2017</v>
      </c>
      <c r="E785" s="7">
        <v>2018</v>
      </c>
      <c r="F785" s="7">
        <v>2019</v>
      </c>
      <c r="G785" s="7">
        <v>2020</v>
      </c>
      <c r="H785" s="7">
        <v>2021</v>
      </c>
      <c r="I785" s="7">
        <v>2022</v>
      </c>
      <c r="J785" s="7">
        <v>2023</v>
      </c>
      <c r="K785" s="7">
        <v>2024</v>
      </c>
      <c r="L785" s="7">
        <v>2025</v>
      </c>
      <c r="M785" s="7">
        <v>2026</v>
      </c>
      <c r="N785" s="7">
        <v>2027</v>
      </c>
    </row>
    <row r="786" spans="2:14" ht="13.8">
      <c r="B786" s="300" t="s">
        <v>174</v>
      </c>
      <c r="C786" s="301"/>
      <c r="D786" s="301"/>
      <c r="E786" s="301"/>
      <c r="F786" s="301"/>
      <c r="G786" s="301"/>
      <c r="H786" s="301"/>
      <c r="I786" s="301">
        <f>I780-I787</f>
        <v>0</v>
      </c>
      <c r="J786" s="301">
        <f t="shared" ref="J786:N786" si="356">J780-J787</f>
        <v>0</v>
      </c>
      <c r="K786" s="301">
        <f t="shared" si="356"/>
        <v>0</v>
      </c>
      <c r="L786" s="301">
        <f t="shared" si="356"/>
        <v>0</v>
      </c>
      <c r="M786" s="301">
        <f t="shared" si="356"/>
        <v>0</v>
      </c>
      <c r="N786" s="301">
        <f t="shared" si="356"/>
        <v>0</v>
      </c>
    </row>
    <row r="787" spans="2:14" ht="13.8">
      <c r="B787" s="300" t="s">
        <v>175</v>
      </c>
      <c r="C787" s="301"/>
      <c r="D787" s="301"/>
      <c r="E787" s="301"/>
      <c r="F787" s="301"/>
      <c r="G787" s="301"/>
      <c r="H787" s="301"/>
      <c r="I787" s="301">
        <f>I780*I788</f>
        <v>0</v>
      </c>
      <c r="J787" s="301">
        <f t="shared" ref="J787:N787" si="357">J780*J788</f>
        <v>0</v>
      </c>
      <c r="K787" s="301">
        <f t="shared" si="357"/>
        <v>0</v>
      </c>
      <c r="L787" s="301">
        <f t="shared" si="357"/>
        <v>0</v>
      </c>
      <c r="M787" s="301">
        <f t="shared" si="357"/>
        <v>0</v>
      </c>
      <c r="N787" s="301">
        <f t="shared" si="357"/>
        <v>0</v>
      </c>
    </row>
    <row r="788" spans="2:14">
      <c r="B788" t="s">
        <v>173</v>
      </c>
      <c r="I788" s="17">
        <v>0.95</v>
      </c>
      <c r="J788" s="17">
        <f>I788-0.05</f>
        <v>0.89999999999999991</v>
      </c>
      <c r="K788" s="17">
        <f t="shared" ref="K788:N788" si="358">J788-0.05</f>
        <v>0.84999999999999987</v>
      </c>
      <c r="L788" s="17">
        <f t="shared" si="358"/>
        <v>0.79999999999999982</v>
      </c>
      <c r="M788" s="17">
        <f t="shared" si="358"/>
        <v>0.74999999999999978</v>
      </c>
      <c r="N788" s="17">
        <f t="shared" si="358"/>
        <v>0.69999999999999973</v>
      </c>
    </row>
  </sheetData>
  <conditionalFormatting sqref="C496:H497 C407:N413 C252:N258 C180:N186 C294:N300 C336:N342 C449:N455 C491:N493 C688:N694 C733:N739">
    <cfRule type="expression" dxfId="214" priority="76">
      <formula>C180&lt;0</formula>
    </cfRule>
  </conditionalFormatting>
  <conditionalFormatting sqref="J496:J497">
    <cfRule type="expression" dxfId="213" priority="75">
      <formula>J496&lt;0</formula>
    </cfRule>
  </conditionalFormatting>
  <conditionalFormatting sqref="J748:J749 J703:N704 J506:N507 J464:N465 J422:N423 J351:N352 J309:N310 J267:N268 J195:N196">
    <cfRule type="expression" dxfId="212" priority="69">
      <formula>A189&lt;0</formula>
    </cfRule>
  </conditionalFormatting>
  <conditionalFormatting sqref="I496:I497">
    <cfRule type="expression" dxfId="211" priority="56">
      <formula>I496&lt;0</formula>
    </cfRule>
  </conditionalFormatting>
  <conditionalFormatting sqref="K496:N497">
    <cfRule type="expression" dxfId="210" priority="44">
      <formula>K496&lt;0</formula>
    </cfRule>
  </conditionalFormatting>
  <conditionalFormatting sqref="J744:J747 J505:N505 J463:N463 J350:N350 J308:N308 J194:N194">
    <cfRule type="expression" dxfId="209" priority="245">
      <formula>A189&lt;0</formula>
    </cfRule>
  </conditionalFormatting>
  <conditionalFormatting sqref="J699:N702 J503:N504 J461:N462 J418:N421 J348:N349 J306:N307 J263:N266 J192:N193">
    <cfRule type="expression" dxfId="208" priority="247">
      <formula>A187&lt;0</formula>
    </cfRule>
  </conditionalFormatting>
  <conditionalFormatting sqref="K744:N747">
    <cfRule type="expression" dxfId="207" priority="278">
      <formula>A739&lt;0</formula>
    </cfRule>
  </conditionalFormatting>
  <conditionalFormatting sqref="AF65:AF100">
    <cfRule type="expression" dxfId="206" priority="32">
      <formula>AF65&lt;&gt;0</formula>
    </cfRule>
  </conditionalFormatting>
  <conditionalFormatting sqref="J501:N501 J459:N459 J417:N417 J346:N346 J304:N304 J262:N262 J190:N190">
    <cfRule type="expression" dxfId="205" priority="328">
      <formula>A183&lt;0</formula>
    </cfRule>
  </conditionalFormatting>
  <conditionalFormatting sqref="K748:N749">
    <cfRule type="expression" dxfId="204" priority="333">
      <formula>A742&lt;0</formula>
    </cfRule>
  </conditionalFormatting>
  <conditionalFormatting sqref="E267:I268 E309:I310 E351:I352 E422:I423 E464:I465 E506:I507 E703:I704 E748:I749 E195:I196 E577:I578 E619:I620">
    <cfRule type="expression" dxfId="203" priority="372">
      <formula>A189&lt;0</formula>
    </cfRule>
  </conditionalFormatting>
  <conditionalFormatting sqref="E699:I702 E744:I747 E503:I505 E418:I421 E348:I350 E263:I266 E192:I194 E191:N191 E306:I308 E305:N305 E347:N347 E461:I463 E460:N460 E502:N502 E573:I576 E616:I618 E615:N615">
    <cfRule type="expression" dxfId="202" priority="388">
      <formula>A186&lt;0</formula>
    </cfRule>
  </conditionalFormatting>
  <conditionalFormatting sqref="E262:I262 E304:I304 E346:I346 E417:I417 E459:I459 E501:I501 E190:I190 E698:N698 E743:N743 E572:I572 E614:N614 E656:N656">
    <cfRule type="expression" dxfId="201" priority="409">
      <formula>A183&lt;0</formula>
    </cfRule>
  </conditionalFormatting>
  <conditionalFormatting sqref="R180:AC186">
    <cfRule type="expression" dxfId="200" priority="18">
      <formula>R180&lt;0</formula>
    </cfRule>
  </conditionalFormatting>
  <conditionalFormatting sqref="R190:AC196">
    <cfRule type="expression" dxfId="199" priority="19">
      <formula>XFA184&lt;0</formula>
    </cfRule>
  </conditionalFormatting>
  <conditionalFormatting sqref="C651:H652 C562:N568 C604:N610 C646:N648">
    <cfRule type="expression" dxfId="198" priority="11">
      <formula>C562&lt;0</formula>
    </cfRule>
  </conditionalFormatting>
  <conditionalFormatting sqref="J651:J652">
    <cfRule type="expression" dxfId="197" priority="10">
      <formula>J651&lt;0</formula>
    </cfRule>
  </conditionalFormatting>
  <conditionalFormatting sqref="J619:N620 J577:N578">
    <cfRule type="expression" dxfId="196" priority="9">
      <formula>A571&lt;0</formula>
    </cfRule>
  </conditionalFormatting>
  <conditionalFormatting sqref="I651:I652">
    <cfRule type="expression" dxfId="195" priority="8">
      <formula>I651&lt;0</formula>
    </cfRule>
  </conditionalFormatting>
  <conditionalFormatting sqref="K651:N652">
    <cfRule type="expression" dxfId="194" priority="7">
      <formula>K651&lt;0</formula>
    </cfRule>
  </conditionalFormatting>
  <conditionalFormatting sqref="J618:N618">
    <cfRule type="expression" dxfId="193" priority="12">
      <formula>A613&lt;0</formula>
    </cfRule>
  </conditionalFormatting>
  <conditionalFormatting sqref="J616:N617 J573:N576">
    <cfRule type="expression" dxfId="192" priority="13">
      <formula>A568&lt;0</formula>
    </cfRule>
  </conditionalFormatting>
  <conditionalFormatting sqref="J572:N572">
    <cfRule type="expression" dxfId="191" priority="14">
      <formula>A565&lt;0</formula>
    </cfRule>
  </conditionalFormatting>
  <conditionalFormatting sqref="C661:H662 C657:N658">
    <cfRule type="expression" dxfId="190" priority="6">
      <formula>C657&lt;0</formula>
    </cfRule>
  </conditionalFormatting>
  <conditionalFormatting sqref="J661:J662">
    <cfRule type="expression" dxfId="189" priority="5">
      <formula>J661&lt;0</formula>
    </cfRule>
  </conditionalFormatting>
  <conditionalFormatting sqref="I661:I662">
    <cfRule type="expression" dxfId="188" priority="4">
      <formula>I661&lt;0</formula>
    </cfRule>
  </conditionalFormatting>
  <conditionalFormatting sqref="K661:N662">
    <cfRule type="expression" dxfId="187" priority="3">
      <formula>K661&lt;0</formula>
    </cfRule>
  </conditionalFormatting>
  <conditionalFormatting sqref="C780:N781">
    <cfRule type="expression" dxfId="186" priority="2">
      <formula>C780&lt;0</formula>
    </cfRule>
  </conditionalFormatting>
  <conditionalFormatting sqref="C786:N787">
    <cfRule type="expression" dxfId="185" priority="1">
      <formula>C786&lt;0</formula>
    </cfRule>
  </conditionalFormatting>
  <conditionalFormatting sqref="C267:D268 C309:D310 C351:D352 C422:D423 C464:D465 C506:D507 C703:D704 C748:D749 C195:D196 C577:D578 C619:D620">
    <cfRule type="expression" dxfId="184" priority="411">
      <formula>XEZ189&lt;0</formula>
    </cfRule>
  </conditionalFormatting>
  <conditionalFormatting sqref="C699:D702 C744:D747 C418:D421 C263:D266 C191:D194 C305:D308 C347:D350 C460:D463 C502:D505 C573:D576 C615:D618">
    <cfRule type="expression" dxfId="183" priority="429">
      <formula>XEZ186&lt;0</formula>
    </cfRule>
  </conditionalFormatting>
  <conditionalFormatting sqref="C262:D262 C304:D304 C346:D346 C417:D417 C459:D459 C501:D501 C190:D190 C698:D698 C743:D743 C572:D572 C614:D614 C656:D656">
    <cfRule type="expression" dxfId="182" priority="457">
      <formula>XEZ183&lt;0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CC"/>
  </sheetPr>
  <dimension ref="A1:AD435"/>
  <sheetViews>
    <sheetView showGridLines="0" zoomScale="70" zoomScaleNormal="70" zoomScalePageLayoutView="70" workbookViewId="0"/>
  </sheetViews>
  <sheetFormatPr defaultColWidth="8.77734375" defaultRowHeight="13.2"/>
  <cols>
    <col min="1" max="1" width="4.44140625" customWidth="1"/>
    <col min="2" max="2" width="32.21875" customWidth="1"/>
    <col min="3" max="14" width="11.77734375" customWidth="1"/>
    <col min="15" max="15" width="6.44140625" customWidth="1"/>
    <col min="16" max="16" width="28.21875" customWidth="1"/>
    <col min="17" max="17" width="39.21875" customWidth="1"/>
    <col min="18" max="18" width="12" style="143" customWidth="1"/>
    <col min="19" max="26" width="10.44140625" style="143" customWidth="1"/>
    <col min="27" max="29" width="8.77734375" style="143"/>
  </cols>
  <sheetData>
    <row r="1" spans="1:30" s="1" customFormat="1" ht="12" customHeight="1">
      <c r="A1"/>
      <c r="B1"/>
      <c r="C1"/>
      <c r="D1"/>
      <c r="E1" s="67"/>
      <c r="F1"/>
      <c r="H1"/>
      <c r="I1"/>
      <c r="J1"/>
      <c r="K1"/>
      <c r="L1"/>
      <c r="M1"/>
      <c r="N1"/>
      <c r="O1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/>
    </row>
    <row r="2" spans="1:30" ht="21" customHeight="1">
      <c r="B2" s="68" t="str">
        <f>Introduction!B2</f>
        <v>LightCounting Integrated Optics Forecast</v>
      </c>
      <c r="E2" s="68"/>
    </row>
    <row r="3" spans="1:30" ht="13.5" customHeight="1">
      <c r="B3" s="163" t="str">
        <f>Introduction!B3</f>
        <v>May 2022 - sample - for illustrative purposes only</v>
      </c>
      <c r="C3" s="2"/>
      <c r="D3" s="2"/>
    </row>
    <row r="4" spans="1:30" ht="13.5" customHeight="1">
      <c r="C4" s="2"/>
      <c r="D4" s="2"/>
    </row>
    <row r="5" spans="1:30" ht="20.25" customHeight="1">
      <c r="B5" s="3" t="s">
        <v>55</v>
      </c>
      <c r="C5" s="1"/>
      <c r="D5" s="4" t="s">
        <v>56</v>
      </c>
      <c r="E5" s="1"/>
      <c r="F5" s="1"/>
      <c r="H5" s="139"/>
      <c r="J5" s="1"/>
      <c r="K5" s="1"/>
      <c r="L5" s="1"/>
      <c r="M5" s="1"/>
      <c r="N5" s="1"/>
    </row>
    <row r="6" spans="1:30" ht="13.5" customHeight="1">
      <c r="B6" s="69" t="s">
        <v>57</v>
      </c>
      <c r="C6" s="6">
        <v>2016</v>
      </c>
      <c r="D6" s="7">
        <v>2017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ht="13.5" customHeight="1">
      <c r="B7" s="123" t="s">
        <v>179</v>
      </c>
      <c r="C7" s="82">
        <v>68092</v>
      </c>
      <c r="D7" s="178">
        <v>55559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</row>
    <row r="8" spans="1:30" ht="13.5" customHeight="1">
      <c r="B8" s="124" t="s">
        <v>180</v>
      </c>
      <c r="C8" s="82">
        <v>96936</v>
      </c>
      <c r="D8" s="178">
        <v>55885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30" ht="13.5" customHeight="1">
      <c r="B9" s="124" t="s">
        <v>181</v>
      </c>
      <c r="C9" s="82">
        <v>62662</v>
      </c>
      <c r="D9" s="178">
        <v>42077</v>
      </c>
      <c r="E9" s="178"/>
      <c r="F9" s="178"/>
      <c r="G9" s="178"/>
      <c r="H9" s="178"/>
      <c r="I9" s="178"/>
      <c r="J9" s="178"/>
      <c r="K9" s="178"/>
      <c r="L9" s="178"/>
      <c r="M9" s="178"/>
      <c r="N9" s="178"/>
    </row>
    <row r="10" spans="1:30" ht="13.5" customHeight="1">
      <c r="B10" s="124" t="s">
        <v>147</v>
      </c>
      <c r="C10" s="82">
        <v>160740</v>
      </c>
      <c r="D10" s="178">
        <v>48318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</row>
    <row r="11" spans="1:30" ht="13.5" customHeight="1">
      <c r="B11" s="124" t="s">
        <v>182</v>
      </c>
      <c r="C11" s="82">
        <v>82907</v>
      </c>
      <c r="D11" s="178">
        <v>74735</v>
      </c>
      <c r="E11" s="178"/>
      <c r="F11" s="178"/>
      <c r="G11" s="178"/>
      <c r="H11" s="178"/>
      <c r="I11" s="178"/>
      <c r="J11" s="178"/>
      <c r="K11" s="178"/>
      <c r="L11" s="178"/>
      <c r="M11" s="178"/>
      <c r="N11" s="178"/>
    </row>
    <row r="12" spans="1:30" ht="13.5" customHeight="1">
      <c r="B12" s="124" t="s">
        <v>183</v>
      </c>
      <c r="C12" s="82">
        <v>93240</v>
      </c>
      <c r="D12" s="178">
        <v>55198</v>
      </c>
      <c r="E12" s="178"/>
      <c r="F12" s="178"/>
      <c r="G12" s="178"/>
      <c r="H12" s="178"/>
      <c r="I12" s="178"/>
      <c r="J12" s="178"/>
      <c r="K12" s="178"/>
      <c r="L12" s="178"/>
      <c r="M12" s="178"/>
      <c r="N12" s="178"/>
    </row>
    <row r="13" spans="1:30" ht="13.5" customHeight="1">
      <c r="B13" s="124" t="s">
        <v>184</v>
      </c>
      <c r="C13" s="82">
        <v>94875</v>
      </c>
      <c r="D13" s="178">
        <v>86509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8"/>
    </row>
    <row r="14" spans="1:30" ht="13.8">
      <c r="B14" s="124" t="s">
        <v>185</v>
      </c>
      <c r="C14" s="82">
        <v>65562</v>
      </c>
      <c r="D14" s="178">
        <v>106342</v>
      </c>
      <c r="E14" s="178"/>
      <c r="F14" s="178"/>
      <c r="G14" s="178"/>
      <c r="H14" s="178"/>
      <c r="I14" s="178"/>
      <c r="J14" s="178"/>
      <c r="K14" s="178"/>
      <c r="L14" s="178"/>
      <c r="M14" s="178"/>
      <c r="N14" s="178"/>
    </row>
    <row r="15" spans="1:30" ht="13.8">
      <c r="B15" s="124" t="s">
        <v>186</v>
      </c>
      <c r="C15" s="82">
        <v>174127</v>
      </c>
      <c r="D15" s="178">
        <v>183113</v>
      </c>
      <c r="E15" s="178"/>
      <c r="F15" s="178"/>
      <c r="G15" s="178"/>
      <c r="H15" s="178"/>
      <c r="I15" s="178"/>
      <c r="J15" s="178"/>
      <c r="K15" s="178"/>
      <c r="L15" s="178"/>
      <c r="M15" s="178"/>
      <c r="N15" s="178"/>
    </row>
    <row r="16" spans="1:30" ht="15.75" customHeight="1">
      <c r="B16" s="194" t="s">
        <v>187</v>
      </c>
      <c r="C16" s="94">
        <v>45461</v>
      </c>
      <c r="D16" s="10">
        <v>74817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25" ht="14.25" customHeight="1">
      <c r="B17" s="124" t="s">
        <v>188</v>
      </c>
      <c r="C17" s="82">
        <v>261292</v>
      </c>
      <c r="D17" s="178">
        <v>256912</v>
      </c>
      <c r="E17" s="178"/>
      <c r="F17" s="178"/>
      <c r="G17" s="178"/>
      <c r="H17" s="178"/>
      <c r="I17" s="178"/>
      <c r="J17" s="178"/>
      <c r="K17" s="178"/>
      <c r="L17" s="178"/>
      <c r="M17" s="178"/>
      <c r="N17" s="178"/>
    </row>
    <row r="18" spans="2:25" ht="13.8">
      <c r="B18" s="124" t="s">
        <v>189</v>
      </c>
      <c r="C18" s="82">
        <v>3429</v>
      </c>
      <c r="D18" s="178">
        <v>31869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</row>
    <row r="19" spans="2:25" ht="12.75" customHeight="1">
      <c r="B19" s="124" t="s">
        <v>190</v>
      </c>
      <c r="C19" s="82">
        <v>33852</v>
      </c>
      <c r="D19" s="178">
        <v>37200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2:25" ht="13.8">
      <c r="B20" s="124" t="s">
        <v>191</v>
      </c>
      <c r="C20" s="82">
        <v>0</v>
      </c>
      <c r="D20" s="178">
        <v>0</v>
      </c>
      <c r="E20" s="178"/>
      <c r="F20" s="178"/>
      <c r="G20" s="178"/>
      <c r="H20" s="178"/>
      <c r="I20" s="178"/>
      <c r="J20" s="178"/>
      <c r="K20" s="178"/>
      <c r="L20" s="178"/>
      <c r="M20" s="178"/>
      <c r="N20" s="178"/>
    </row>
    <row r="21" spans="2:25" ht="13.8">
      <c r="B21" s="124" t="s">
        <v>192</v>
      </c>
      <c r="C21" s="82">
        <v>13515</v>
      </c>
      <c r="D21" s="178">
        <v>21888</v>
      </c>
      <c r="E21" s="178"/>
      <c r="F21" s="178"/>
      <c r="G21" s="178"/>
      <c r="H21" s="178"/>
      <c r="I21" s="178"/>
      <c r="J21" s="178"/>
      <c r="K21" s="178"/>
      <c r="L21" s="178"/>
      <c r="M21" s="178"/>
      <c r="N21" s="178"/>
    </row>
    <row r="22" spans="2:25" ht="13.8">
      <c r="B22" s="124" t="s">
        <v>193</v>
      </c>
      <c r="C22" s="82">
        <v>0</v>
      </c>
      <c r="D22" s="178">
        <v>29383</v>
      </c>
      <c r="E22" s="178"/>
      <c r="F22" s="178"/>
      <c r="G22" s="178"/>
      <c r="H22" s="178"/>
      <c r="I22" s="178"/>
      <c r="J22" s="178"/>
      <c r="K22" s="178"/>
      <c r="L22" s="178"/>
      <c r="M22" s="178"/>
      <c r="N22" s="178"/>
    </row>
    <row r="23" spans="2:25" ht="13.8">
      <c r="B23" s="124" t="s">
        <v>194</v>
      </c>
      <c r="C23" s="82">
        <v>0</v>
      </c>
      <c r="D23" s="178">
        <v>5000</v>
      </c>
      <c r="E23" s="178"/>
      <c r="F23" s="178"/>
      <c r="G23" s="178"/>
      <c r="H23" s="178"/>
      <c r="I23" s="178"/>
      <c r="J23" s="178"/>
      <c r="K23" s="178"/>
      <c r="L23" s="178"/>
      <c r="M23" s="178"/>
      <c r="N23" s="178"/>
    </row>
    <row r="24" spans="2:25" ht="13.8">
      <c r="B24" s="124" t="s">
        <v>195</v>
      </c>
      <c r="C24" s="82">
        <v>0</v>
      </c>
      <c r="D24" s="178">
        <v>11117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8"/>
    </row>
    <row r="25" spans="2:25" ht="13.8">
      <c r="B25" s="124" t="s">
        <v>196</v>
      </c>
      <c r="C25" s="82">
        <v>0</v>
      </c>
      <c r="D25" s="178">
        <v>4000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8"/>
    </row>
    <row r="26" spans="2:25" ht="13.8">
      <c r="B26" s="124" t="s">
        <v>197</v>
      </c>
      <c r="C26" s="82">
        <v>0</v>
      </c>
      <c r="D26" s="178">
        <v>0</v>
      </c>
      <c r="E26" s="178"/>
      <c r="F26" s="178"/>
      <c r="G26" s="178"/>
      <c r="H26" s="178"/>
      <c r="I26" s="178"/>
      <c r="J26" s="178"/>
      <c r="K26" s="178"/>
      <c r="L26" s="178"/>
      <c r="M26" s="178"/>
      <c r="N26" s="178"/>
    </row>
    <row r="27" spans="2:25" ht="13.8">
      <c r="B27" s="124" t="s">
        <v>198</v>
      </c>
      <c r="C27" s="82">
        <v>0</v>
      </c>
      <c r="D27" s="178">
        <v>0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</row>
    <row r="28" spans="2:25" ht="13.8">
      <c r="B28" s="124" t="s">
        <v>199</v>
      </c>
      <c r="C28" s="82">
        <v>0</v>
      </c>
      <c r="D28" s="178">
        <v>0</v>
      </c>
      <c r="E28" s="178"/>
      <c r="F28" s="178"/>
      <c r="G28" s="178"/>
      <c r="H28" s="178"/>
      <c r="I28" s="178"/>
      <c r="J28" s="178"/>
      <c r="K28" s="178"/>
      <c r="L28" s="178"/>
      <c r="M28" s="178"/>
      <c r="N28" s="178"/>
    </row>
    <row r="29" spans="2:25" ht="13.8">
      <c r="B29" s="124" t="s">
        <v>200</v>
      </c>
      <c r="C29" s="82">
        <v>0</v>
      </c>
      <c r="D29" s="178">
        <v>0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</row>
    <row r="30" spans="2:25" ht="13.8">
      <c r="B30" s="124" t="s">
        <v>101</v>
      </c>
      <c r="C30" s="10">
        <v>0</v>
      </c>
      <c r="D30" s="10">
        <v>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W30" s="337"/>
      <c r="X30" s="337"/>
      <c r="Y30" s="337"/>
    </row>
    <row r="31" spans="2:25" ht="13.8">
      <c r="B31" s="53" t="s">
        <v>18</v>
      </c>
      <c r="C31" s="77">
        <v>1256690</v>
      </c>
      <c r="D31" s="78">
        <v>1179922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W31" s="337"/>
      <c r="X31" s="337"/>
      <c r="Y31" s="337"/>
    </row>
    <row r="32" spans="2:25" ht="13.8">
      <c r="B32" s="174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Q32" s="11"/>
      <c r="W32" s="337"/>
      <c r="X32" s="337"/>
      <c r="Y32" s="338"/>
    </row>
    <row r="33" spans="2:29">
      <c r="B33" s="175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Q33" s="11"/>
      <c r="W33" s="337"/>
      <c r="X33" s="337"/>
      <c r="Y33" s="337"/>
    </row>
    <row r="34" spans="2:29">
      <c r="B34" s="175"/>
      <c r="C34" s="176"/>
      <c r="D34" s="176"/>
      <c r="E34" s="176"/>
      <c r="F34" s="177"/>
      <c r="G34" s="176"/>
      <c r="H34" s="176"/>
      <c r="I34" s="176"/>
      <c r="J34" s="176"/>
      <c r="K34" s="176"/>
      <c r="L34" s="176"/>
      <c r="M34" s="176"/>
      <c r="N34" s="176"/>
      <c r="Q34" s="11"/>
      <c r="W34" s="337"/>
      <c r="X34" s="337"/>
      <c r="Y34" s="337"/>
    </row>
    <row r="35" spans="2:29" ht="21">
      <c r="B35" s="3" t="str">
        <f>Summary!B31</f>
        <v>Silicon Photonics</v>
      </c>
      <c r="C35" s="1"/>
      <c r="D35" s="4" t="s">
        <v>56</v>
      </c>
      <c r="E35" s="1"/>
      <c r="F35" s="1"/>
      <c r="G35" s="1"/>
      <c r="H35" s="1"/>
      <c r="I35" s="1"/>
      <c r="J35" s="1"/>
      <c r="K35" s="1"/>
      <c r="L35" s="1"/>
      <c r="M35" s="1"/>
      <c r="N35" s="1"/>
      <c r="Q35" s="3" t="str">
        <f t="shared" ref="Q35:Q60" si="0">B35</f>
        <v>Silicon Photonics</v>
      </c>
      <c r="R35" s="165"/>
      <c r="S35" s="165"/>
      <c r="T35" s="165"/>
      <c r="U35" s="165"/>
      <c r="V35" s="165"/>
      <c r="W35" s="165"/>
      <c r="X35" s="165"/>
      <c r="Y35" s="165"/>
      <c r="Z35" s="165"/>
    </row>
    <row r="36" spans="2:29" ht="13.8">
      <c r="B36" s="51" t="s">
        <v>57</v>
      </c>
      <c r="C36" s="7">
        <v>2016</v>
      </c>
      <c r="D36" s="7">
        <v>2017</v>
      </c>
      <c r="E36" s="7"/>
      <c r="F36" s="7"/>
      <c r="G36" s="7"/>
      <c r="H36" s="7"/>
      <c r="I36" s="7"/>
      <c r="J36" s="7"/>
      <c r="K36" s="7"/>
      <c r="L36" s="7"/>
      <c r="M36" s="7"/>
      <c r="N36" s="7"/>
      <c r="Q36" s="14" t="str">
        <f t="shared" si="0"/>
        <v>Product category</v>
      </c>
      <c r="R36" s="144">
        <f>C36</f>
        <v>2016</v>
      </c>
      <c r="S36" s="144">
        <f>D36</f>
        <v>2017</v>
      </c>
      <c r="T36" s="144"/>
      <c r="U36" s="144"/>
      <c r="V36" s="144"/>
      <c r="W36" s="144"/>
      <c r="X36" s="144"/>
      <c r="Y36" s="144"/>
      <c r="Z36" s="144"/>
      <c r="AA36" s="144"/>
      <c r="AB36" s="144"/>
      <c r="AC36" s="144"/>
    </row>
    <row r="37" spans="2:29" ht="13.8">
      <c r="B37" s="45" t="str">
        <f t="shared" ref="B37:B59" si="1">B7</f>
        <v xml:space="preserve">CWDM TR 1 Gbps  40 km </v>
      </c>
      <c r="C37" s="8">
        <v>0</v>
      </c>
      <c r="D37" s="8">
        <v>0</v>
      </c>
      <c r="E37" s="8"/>
      <c r="F37" s="8"/>
      <c r="G37" s="8"/>
      <c r="H37" s="8"/>
      <c r="I37" s="8"/>
      <c r="J37" s="8"/>
      <c r="K37" s="8"/>
      <c r="L37" s="8"/>
      <c r="M37" s="8"/>
      <c r="N37" s="8"/>
      <c r="P37" s="100" t="s">
        <v>13</v>
      </c>
      <c r="Q37" s="32" t="str">
        <f t="shared" si="0"/>
        <v xml:space="preserve">CWDM TR 1 Gbps  40 km </v>
      </c>
      <c r="R37" s="305">
        <v>0</v>
      </c>
      <c r="S37" s="305">
        <v>0</v>
      </c>
      <c r="T37" s="305"/>
      <c r="U37" s="305"/>
      <c r="V37" s="305"/>
      <c r="W37" s="305"/>
      <c r="X37" s="305"/>
      <c r="Y37" s="305"/>
      <c r="Z37" s="305"/>
      <c r="AA37" s="305"/>
      <c r="AB37" s="305"/>
      <c r="AC37" s="305"/>
    </row>
    <row r="38" spans="2:29" ht="13.8">
      <c r="B38" s="43" t="str">
        <f t="shared" si="1"/>
        <v xml:space="preserve">CWDM TR 1 Gbps  80 km </v>
      </c>
      <c r="C38" s="8">
        <v>0</v>
      </c>
      <c r="D38" s="8">
        <v>0</v>
      </c>
      <c r="E38" s="8"/>
      <c r="F38" s="8"/>
      <c r="G38" s="8"/>
      <c r="H38" s="8"/>
      <c r="I38" s="8"/>
      <c r="J38" s="8"/>
      <c r="K38" s="8"/>
      <c r="L38" s="8"/>
      <c r="M38" s="8"/>
      <c r="N38" s="8"/>
      <c r="P38" s="100" t="s">
        <v>13</v>
      </c>
      <c r="Q38" s="33" t="str">
        <f t="shared" si="0"/>
        <v xml:space="preserve">CWDM TR 1 Gbps  80 km </v>
      </c>
      <c r="R38" s="306">
        <v>0</v>
      </c>
      <c r="S38" s="306">
        <v>0</v>
      </c>
      <c r="T38" s="306"/>
      <c r="U38" s="306"/>
      <c r="V38" s="306"/>
      <c r="W38" s="306"/>
      <c r="X38" s="306"/>
      <c r="Y38" s="306"/>
      <c r="Z38" s="306"/>
      <c r="AA38" s="306"/>
      <c r="AB38" s="306"/>
      <c r="AC38" s="306"/>
    </row>
    <row r="39" spans="2:29" ht="13.8">
      <c r="B39" s="43" t="str">
        <f t="shared" si="1"/>
        <v xml:space="preserve">CWDM TR 2.5 Gbps 40 km </v>
      </c>
      <c r="C39" s="8">
        <v>0</v>
      </c>
      <c r="D39" s="8">
        <v>0</v>
      </c>
      <c r="E39" s="8"/>
      <c r="F39" s="8"/>
      <c r="G39" s="8"/>
      <c r="H39" s="8"/>
      <c r="I39" s="8"/>
      <c r="J39" s="8"/>
      <c r="K39" s="8"/>
      <c r="L39" s="8"/>
      <c r="M39" s="8"/>
      <c r="N39" s="8"/>
      <c r="P39" s="100" t="s">
        <v>13</v>
      </c>
      <c r="Q39" s="33" t="str">
        <f t="shared" si="0"/>
        <v xml:space="preserve">CWDM TR 2.5 Gbps 40 km </v>
      </c>
      <c r="R39" s="306">
        <v>0</v>
      </c>
      <c r="S39" s="306">
        <v>0</v>
      </c>
      <c r="T39" s="306"/>
      <c r="U39" s="306"/>
      <c r="V39" s="306"/>
      <c r="W39" s="306"/>
      <c r="X39" s="306"/>
      <c r="Y39" s="306"/>
      <c r="Z39" s="306"/>
      <c r="AA39" s="306"/>
      <c r="AB39" s="306"/>
      <c r="AC39" s="306"/>
    </row>
    <row r="40" spans="2:29" ht="13.8">
      <c r="B40" s="43" t="str">
        <f t="shared" si="1"/>
        <v xml:space="preserve">CWDM TR 2.5 Gbps 80 km </v>
      </c>
      <c r="C40" s="8">
        <v>0</v>
      </c>
      <c r="D40" s="8">
        <v>0</v>
      </c>
      <c r="E40" s="8"/>
      <c r="F40" s="8"/>
      <c r="G40" s="8"/>
      <c r="H40" s="8"/>
      <c r="I40" s="8"/>
      <c r="J40" s="8"/>
      <c r="K40" s="8"/>
      <c r="L40" s="8"/>
      <c r="M40" s="8"/>
      <c r="N40" s="8"/>
      <c r="P40" s="100" t="s">
        <v>13</v>
      </c>
      <c r="Q40" s="33" t="str">
        <f t="shared" si="0"/>
        <v xml:space="preserve">CWDM TR 2.5 Gbps 80 km </v>
      </c>
      <c r="R40" s="306">
        <v>0</v>
      </c>
      <c r="S40" s="306">
        <v>0</v>
      </c>
      <c r="T40" s="306"/>
      <c r="U40" s="306"/>
      <c r="V40" s="306"/>
      <c r="W40" s="306"/>
      <c r="X40" s="306"/>
      <c r="Y40" s="306"/>
      <c r="Z40" s="306"/>
      <c r="AA40" s="306"/>
      <c r="AB40" s="306"/>
      <c r="AC40" s="306"/>
    </row>
    <row r="41" spans="2:29" ht="13.8">
      <c r="B41" s="43" t="str">
        <f t="shared" si="1"/>
        <v xml:space="preserve">CWDM TR 10 Gbps All </v>
      </c>
      <c r="C41" s="8">
        <v>0</v>
      </c>
      <c r="D41" s="8">
        <v>0</v>
      </c>
      <c r="E41" s="8"/>
      <c r="F41" s="8"/>
      <c r="G41" s="8"/>
      <c r="H41" s="8"/>
      <c r="I41" s="8"/>
      <c r="J41" s="8"/>
      <c r="K41" s="8"/>
      <c r="L41" s="8"/>
      <c r="M41" s="8"/>
      <c r="N41" s="8"/>
      <c r="P41" s="100" t="s">
        <v>13</v>
      </c>
      <c r="Q41" s="33" t="str">
        <f t="shared" si="0"/>
        <v xml:space="preserve">CWDM TR 10 Gbps All </v>
      </c>
      <c r="R41" s="306">
        <v>0</v>
      </c>
      <c r="S41" s="306">
        <v>0</v>
      </c>
      <c r="T41" s="306"/>
      <c r="U41" s="306"/>
      <c r="V41" s="306"/>
      <c r="W41" s="306"/>
      <c r="X41" s="306"/>
      <c r="Y41" s="306"/>
      <c r="Z41" s="306"/>
      <c r="AA41" s="306"/>
      <c r="AB41" s="306"/>
      <c r="AC41" s="306"/>
    </row>
    <row r="42" spans="2:29" ht="13.8">
      <c r="B42" s="43" t="str">
        <f t="shared" si="1"/>
        <v xml:space="preserve">DWDM TR 2.5 Gbps All </v>
      </c>
      <c r="C42" s="8">
        <v>0</v>
      </c>
      <c r="D42" s="8"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P42" s="100" t="s">
        <v>13</v>
      </c>
      <c r="Q42" s="33" t="str">
        <f t="shared" si="0"/>
        <v xml:space="preserve">DWDM TR 2.5 Gbps All </v>
      </c>
      <c r="R42" s="306">
        <v>0</v>
      </c>
      <c r="S42" s="306">
        <v>0</v>
      </c>
      <c r="T42" s="306"/>
      <c r="U42" s="306"/>
      <c r="V42" s="306"/>
      <c r="W42" s="306"/>
      <c r="X42" s="306"/>
      <c r="Y42" s="306"/>
      <c r="Z42" s="306"/>
      <c r="AA42" s="306"/>
      <c r="AB42" s="306"/>
      <c r="AC42" s="306"/>
    </row>
    <row r="43" spans="2:29" ht="13.8">
      <c r="B43" s="43" t="str">
        <f t="shared" si="1"/>
        <v>DWDM TR 10 Gbps fixed λ All XFP</v>
      </c>
      <c r="C43" s="8">
        <v>0</v>
      </c>
      <c r="D43" s="8">
        <v>0</v>
      </c>
      <c r="E43" s="8"/>
      <c r="F43" s="8"/>
      <c r="G43" s="8"/>
      <c r="H43" s="8"/>
      <c r="I43" s="8"/>
      <c r="J43" s="8"/>
      <c r="K43" s="8"/>
      <c r="L43" s="8"/>
      <c r="M43" s="8"/>
      <c r="N43" s="8"/>
      <c r="P43" s="100" t="s">
        <v>13</v>
      </c>
      <c r="Q43" s="33" t="str">
        <f t="shared" si="0"/>
        <v>DWDM TR 10 Gbps fixed λ All XFP</v>
      </c>
      <c r="R43" s="306">
        <v>0</v>
      </c>
      <c r="S43" s="306">
        <v>0</v>
      </c>
      <c r="T43" s="306"/>
      <c r="U43" s="306"/>
      <c r="V43" s="306"/>
      <c r="W43" s="306"/>
      <c r="X43" s="306"/>
      <c r="Y43" s="306"/>
      <c r="Z43" s="306"/>
      <c r="AA43" s="306"/>
      <c r="AB43" s="306"/>
      <c r="AC43" s="306"/>
    </row>
    <row r="44" spans="2:29" ht="13.8">
      <c r="B44" s="43" t="str">
        <f t="shared" si="1"/>
        <v>DWDM TR 10 Gbps fixed λ All SFP+</v>
      </c>
      <c r="C44" s="8">
        <v>0</v>
      </c>
      <c r="D44" s="8">
        <v>0</v>
      </c>
      <c r="E44" s="8"/>
      <c r="F44" s="8"/>
      <c r="G44" s="8"/>
      <c r="H44" s="8"/>
      <c r="I44" s="8"/>
      <c r="J44" s="8"/>
      <c r="K44" s="8"/>
      <c r="L44" s="8"/>
      <c r="M44" s="8"/>
      <c r="N44" s="8"/>
      <c r="P44" s="100" t="s">
        <v>13</v>
      </c>
      <c r="Q44" s="33" t="str">
        <f t="shared" si="0"/>
        <v>DWDM TR 10 Gbps fixed λ All SFP+</v>
      </c>
      <c r="R44" s="306">
        <v>0</v>
      </c>
      <c r="S44" s="306">
        <v>0</v>
      </c>
      <c r="T44" s="306"/>
      <c r="U44" s="306"/>
      <c r="V44" s="306"/>
      <c r="W44" s="306"/>
      <c r="X44" s="306"/>
      <c r="Y44" s="306"/>
      <c r="Z44" s="306"/>
      <c r="AA44" s="306"/>
      <c r="AB44" s="306"/>
      <c r="AC44" s="306"/>
    </row>
    <row r="45" spans="2:29" ht="13.8">
      <c r="B45" s="43" t="str">
        <f t="shared" si="1"/>
        <v xml:space="preserve">DWDM TR 10 Gbps Tunable All XFP </v>
      </c>
      <c r="C45" s="8">
        <v>0</v>
      </c>
      <c r="D45" s="8">
        <v>0</v>
      </c>
      <c r="E45" s="8"/>
      <c r="F45" s="8"/>
      <c r="G45" s="8"/>
      <c r="H45" s="8"/>
      <c r="I45" s="8"/>
      <c r="J45" s="8"/>
      <c r="K45" s="8"/>
      <c r="L45" s="8"/>
      <c r="M45" s="8"/>
      <c r="N45" s="8"/>
      <c r="P45" s="100" t="s">
        <v>13</v>
      </c>
      <c r="Q45" s="33" t="str">
        <f t="shared" si="0"/>
        <v xml:space="preserve">DWDM TR 10 Gbps Tunable All XFP </v>
      </c>
      <c r="R45" s="306">
        <v>0</v>
      </c>
      <c r="S45" s="306">
        <v>0</v>
      </c>
      <c r="T45" s="306"/>
      <c r="U45" s="306"/>
      <c r="V45" s="306"/>
      <c r="W45" s="306"/>
      <c r="X45" s="306"/>
      <c r="Y45" s="306"/>
      <c r="Z45" s="306"/>
      <c r="AA45" s="306"/>
      <c r="AB45" s="306"/>
      <c r="AC45" s="306"/>
    </row>
    <row r="46" spans="2:29" ht="13.8">
      <c r="B46" s="43" t="str">
        <f t="shared" si="1"/>
        <v>DWDM TR 10 Gbps Tunable All SFP+</v>
      </c>
      <c r="C46" s="8">
        <v>0</v>
      </c>
      <c r="D46" s="8">
        <v>0</v>
      </c>
      <c r="E46" s="8"/>
      <c r="F46" s="8"/>
      <c r="G46" s="8"/>
      <c r="H46" s="8"/>
      <c r="I46" s="8"/>
      <c r="J46" s="8"/>
      <c r="K46" s="8"/>
      <c r="L46" s="8"/>
      <c r="M46" s="8"/>
      <c r="N46" s="8"/>
      <c r="P46" s="100" t="s">
        <v>13</v>
      </c>
      <c r="Q46" s="33" t="str">
        <f t="shared" si="0"/>
        <v>DWDM TR 10 Gbps Tunable All SFP+</v>
      </c>
      <c r="R46" s="306">
        <v>0</v>
      </c>
      <c r="S46" s="306">
        <v>0</v>
      </c>
      <c r="T46" s="306"/>
      <c r="U46" s="306"/>
      <c r="V46" s="306"/>
      <c r="W46" s="306"/>
      <c r="X46" s="306"/>
      <c r="Y46" s="306"/>
      <c r="Z46" s="306"/>
      <c r="AA46" s="306"/>
      <c r="AB46" s="306"/>
      <c r="AC46" s="306"/>
    </row>
    <row r="47" spans="2:29" ht="13.8">
      <c r="B47" s="43" t="str">
        <f t="shared" si="1"/>
        <v>DWDM TR 100 Gbps All On board</v>
      </c>
      <c r="C47" s="8">
        <v>0</v>
      </c>
      <c r="D47" s="8">
        <v>0</v>
      </c>
      <c r="E47" s="8"/>
      <c r="F47" s="8"/>
      <c r="G47" s="8"/>
      <c r="H47" s="8"/>
      <c r="I47" s="8"/>
      <c r="J47" s="8"/>
      <c r="K47" s="8"/>
      <c r="L47" s="8"/>
      <c r="M47" s="8"/>
      <c r="N47" s="8"/>
      <c r="P47" s="100" t="s">
        <v>13</v>
      </c>
      <c r="Q47" s="33" t="str">
        <f t="shared" si="0"/>
        <v>DWDM TR 100 Gbps All On board</v>
      </c>
      <c r="R47" s="306">
        <v>0</v>
      </c>
      <c r="S47" s="306">
        <v>0</v>
      </c>
      <c r="T47" s="306"/>
      <c r="U47" s="306"/>
      <c r="V47" s="307"/>
      <c r="W47" s="307"/>
      <c r="X47" s="307"/>
      <c r="Y47" s="307"/>
      <c r="Z47" s="307"/>
      <c r="AA47" s="307"/>
      <c r="AB47" s="307"/>
      <c r="AC47" s="307"/>
    </row>
    <row r="48" spans="2:29" ht="13.8">
      <c r="B48" s="43" t="str">
        <f t="shared" si="1"/>
        <v>DWDM TR 100 Gbps All Direct detect</v>
      </c>
      <c r="C48" s="8">
        <v>0</v>
      </c>
      <c r="D48" s="8">
        <v>30275.55</v>
      </c>
      <c r="E48" s="8"/>
      <c r="F48" s="8"/>
      <c r="G48" s="8"/>
      <c r="H48" s="8"/>
      <c r="I48" s="8"/>
      <c r="J48" s="8"/>
      <c r="K48" s="8"/>
      <c r="L48" s="8"/>
      <c r="M48" s="8"/>
      <c r="N48" s="8"/>
      <c r="P48" s="100" t="s">
        <v>13</v>
      </c>
      <c r="Q48" s="33" t="str">
        <f t="shared" si="0"/>
        <v>DWDM TR 100 Gbps All Direct detect</v>
      </c>
      <c r="R48" s="306">
        <v>0</v>
      </c>
      <c r="S48" s="306">
        <v>0.95</v>
      </c>
      <c r="T48" s="306"/>
      <c r="U48" s="306"/>
      <c r="V48" s="306"/>
      <c r="W48" s="306"/>
      <c r="X48" s="306"/>
      <c r="Y48" s="306"/>
      <c r="Z48" s="306"/>
      <c r="AA48" s="306"/>
      <c r="AB48" s="306"/>
      <c r="AC48" s="306"/>
    </row>
    <row r="49" spans="2:29" ht="13.8">
      <c r="B49" s="43" t="str">
        <f t="shared" si="1"/>
        <v>DWDM TR 100 Gbps All CFP-DCO</v>
      </c>
      <c r="C49" s="8">
        <v>30466.799999999999</v>
      </c>
      <c r="D49" s="8">
        <v>34596</v>
      </c>
      <c r="E49" s="8"/>
      <c r="F49" s="8"/>
      <c r="G49" s="8"/>
      <c r="H49" s="8"/>
      <c r="I49" s="8"/>
      <c r="J49" s="8"/>
      <c r="K49" s="8"/>
      <c r="L49" s="8"/>
      <c r="M49" s="8"/>
      <c r="N49" s="8"/>
      <c r="P49" s="100" t="s">
        <v>13</v>
      </c>
      <c r="Q49" s="33" t="str">
        <f t="shared" si="0"/>
        <v>DWDM TR 100 Gbps All CFP-DCO</v>
      </c>
      <c r="R49" s="306">
        <v>0.9</v>
      </c>
      <c r="S49" s="306">
        <v>0.93</v>
      </c>
      <c r="T49" s="306"/>
      <c r="U49" s="306"/>
      <c r="V49" s="307"/>
      <c r="W49" s="307"/>
      <c r="X49" s="307"/>
      <c r="Y49" s="307"/>
      <c r="Z49" s="307"/>
      <c r="AA49" s="307"/>
      <c r="AB49" s="307"/>
      <c r="AC49" s="307"/>
    </row>
    <row r="50" spans="2:29" ht="13.8">
      <c r="B50" s="43" t="str">
        <f t="shared" si="1"/>
        <v>DWDM TR 100 Gbps 80km QSFP-DD DCO</v>
      </c>
      <c r="C50" s="8">
        <v>0</v>
      </c>
      <c r="D50" s="8">
        <v>0</v>
      </c>
      <c r="E50" s="8"/>
      <c r="F50" s="8"/>
      <c r="G50" s="8"/>
      <c r="H50" s="8"/>
      <c r="I50" s="8"/>
      <c r="J50" s="8"/>
      <c r="K50" s="8"/>
      <c r="L50" s="8"/>
      <c r="M50" s="8"/>
      <c r="N50" s="8"/>
      <c r="P50" s="100" t="s">
        <v>13</v>
      </c>
      <c r="Q50" s="33" t="str">
        <f t="shared" si="0"/>
        <v>DWDM TR 100 Gbps 80km QSFP-DD DCO</v>
      </c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</row>
    <row r="51" spans="2:29" ht="13.8">
      <c r="B51" s="43" t="str">
        <f t="shared" si="1"/>
        <v>DWDM TR 100 Gbps All CFP2-ACO</v>
      </c>
      <c r="C51" s="8">
        <v>675.75</v>
      </c>
      <c r="D51" s="8">
        <v>1313.28</v>
      </c>
      <c r="E51" s="8"/>
      <c r="F51" s="8"/>
      <c r="G51" s="8"/>
      <c r="H51" s="8"/>
      <c r="I51" s="8"/>
      <c r="J51" s="8"/>
      <c r="K51" s="8"/>
      <c r="L51" s="8"/>
      <c r="M51" s="8"/>
      <c r="N51" s="8"/>
      <c r="P51" s="100" t="s">
        <v>13</v>
      </c>
      <c r="Q51" s="33" t="str">
        <f t="shared" si="0"/>
        <v>DWDM TR 100 Gbps All CFP2-ACO</v>
      </c>
      <c r="R51" s="306">
        <v>0.05</v>
      </c>
      <c r="S51" s="306">
        <v>0.06</v>
      </c>
      <c r="T51" s="306"/>
      <c r="U51" s="306"/>
      <c r="V51" s="306"/>
      <c r="W51" s="306"/>
      <c r="X51" s="306"/>
      <c r="Y51" s="306"/>
      <c r="Z51" s="306"/>
      <c r="AA51" s="306"/>
      <c r="AB51" s="306"/>
      <c r="AC51" s="306"/>
    </row>
    <row r="52" spans="2:29" ht="13.8">
      <c r="B52" s="43" t="str">
        <f t="shared" si="1"/>
        <v>DWDM TR 200 Gbps All On board</v>
      </c>
      <c r="C52" s="8">
        <v>0</v>
      </c>
      <c r="D52" s="8">
        <v>0</v>
      </c>
      <c r="E52" s="8"/>
      <c r="F52" s="8"/>
      <c r="G52" s="8"/>
      <c r="H52" s="8"/>
      <c r="I52" s="8"/>
      <c r="J52" s="8"/>
      <c r="K52" s="8"/>
      <c r="L52" s="8"/>
      <c r="M52" s="8"/>
      <c r="N52" s="8"/>
      <c r="P52" s="100" t="s">
        <v>13</v>
      </c>
      <c r="Q52" s="33" t="str">
        <f t="shared" si="0"/>
        <v>DWDM TR 200 Gbps All On board</v>
      </c>
      <c r="R52" s="306">
        <v>0</v>
      </c>
      <c r="S52" s="306">
        <v>0</v>
      </c>
      <c r="T52" s="306"/>
      <c r="U52" s="306"/>
      <c r="V52" s="307"/>
      <c r="W52" s="307"/>
      <c r="X52" s="307"/>
      <c r="Y52" s="307"/>
      <c r="Z52" s="307"/>
      <c r="AA52" s="307"/>
      <c r="AB52" s="307"/>
      <c r="AC52" s="307"/>
    </row>
    <row r="53" spans="2:29" ht="13.8">
      <c r="B53" s="43" t="str">
        <f t="shared" si="1"/>
        <v>DWDM TR 200 Gbps All CFP2-DCO</v>
      </c>
      <c r="C53" s="8">
        <v>0</v>
      </c>
      <c r="D53" s="8">
        <v>5000</v>
      </c>
      <c r="E53" s="8"/>
      <c r="F53" s="8"/>
      <c r="G53" s="8"/>
      <c r="H53" s="8"/>
      <c r="I53" s="8"/>
      <c r="J53" s="8"/>
      <c r="K53" s="8"/>
      <c r="L53" s="8"/>
      <c r="M53" s="8"/>
      <c r="N53" s="8"/>
      <c r="P53" s="100" t="s">
        <v>13</v>
      </c>
      <c r="Q53" s="33" t="str">
        <f t="shared" si="0"/>
        <v>DWDM TR 200 Gbps All CFP2-DCO</v>
      </c>
      <c r="R53" s="306"/>
      <c r="S53" s="306">
        <v>1</v>
      </c>
      <c r="T53" s="306"/>
      <c r="U53" s="306"/>
      <c r="V53" s="306"/>
      <c r="W53" s="306"/>
      <c r="X53" s="306"/>
      <c r="Y53" s="306"/>
      <c r="Z53" s="306"/>
      <c r="AA53" s="306"/>
      <c r="AB53" s="306"/>
      <c r="AC53" s="306"/>
    </row>
    <row r="54" spans="2:29" ht="13.8">
      <c r="B54" s="43" t="str">
        <f t="shared" si="1"/>
        <v>DWDM TR 200 Gbps All CFP2-ACO</v>
      </c>
      <c r="C54" s="8">
        <v>0</v>
      </c>
      <c r="D54" s="8">
        <v>667.02</v>
      </c>
      <c r="E54" s="8"/>
      <c r="F54" s="8"/>
      <c r="G54" s="8"/>
      <c r="H54" s="8"/>
      <c r="I54" s="8"/>
      <c r="J54" s="8"/>
      <c r="K54" s="8"/>
      <c r="L54" s="8"/>
      <c r="M54" s="8"/>
      <c r="N54" s="8"/>
      <c r="P54" s="100" t="s">
        <v>13</v>
      </c>
      <c r="Q54" s="33" t="str">
        <f t="shared" si="0"/>
        <v>DWDM TR 200 Gbps All CFP2-ACO</v>
      </c>
      <c r="R54" s="306">
        <v>0.05</v>
      </c>
      <c r="S54" s="306">
        <v>0.06</v>
      </c>
      <c r="T54" s="306"/>
      <c r="U54" s="306"/>
      <c r="V54" s="306"/>
      <c r="W54" s="306"/>
      <c r="X54" s="306"/>
      <c r="Y54" s="306"/>
      <c r="Z54" s="306"/>
      <c r="AA54" s="306"/>
      <c r="AB54" s="306"/>
      <c r="AC54" s="306"/>
    </row>
    <row r="55" spans="2:29" ht="13.8">
      <c r="B55" s="43" t="str">
        <f t="shared" si="1"/>
        <v>DWDM TR 400 Gbps On board</v>
      </c>
      <c r="C55" s="8">
        <v>0</v>
      </c>
      <c r="D55" s="8">
        <v>0</v>
      </c>
      <c r="E55" s="8"/>
      <c r="F55" s="8"/>
      <c r="G55" s="8"/>
      <c r="H55" s="8"/>
      <c r="I55" s="8"/>
      <c r="J55" s="8"/>
      <c r="K55" s="8"/>
      <c r="L55" s="8"/>
      <c r="M55" s="8"/>
      <c r="N55" s="8"/>
      <c r="P55" s="100" t="s">
        <v>13</v>
      </c>
      <c r="Q55" s="33" t="str">
        <f t="shared" si="0"/>
        <v>DWDM TR 400 Gbps On board</v>
      </c>
      <c r="R55" s="306"/>
      <c r="S55" s="306">
        <v>0</v>
      </c>
      <c r="T55" s="306"/>
      <c r="U55" s="306"/>
      <c r="V55" s="306"/>
      <c r="W55" s="306"/>
      <c r="X55" s="306"/>
      <c r="Y55" s="306"/>
      <c r="Z55" s="306"/>
      <c r="AA55" s="306"/>
      <c r="AB55" s="306"/>
      <c r="AC55" s="306"/>
    </row>
    <row r="56" spans="2:29" ht="13.8">
      <c r="B56" s="43" t="str">
        <f t="shared" si="1"/>
        <v>DWDM TR 400 Gbps 120 km 400ZR</v>
      </c>
      <c r="C56" s="8">
        <v>0</v>
      </c>
      <c r="D56" s="8">
        <v>0</v>
      </c>
      <c r="E56" s="8"/>
      <c r="F56" s="8"/>
      <c r="G56" s="8"/>
      <c r="H56" s="8"/>
      <c r="I56" s="8"/>
      <c r="J56" s="8"/>
      <c r="K56" s="8"/>
      <c r="L56" s="8"/>
      <c r="M56" s="8"/>
      <c r="N56" s="8"/>
      <c r="P56" s="100" t="s">
        <v>13</v>
      </c>
      <c r="Q56" s="33" t="str">
        <f t="shared" si="0"/>
        <v>DWDM TR 400 Gbps 120 km 400ZR</v>
      </c>
      <c r="R56" s="306">
        <v>0</v>
      </c>
      <c r="S56" s="306">
        <v>0</v>
      </c>
      <c r="T56" s="306"/>
      <c r="U56" s="306"/>
      <c r="V56" s="306"/>
      <c r="W56" s="306"/>
      <c r="X56" s="306"/>
      <c r="Y56" s="306"/>
      <c r="Z56" s="306"/>
      <c r="AA56" s="306"/>
      <c r="AB56" s="306"/>
      <c r="AC56" s="306"/>
    </row>
    <row r="57" spans="2:29" ht="13.8">
      <c r="B57" s="43" t="str">
        <f t="shared" si="1"/>
        <v>DWDM TR 400 Gbps &gt;120 km 400ZR+   OSPF/QSFP-DD</v>
      </c>
      <c r="C57" s="8">
        <v>0</v>
      </c>
      <c r="D57" s="8">
        <v>0</v>
      </c>
      <c r="E57" s="8"/>
      <c r="F57" s="8"/>
      <c r="G57" s="8"/>
      <c r="H57" s="8"/>
      <c r="I57" s="8"/>
      <c r="J57" s="8"/>
      <c r="K57" s="8"/>
      <c r="L57" s="8"/>
      <c r="M57" s="8"/>
      <c r="N57" s="8"/>
      <c r="P57" s="100" t="s">
        <v>13</v>
      </c>
      <c r="Q57" s="33" t="str">
        <f t="shared" si="0"/>
        <v>DWDM TR 400 Gbps &gt;120 km 400ZR+   OSPF/QSFP-DD</v>
      </c>
      <c r="R57" s="306">
        <v>0</v>
      </c>
      <c r="S57" s="306">
        <v>0</v>
      </c>
      <c r="T57" s="306"/>
      <c r="U57" s="306"/>
      <c r="V57" s="306"/>
      <c r="W57" s="306"/>
      <c r="X57" s="306"/>
      <c r="Y57" s="306"/>
      <c r="Z57" s="306"/>
      <c r="AA57" s="306"/>
      <c r="AB57" s="306"/>
      <c r="AC57" s="306"/>
    </row>
    <row r="58" spans="2:29" ht="13.8">
      <c r="B58" s="43" t="str">
        <f t="shared" si="1"/>
        <v>DWDM TR 400 Gbps &gt;120 km 400ZR+ CFP2</v>
      </c>
      <c r="C58" s="8">
        <v>0</v>
      </c>
      <c r="D58" s="8">
        <v>0</v>
      </c>
      <c r="E58" s="8"/>
      <c r="F58" s="8"/>
      <c r="G58" s="8"/>
      <c r="H58" s="8"/>
      <c r="I58" s="8"/>
      <c r="J58" s="8"/>
      <c r="K58" s="8"/>
      <c r="L58" s="8"/>
      <c r="M58" s="8"/>
      <c r="N58" s="8"/>
      <c r="P58" s="100" t="s">
        <v>13</v>
      </c>
      <c r="Q58" s="33" t="str">
        <f t="shared" si="0"/>
        <v>DWDM TR 400 Gbps &gt;120 km 400ZR+ CFP2</v>
      </c>
      <c r="R58" s="306">
        <v>0</v>
      </c>
      <c r="S58" s="306">
        <v>0</v>
      </c>
      <c r="T58" s="306"/>
      <c r="U58" s="306"/>
      <c r="V58" s="306"/>
      <c r="W58" s="306"/>
      <c r="X58" s="306"/>
      <c r="Y58" s="306"/>
      <c r="Z58" s="306"/>
      <c r="AA58" s="306"/>
      <c r="AB58" s="306"/>
      <c r="AC58" s="306"/>
    </row>
    <row r="59" spans="2:29" ht="13.8">
      <c r="B59" s="43" t="str">
        <f t="shared" si="1"/>
        <v>DWDM TR 800 Gbps 120 km 800ZR</v>
      </c>
      <c r="C59" s="8">
        <v>0</v>
      </c>
      <c r="D59" s="8">
        <v>0</v>
      </c>
      <c r="E59" s="8"/>
      <c r="F59" s="8"/>
      <c r="G59" s="8"/>
      <c r="H59" s="8"/>
      <c r="I59" s="8"/>
      <c r="J59" s="8"/>
      <c r="K59" s="8"/>
      <c r="L59" s="8"/>
      <c r="M59" s="8"/>
      <c r="N59" s="8"/>
      <c r="P59" s="100" t="s">
        <v>13</v>
      </c>
      <c r="Q59" s="33" t="str">
        <f t="shared" si="0"/>
        <v>DWDM TR 800 Gbps 120 km 800ZR</v>
      </c>
      <c r="R59" s="306">
        <v>0.7</v>
      </c>
      <c r="S59" s="306">
        <v>0.7</v>
      </c>
      <c r="T59" s="306"/>
      <c r="U59" s="306"/>
      <c r="V59" s="306"/>
      <c r="W59" s="306"/>
      <c r="X59" s="306"/>
      <c r="Y59" s="306"/>
      <c r="Z59" s="306"/>
      <c r="AA59" s="306"/>
      <c r="AB59" s="306"/>
      <c r="AC59" s="306"/>
    </row>
    <row r="60" spans="2:29" ht="13.8">
      <c r="B60" s="43" t="str">
        <f t="shared" ref="B60" si="2">B30</f>
        <v>≥600G All</v>
      </c>
      <c r="C60" s="8">
        <v>0</v>
      </c>
      <c r="D60" s="8">
        <v>0</v>
      </c>
      <c r="E60" s="8"/>
      <c r="F60" s="8"/>
      <c r="G60" s="8"/>
      <c r="H60" s="8"/>
      <c r="I60" s="8"/>
      <c r="J60" s="8"/>
      <c r="K60" s="8"/>
      <c r="L60" s="8"/>
      <c r="M60" s="8"/>
      <c r="N60" s="8"/>
      <c r="P60" s="100" t="s">
        <v>13</v>
      </c>
      <c r="Q60" s="33" t="str">
        <f t="shared" si="0"/>
        <v>≥600G All</v>
      </c>
      <c r="R60" s="306">
        <v>0</v>
      </c>
      <c r="S60" s="306">
        <v>0</v>
      </c>
      <c r="T60" s="306"/>
      <c r="U60" s="306"/>
      <c r="V60" s="306"/>
      <c r="W60" s="306"/>
      <c r="X60" s="306"/>
      <c r="Y60" s="306"/>
      <c r="Z60" s="306"/>
      <c r="AA60" s="306"/>
      <c r="AB60" s="306"/>
      <c r="AC60" s="306"/>
    </row>
    <row r="61" spans="2:29" ht="13.8">
      <c r="B61" s="53" t="str">
        <f>"Total "&amp;B35&amp;" units"</f>
        <v>Total Silicon Photonics units</v>
      </c>
      <c r="C61" s="23">
        <v>31142.55</v>
      </c>
      <c r="D61" s="23">
        <v>71851.850000000006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3" spans="2:29" ht="21">
      <c r="B63" s="3" t="str">
        <f>Summary!B32</f>
        <v>InP discrete</v>
      </c>
      <c r="C63" s="1"/>
      <c r="D63" s="4" t="s">
        <v>56</v>
      </c>
      <c r="E63" s="1"/>
      <c r="F63" s="1"/>
      <c r="G63" s="1"/>
      <c r="H63" s="1"/>
      <c r="I63" s="1"/>
      <c r="J63" s="1"/>
      <c r="K63" s="1"/>
      <c r="L63" s="1"/>
      <c r="M63" s="1"/>
      <c r="N63" s="1"/>
      <c r="Q63" s="3" t="str">
        <f t="shared" ref="Q63:Q88" si="3">B63</f>
        <v>InP discrete</v>
      </c>
      <c r="R63" s="308"/>
      <c r="S63" s="165"/>
      <c r="T63" s="165"/>
      <c r="U63" s="165"/>
      <c r="V63" s="165"/>
      <c r="W63" s="165"/>
      <c r="X63" s="165"/>
      <c r="Y63" s="165"/>
      <c r="Z63" s="165"/>
    </row>
    <row r="64" spans="2:29" ht="13.8">
      <c r="B64" s="51" t="str">
        <f t="shared" ref="B64:B88" si="4">B6</f>
        <v>Product category</v>
      </c>
      <c r="C64" s="7">
        <v>2016</v>
      </c>
      <c r="D64" s="7">
        <v>2017</v>
      </c>
      <c r="E64" s="7"/>
      <c r="F64" s="7"/>
      <c r="G64" s="7"/>
      <c r="H64" s="7"/>
      <c r="I64" s="7"/>
      <c r="J64" s="7"/>
      <c r="K64" s="7"/>
      <c r="L64" s="7"/>
      <c r="M64" s="7"/>
      <c r="N64" s="7"/>
      <c r="Q64" s="14" t="str">
        <f t="shared" si="3"/>
        <v>Product category</v>
      </c>
      <c r="R64" s="144">
        <f>C64</f>
        <v>2016</v>
      </c>
      <c r="S64" s="144">
        <f>D64</f>
        <v>2017</v>
      </c>
      <c r="T64" s="144"/>
      <c r="U64" s="144"/>
      <c r="V64" s="144"/>
      <c r="W64" s="144"/>
      <c r="X64" s="144"/>
      <c r="Y64" s="144"/>
      <c r="Z64" s="144"/>
      <c r="AA64" s="144"/>
      <c r="AB64" s="144"/>
      <c r="AC64" s="144"/>
    </row>
    <row r="65" spans="2:29" ht="13.8">
      <c r="B65" s="45" t="str">
        <f t="shared" si="4"/>
        <v xml:space="preserve">CWDM TR 1 Gbps  40 km </v>
      </c>
      <c r="C65" s="8">
        <v>68092</v>
      </c>
      <c r="D65" s="8">
        <v>55559</v>
      </c>
      <c r="E65" s="8"/>
      <c r="F65" s="8"/>
      <c r="G65" s="8"/>
      <c r="H65" s="8"/>
      <c r="I65" s="8"/>
      <c r="J65" s="8"/>
      <c r="K65" s="8"/>
      <c r="L65" s="8"/>
      <c r="M65" s="8"/>
      <c r="N65" s="8"/>
      <c r="P65" s="101" t="s">
        <v>14</v>
      </c>
      <c r="Q65" s="45" t="str">
        <f t="shared" si="3"/>
        <v xml:space="preserve">CWDM TR 1 Gbps  40 km </v>
      </c>
      <c r="R65" s="309">
        <f>1-R37-R93-R121-R149-R177-R205</f>
        <v>1</v>
      </c>
      <c r="S65" s="309">
        <f t="shared" ref="S65" si="5">1-S37-S93-S121-S149-S177-S205</f>
        <v>1</v>
      </c>
      <c r="T65" s="309"/>
      <c r="U65" s="309"/>
      <c r="V65" s="309"/>
      <c r="W65" s="309"/>
      <c r="X65" s="309"/>
      <c r="Y65" s="309"/>
      <c r="Z65" s="309"/>
      <c r="AA65" s="309"/>
      <c r="AB65" s="309"/>
      <c r="AC65" s="309"/>
    </row>
    <row r="66" spans="2:29" ht="13.8">
      <c r="B66" s="43" t="str">
        <f t="shared" si="4"/>
        <v xml:space="preserve">CWDM TR 1 Gbps  80 km </v>
      </c>
      <c r="C66" s="8">
        <v>96936</v>
      </c>
      <c r="D66" s="8">
        <v>55885</v>
      </c>
      <c r="E66" s="8"/>
      <c r="F66" s="8"/>
      <c r="G66" s="8"/>
      <c r="H66" s="8"/>
      <c r="I66" s="8"/>
      <c r="J66" s="8"/>
      <c r="K66" s="8"/>
      <c r="L66" s="8"/>
      <c r="M66" s="8"/>
      <c r="N66" s="8"/>
      <c r="P66" s="101" t="s">
        <v>14</v>
      </c>
      <c r="Q66" s="43" t="str">
        <f t="shared" si="3"/>
        <v xml:space="preserve">CWDM TR 1 Gbps  80 km </v>
      </c>
      <c r="R66" s="309">
        <f t="shared" ref="R66:S88" si="6">1-R38-R94-R122-R150-R178-R206</f>
        <v>1</v>
      </c>
      <c r="S66" s="309">
        <f t="shared" si="6"/>
        <v>1</v>
      </c>
      <c r="T66" s="309"/>
      <c r="U66" s="309"/>
      <c r="V66" s="309"/>
      <c r="W66" s="309"/>
      <c r="X66" s="309"/>
      <c r="Y66" s="309"/>
      <c r="Z66" s="309"/>
      <c r="AA66" s="309"/>
      <c r="AB66" s="309"/>
      <c r="AC66" s="309"/>
    </row>
    <row r="67" spans="2:29" ht="13.8">
      <c r="B67" s="43" t="str">
        <f t="shared" si="4"/>
        <v xml:space="preserve">CWDM TR 2.5 Gbps 40 km </v>
      </c>
      <c r="C67" s="8">
        <v>62662</v>
      </c>
      <c r="D67" s="8">
        <v>42077</v>
      </c>
      <c r="E67" s="8"/>
      <c r="F67" s="8"/>
      <c r="G67" s="8"/>
      <c r="H67" s="8"/>
      <c r="I67" s="8"/>
      <c r="J67" s="8"/>
      <c r="K67" s="8"/>
      <c r="L67" s="8"/>
      <c r="M67" s="8"/>
      <c r="N67" s="8"/>
      <c r="P67" s="101" t="s">
        <v>14</v>
      </c>
      <c r="Q67" s="43" t="str">
        <f t="shared" si="3"/>
        <v xml:space="preserve">CWDM TR 2.5 Gbps 40 km </v>
      </c>
      <c r="R67" s="309">
        <f t="shared" si="6"/>
        <v>1</v>
      </c>
      <c r="S67" s="309">
        <f t="shared" si="6"/>
        <v>1</v>
      </c>
      <c r="T67" s="309"/>
      <c r="U67" s="309"/>
      <c r="V67" s="309"/>
      <c r="W67" s="309"/>
      <c r="X67" s="309"/>
      <c r="Y67" s="309"/>
      <c r="Z67" s="309"/>
      <c r="AA67" s="309"/>
      <c r="AB67" s="309"/>
      <c r="AC67" s="309"/>
    </row>
    <row r="68" spans="2:29" ht="13.8">
      <c r="B68" s="43" t="str">
        <f t="shared" si="4"/>
        <v xml:space="preserve">CWDM TR 2.5 Gbps 80 km </v>
      </c>
      <c r="C68" s="8">
        <v>160740</v>
      </c>
      <c r="D68" s="8">
        <v>48318</v>
      </c>
      <c r="E68" s="8"/>
      <c r="F68" s="8"/>
      <c r="G68" s="8"/>
      <c r="H68" s="8"/>
      <c r="I68" s="8"/>
      <c r="J68" s="8"/>
      <c r="K68" s="8"/>
      <c r="L68" s="8"/>
      <c r="M68" s="8"/>
      <c r="N68" s="8"/>
      <c r="P68" s="101" t="s">
        <v>14</v>
      </c>
      <c r="Q68" s="43" t="str">
        <f t="shared" si="3"/>
        <v xml:space="preserve">CWDM TR 2.5 Gbps 80 km </v>
      </c>
      <c r="R68" s="309">
        <f t="shared" si="6"/>
        <v>1</v>
      </c>
      <c r="S68" s="309">
        <f t="shared" si="6"/>
        <v>1</v>
      </c>
      <c r="T68" s="309"/>
      <c r="U68" s="309"/>
      <c r="V68" s="309"/>
      <c r="W68" s="309"/>
      <c r="X68" s="309"/>
      <c r="Y68" s="309"/>
      <c r="Z68" s="309"/>
      <c r="AA68" s="309"/>
      <c r="AB68" s="309"/>
      <c r="AC68" s="309"/>
    </row>
    <row r="69" spans="2:29" ht="13.8">
      <c r="B69" s="43" t="str">
        <f t="shared" si="4"/>
        <v xml:space="preserve">CWDM TR 10 Gbps All </v>
      </c>
      <c r="C69" s="8">
        <v>41453.5</v>
      </c>
      <c r="D69" s="8">
        <v>37367.5</v>
      </c>
      <c r="E69" s="8"/>
      <c r="F69" s="8"/>
      <c r="G69" s="8"/>
      <c r="H69" s="8"/>
      <c r="I69" s="8"/>
      <c r="J69" s="8"/>
      <c r="K69" s="8"/>
      <c r="L69" s="8"/>
      <c r="M69" s="8"/>
      <c r="N69" s="8"/>
      <c r="P69" s="101" t="s">
        <v>14</v>
      </c>
      <c r="Q69" s="43" t="str">
        <f t="shared" si="3"/>
        <v xml:space="preserve">CWDM TR 10 Gbps All </v>
      </c>
      <c r="R69" s="309">
        <f t="shared" si="6"/>
        <v>0.5</v>
      </c>
      <c r="S69" s="309">
        <f t="shared" si="6"/>
        <v>0.5</v>
      </c>
      <c r="T69" s="309"/>
      <c r="U69" s="309"/>
      <c r="V69" s="309"/>
      <c r="W69" s="309"/>
      <c r="X69" s="309"/>
      <c r="Y69" s="309"/>
      <c r="Z69" s="309"/>
      <c r="AA69" s="309"/>
      <c r="AB69" s="309"/>
      <c r="AC69" s="309"/>
    </row>
    <row r="70" spans="2:29" ht="13.8">
      <c r="B70" s="43" t="str">
        <f t="shared" si="4"/>
        <v xml:space="preserve">DWDM TR 2.5 Gbps All </v>
      </c>
      <c r="C70" s="8">
        <v>46620</v>
      </c>
      <c r="D70" s="8">
        <v>27599</v>
      </c>
      <c r="E70" s="8"/>
      <c r="F70" s="8"/>
      <c r="G70" s="8"/>
      <c r="H70" s="8"/>
      <c r="I70" s="8"/>
      <c r="J70" s="8"/>
      <c r="K70" s="8"/>
      <c r="L70" s="8"/>
      <c r="M70" s="8"/>
      <c r="N70" s="8"/>
      <c r="P70" s="101" t="s">
        <v>14</v>
      </c>
      <c r="Q70" s="43" t="str">
        <f t="shared" si="3"/>
        <v xml:space="preserve">DWDM TR 2.5 Gbps All </v>
      </c>
      <c r="R70" s="309">
        <f t="shared" si="6"/>
        <v>0.5</v>
      </c>
      <c r="S70" s="309">
        <f t="shared" si="6"/>
        <v>0.5</v>
      </c>
      <c r="T70" s="309"/>
      <c r="U70" s="309"/>
      <c r="V70" s="309"/>
      <c r="W70" s="309"/>
      <c r="X70" s="309"/>
      <c r="Y70" s="309"/>
      <c r="Z70" s="309"/>
      <c r="AA70" s="309"/>
      <c r="AB70" s="309"/>
      <c r="AC70" s="309"/>
    </row>
    <row r="71" spans="2:29" ht="13.8">
      <c r="B71" s="43" t="str">
        <f t="shared" si="4"/>
        <v>DWDM TR 10 Gbps fixed λ All XFP</v>
      </c>
      <c r="C71" s="8">
        <v>0</v>
      </c>
      <c r="D71" s="8">
        <v>0</v>
      </c>
      <c r="E71" s="8"/>
      <c r="F71" s="8"/>
      <c r="G71" s="8"/>
      <c r="H71" s="8"/>
      <c r="I71" s="8"/>
      <c r="J71" s="8"/>
      <c r="K71" s="8"/>
      <c r="L71" s="8"/>
      <c r="M71" s="8"/>
      <c r="N71" s="8"/>
      <c r="P71" s="101" t="s">
        <v>14</v>
      </c>
      <c r="Q71" s="43" t="str">
        <f t="shared" si="3"/>
        <v>DWDM TR 10 Gbps fixed λ All XFP</v>
      </c>
      <c r="R71" s="309">
        <f t="shared" si="6"/>
        <v>0</v>
      </c>
      <c r="S71" s="309">
        <f t="shared" si="6"/>
        <v>0</v>
      </c>
      <c r="T71" s="309"/>
      <c r="U71" s="309"/>
      <c r="V71" s="309"/>
      <c r="W71" s="309"/>
      <c r="X71" s="309"/>
      <c r="Y71" s="309"/>
      <c r="Z71" s="309"/>
      <c r="AA71" s="309"/>
      <c r="AB71" s="309"/>
      <c r="AC71" s="309"/>
    </row>
    <row r="72" spans="2:29" ht="13.8">
      <c r="B72" s="43" t="str">
        <f t="shared" si="4"/>
        <v>DWDM TR 10 Gbps fixed λ All SFP+</v>
      </c>
      <c r="C72" s="8">
        <v>0</v>
      </c>
      <c r="D72" s="8"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P72" s="101" t="s">
        <v>14</v>
      </c>
      <c r="Q72" s="43" t="str">
        <f t="shared" si="3"/>
        <v>DWDM TR 10 Gbps fixed λ All SFP+</v>
      </c>
      <c r="R72" s="309">
        <f t="shared" si="6"/>
        <v>0</v>
      </c>
      <c r="S72" s="309">
        <f t="shared" si="6"/>
        <v>0</v>
      </c>
      <c r="T72" s="309"/>
      <c r="U72" s="309"/>
      <c r="V72" s="309"/>
      <c r="W72" s="309"/>
      <c r="X72" s="309"/>
      <c r="Y72" s="309"/>
      <c r="Z72" s="309"/>
      <c r="AA72" s="309"/>
      <c r="AB72" s="309"/>
      <c r="AC72" s="309"/>
    </row>
    <row r="73" spans="2:29" ht="13.8">
      <c r="B73" s="43" t="str">
        <f t="shared" si="4"/>
        <v xml:space="preserve">DWDM TR 10 Gbps Tunable All XFP </v>
      </c>
      <c r="C73" s="8">
        <v>0</v>
      </c>
      <c r="D73" s="8">
        <v>0</v>
      </c>
      <c r="E73" s="8"/>
      <c r="F73" s="8"/>
      <c r="G73" s="8"/>
      <c r="H73" s="8"/>
      <c r="I73" s="8"/>
      <c r="J73" s="8"/>
      <c r="K73" s="8"/>
      <c r="L73" s="8"/>
      <c r="M73" s="8"/>
      <c r="N73" s="8"/>
      <c r="P73" s="101" t="s">
        <v>14</v>
      </c>
      <c r="Q73" s="43" t="str">
        <f t="shared" si="3"/>
        <v xml:space="preserve">DWDM TR 10 Gbps Tunable All XFP </v>
      </c>
      <c r="R73" s="309">
        <f t="shared" si="6"/>
        <v>0</v>
      </c>
      <c r="S73" s="309">
        <f t="shared" si="6"/>
        <v>0</v>
      </c>
      <c r="T73" s="309"/>
      <c r="U73" s="309"/>
      <c r="V73" s="309"/>
      <c r="W73" s="309"/>
      <c r="X73" s="309"/>
      <c r="Y73" s="309"/>
      <c r="Z73" s="309"/>
      <c r="AA73" s="309"/>
      <c r="AB73" s="309"/>
      <c r="AC73" s="309"/>
    </row>
    <row r="74" spans="2:29" ht="13.8">
      <c r="B74" s="43" t="str">
        <f t="shared" si="4"/>
        <v>DWDM TR 10 Gbps Tunable All SFP+</v>
      </c>
      <c r="C74" s="8">
        <v>0</v>
      </c>
      <c r="D74" s="8">
        <v>0</v>
      </c>
      <c r="E74" s="8"/>
      <c r="F74" s="8"/>
      <c r="G74" s="8"/>
      <c r="H74" s="8"/>
      <c r="I74" s="8"/>
      <c r="J74" s="8"/>
      <c r="K74" s="8"/>
      <c r="L74" s="8"/>
      <c r="M74" s="8"/>
      <c r="N74" s="8"/>
      <c r="P74" s="101" t="s">
        <v>14</v>
      </c>
      <c r="Q74" s="43" t="str">
        <f t="shared" si="3"/>
        <v>DWDM TR 10 Gbps Tunable All SFP+</v>
      </c>
      <c r="R74" s="309">
        <f t="shared" si="6"/>
        <v>0</v>
      </c>
      <c r="S74" s="309">
        <f t="shared" si="6"/>
        <v>0</v>
      </c>
      <c r="T74" s="309"/>
      <c r="U74" s="309"/>
      <c r="V74" s="309"/>
      <c r="W74" s="309"/>
      <c r="X74" s="309"/>
      <c r="Y74" s="309"/>
      <c r="Z74" s="309"/>
      <c r="AA74" s="309"/>
      <c r="AB74" s="309"/>
      <c r="AC74" s="309"/>
    </row>
    <row r="75" spans="2:29" ht="13.8">
      <c r="B75" s="43" t="str">
        <f t="shared" si="4"/>
        <v>DWDM TR 100 Gbps All On board</v>
      </c>
      <c r="C75" s="8">
        <v>0</v>
      </c>
      <c r="D75" s="8">
        <v>0</v>
      </c>
      <c r="E75" s="8"/>
      <c r="F75" s="8"/>
      <c r="G75" s="8"/>
      <c r="H75" s="8"/>
      <c r="I75" s="8"/>
      <c r="J75" s="8"/>
      <c r="K75" s="8"/>
      <c r="L75" s="8"/>
      <c r="M75" s="8"/>
      <c r="N75" s="8"/>
      <c r="P75" s="101" t="s">
        <v>14</v>
      </c>
      <c r="Q75" s="43" t="str">
        <f t="shared" si="3"/>
        <v>DWDM TR 100 Gbps All On board</v>
      </c>
      <c r="R75" s="309">
        <f t="shared" si="6"/>
        <v>0</v>
      </c>
      <c r="S75" s="309">
        <f t="shared" si="6"/>
        <v>0</v>
      </c>
      <c r="T75" s="309"/>
      <c r="U75" s="309"/>
      <c r="V75" s="309"/>
      <c r="W75" s="309"/>
      <c r="X75" s="309"/>
      <c r="Y75" s="309"/>
      <c r="Z75" s="309"/>
      <c r="AA75" s="309"/>
      <c r="AB75" s="309"/>
      <c r="AC75" s="309"/>
    </row>
    <row r="76" spans="2:29" ht="13.8">
      <c r="B76" s="43" t="str">
        <f t="shared" si="4"/>
        <v>DWDM TR 100 Gbps All Direct detect</v>
      </c>
      <c r="C76" s="8">
        <v>0</v>
      </c>
      <c r="D76" s="8">
        <v>0</v>
      </c>
      <c r="E76" s="8"/>
      <c r="F76" s="8"/>
      <c r="G76" s="8"/>
      <c r="H76" s="8"/>
      <c r="I76" s="8"/>
      <c r="J76" s="8"/>
      <c r="K76" s="8"/>
      <c r="L76" s="8"/>
      <c r="M76" s="8"/>
      <c r="N76" s="8"/>
      <c r="P76" s="101" t="s">
        <v>14</v>
      </c>
      <c r="Q76" s="43" t="str">
        <f t="shared" si="3"/>
        <v>DWDM TR 100 Gbps All Direct detect</v>
      </c>
      <c r="R76" s="309">
        <f t="shared" si="6"/>
        <v>0</v>
      </c>
      <c r="S76" s="309">
        <f t="shared" si="6"/>
        <v>0</v>
      </c>
      <c r="T76" s="309"/>
      <c r="U76" s="309"/>
      <c r="V76" s="309"/>
      <c r="W76" s="309"/>
      <c r="X76" s="309"/>
      <c r="Y76" s="309"/>
      <c r="Z76" s="309"/>
      <c r="AA76" s="309"/>
      <c r="AB76" s="309"/>
      <c r="AC76" s="309"/>
    </row>
    <row r="77" spans="2:29" ht="13.8">
      <c r="B77" s="43" t="str">
        <f t="shared" si="4"/>
        <v>DWDM TR 100 Gbps All CFP-DCO</v>
      </c>
      <c r="C77" s="8">
        <v>0</v>
      </c>
      <c r="D77" s="8">
        <v>0</v>
      </c>
      <c r="E77" s="8"/>
      <c r="F77" s="8"/>
      <c r="G77" s="8"/>
      <c r="H77" s="8"/>
      <c r="I77" s="8"/>
      <c r="J77" s="8"/>
      <c r="K77" s="8"/>
      <c r="L77" s="8"/>
      <c r="M77" s="8"/>
      <c r="N77" s="8"/>
      <c r="P77" s="101" t="s">
        <v>14</v>
      </c>
      <c r="Q77" s="43" t="str">
        <f t="shared" si="3"/>
        <v>DWDM TR 100 Gbps All CFP-DCO</v>
      </c>
      <c r="R77" s="309">
        <f t="shared" si="6"/>
        <v>0</v>
      </c>
      <c r="S77" s="309">
        <f t="shared" si="6"/>
        <v>0</v>
      </c>
      <c r="T77" s="309"/>
      <c r="U77" s="309"/>
      <c r="V77" s="309"/>
      <c r="W77" s="309"/>
      <c r="X77" s="309"/>
      <c r="Y77" s="309"/>
      <c r="Z77" s="309"/>
      <c r="AA77" s="309"/>
      <c r="AB77" s="309"/>
      <c r="AC77" s="309"/>
    </row>
    <row r="78" spans="2:29" ht="13.8">
      <c r="B78" s="43" t="str">
        <f t="shared" si="4"/>
        <v>DWDM TR 100 Gbps 80km QSFP-DD DCO</v>
      </c>
      <c r="C78" s="8">
        <v>0</v>
      </c>
      <c r="D78" s="8">
        <v>0</v>
      </c>
      <c r="E78" s="8"/>
      <c r="F78" s="8"/>
      <c r="G78" s="8"/>
      <c r="H78" s="8"/>
      <c r="I78" s="8"/>
      <c r="J78" s="8"/>
      <c r="K78" s="8"/>
      <c r="L78" s="8"/>
      <c r="M78" s="8"/>
      <c r="N78" s="8"/>
      <c r="P78" s="101" t="s">
        <v>14</v>
      </c>
      <c r="Q78" s="43" t="str">
        <f t="shared" si="3"/>
        <v>DWDM TR 100 Gbps 80km QSFP-DD DCO</v>
      </c>
      <c r="R78" s="309">
        <f t="shared" si="6"/>
        <v>0</v>
      </c>
      <c r="S78" s="309">
        <f t="shared" si="6"/>
        <v>0</v>
      </c>
      <c r="T78" s="309"/>
      <c r="U78" s="309"/>
      <c r="V78" s="309"/>
      <c r="W78" s="309"/>
      <c r="X78" s="309"/>
      <c r="Y78" s="309"/>
      <c r="Z78" s="309"/>
      <c r="AA78" s="309"/>
      <c r="AB78" s="309"/>
      <c r="AC78" s="309"/>
    </row>
    <row r="79" spans="2:29" ht="13.8">
      <c r="B79" s="43" t="str">
        <f t="shared" si="4"/>
        <v>DWDM TR 100 Gbps All CFP2-ACO</v>
      </c>
      <c r="C79" s="8">
        <v>0</v>
      </c>
      <c r="D79" s="8">
        <v>-1.2150280781497713E-12</v>
      </c>
      <c r="E79" s="8"/>
      <c r="F79" s="8"/>
      <c r="G79" s="8"/>
      <c r="H79" s="8"/>
      <c r="I79" s="8"/>
      <c r="J79" s="8"/>
      <c r="K79" s="8"/>
      <c r="L79" s="8"/>
      <c r="M79" s="8"/>
      <c r="N79" s="8"/>
      <c r="P79" s="101" t="s">
        <v>14</v>
      </c>
      <c r="Q79" s="43" t="str">
        <f t="shared" si="3"/>
        <v>DWDM TR 100 Gbps All CFP2-ACO</v>
      </c>
      <c r="R79" s="309">
        <f t="shared" si="6"/>
        <v>0</v>
      </c>
      <c r="S79" s="309">
        <f t="shared" si="6"/>
        <v>-5.5511151231257827E-17</v>
      </c>
      <c r="T79" s="309"/>
      <c r="U79" s="309"/>
      <c r="V79" s="309"/>
      <c r="W79" s="309"/>
      <c r="X79" s="309"/>
      <c r="Y79" s="309"/>
      <c r="Z79" s="309"/>
      <c r="AA79" s="309"/>
      <c r="AB79" s="309"/>
      <c r="AC79" s="309"/>
    </row>
    <row r="80" spans="2:29" ht="13.8">
      <c r="B80" s="43" t="str">
        <f t="shared" si="4"/>
        <v>DWDM TR 200 Gbps All On board</v>
      </c>
      <c r="C80" s="8">
        <v>0</v>
      </c>
      <c r="D80" s="8">
        <v>0</v>
      </c>
      <c r="E80" s="8"/>
      <c r="F80" s="8"/>
      <c r="G80" s="8"/>
      <c r="H80" s="8"/>
      <c r="I80" s="8"/>
      <c r="J80" s="8"/>
      <c r="K80" s="8"/>
      <c r="L80" s="8"/>
      <c r="M80" s="8"/>
      <c r="N80" s="8"/>
      <c r="P80" s="101" t="s">
        <v>14</v>
      </c>
      <c r="Q80" s="43" t="str">
        <f t="shared" si="3"/>
        <v>DWDM TR 200 Gbps All On board</v>
      </c>
      <c r="R80" s="309">
        <f t="shared" si="6"/>
        <v>0</v>
      </c>
      <c r="S80" s="309">
        <f t="shared" si="6"/>
        <v>0</v>
      </c>
      <c r="T80" s="309"/>
      <c r="U80" s="309"/>
      <c r="V80" s="309"/>
      <c r="W80" s="309"/>
      <c r="X80" s="309"/>
      <c r="Y80" s="309"/>
      <c r="Z80" s="309"/>
      <c r="AA80" s="309"/>
      <c r="AB80" s="309"/>
      <c r="AC80" s="309"/>
    </row>
    <row r="81" spans="2:29" ht="13.8">
      <c r="B81" s="43" t="str">
        <f t="shared" si="4"/>
        <v>DWDM TR 200 Gbps All CFP2-DCO</v>
      </c>
      <c r="C81" s="8">
        <v>0</v>
      </c>
      <c r="D81" s="8">
        <v>0</v>
      </c>
      <c r="E81" s="8"/>
      <c r="F81" s="8"/>
      <c r="G81" s="8"/>
      <c r="H81" s="8"/>
      <c r="I81" s="8"/>
      <c r="J81" s="8"/>
      <c r="K81" s="8"/>
      <c r="L81" s="8"/>
      <c r="M81" s="8"/>
      <c r="N81" s="8"/>
      <c r="P81" s="101" t="s">
        <v>14</v>
      </c>
      <c r="Q81" s="43" t="str">
        <f t="shared" si="3"/>
        <v>DWDM TR 200 Gbps All CFP2-DCO</v>
      </c>
      <c r="R81" s="309">
        <f t="shared" si="6"/>
        <v>0</v>
      </c>
      <c r="S81" s="309">
        <f t="shared" si="6"/>
        <v>0</v>
      </c>
      <c r="T81" s="309"/>
      <c r="U81" s="309"/>
      <c r="V81" s="309"/>
      <c r="W81" s="309"/>
      <c r="X81" s="309"/>
      <c r="Y81" s="309"/>
      <c r="Z81" s="309"/>
      <c r="AA81" s="309"/>
      <c r="AB81" s="309"/>
      <c r="AC81" s="309"/>
    </row>
    <row r="82" spans="2:29" ht="13.8">
      <c r="B82" s="43" t="str">
        <f t="shared" si="4"/>
        <v>DWDM TR 200 Gbps All CFP2-ACO</v>
      </c>
      <c r="C82" s="8">
        <v>0</v>
      </c>
      <c r="D82" s="8">
        <v>-6.1711746823789326E-13</v>
      </c>
      <c r="E82" s="8"/>
      <c r="F82" s="8"/>
      <c r="G82" s="8"/>
      <c r="H82" s="8"/>
      <c r="I82" s="8"/>
      <c r="J82" s="8"/>
      <c r="K82" s="8"/>
      <c r="L82" s="8"/>
      <c r="M82" s="8"/>
      <c r="N82" s="8"/>
      <c r="P82" s="101" t="s">
        <v>14</v>
      </c>
      <c r="Q82" s="43" t="str">
        <f t="shared" si="3"/>
        <v>DWDM TR 200 Gbps All CFP2-ACO</v>
      </c>
      <c r="R82" s="309">
        <f t="shared" si="6"/>
        <v>0</v>
      </c>
      <c r="S82" s="309">
        <f t="shared" si="6"/>
        <v>-5.5511151231257827E-17</v>
      </c>
      <c r="T82" s="309"/>
      <c r="U82" s="309"/>
      <c r="V82" s="309"/>
      <c r="W82" s="309"/>
      <c r="X82" s="309"/>
      <c r="Y82" s="309"/>
      <c r="Z82" s="309"/>
      <c r="AA82" s="309"/>
      <c r="AB82" s="309"/>
      <c r="AC82" s="309"/>
    </row>
    <row r="83" spans="2:29" ht="13.8">
      <c r="B83" s="43" t="str">
        <f t="shared" si="4"/>
        <v>DWDM TR 400 Gbps On board</v>
      </c>
      <c r="C83" s="8">
        <v>0</v>
      </c>
      <c r="D83" s="8">
        <v>0</v>
      </c>
      <c r="E83" s="8"/>
      <c r="F83" s="8"/>
      <c r="G83" s="8"/>
      <c r="H83" s="8"/>
      <c r="I83" s="8"/>
      <c r="J83" s="8"/>
      <c r="K83" s="8"/>
      <c r="L83" s="8"/>
      <c r="M83" s="8"/>
      <c r="N83" s="8"/>
      <c r="P83" s="101" t="s">
        <v>14</v>
      </c>
      <c r="Q83" s="43" t="str">
        <f t="shared" si="3"/>
        <v>DWDM TR 400 Gbps On board</v>
      </c>
      <c r="R83" s="309">
        <v>0</v>
      </c>
      <c r="S83" s="309">
        <v>0</v>
      </c>
      <c r="T83" s="309"/>
      <c r="U83" s="309"/>
      <c r="V83" s="309"/>
      <c r="W83" s="309"/>
      <c r="X83" s="309"/>
      <c r="Y83" s="309"/>
      <c r="Z83" s="309"/>
      <c r="AA83" s="309"/>
      <c r="AB83" s="309"/>
      <c r="AC83" s="309"/>
    </row>
    <row r="84" spans="2:29" ht="13.8">
      <c r="B84" s="43" t="str">
        <f t="shared" si="4"/>
        <v>DWDM TR 400 Gbps 120 km 400ZR</v>
      </c>
      <c r="C84" s="8">
        <v>0</v>
      </c>
      <c r="D84" s="8">
        <v>0</v>
      </c>
      <c r="E84" s="8"/>
      <c r="F84" s="8"/>
      <c r="G84" s="8"/>
      <c r="H84" s="8"/>
      <c r="I84" s="8"/>
      <c r="J84" s="8"/>
      <c r="K84" s="8"/>
      <c r="L84" s="8"/>
      <c r="M84" s="8"/>
      <c r="N84" s="8"/>
      <c r="P84" s="101" t="s">
        <v>14</v>
      </c>
      <c r="Q84" s="43" t="str">
        <f t="shared" si="3"/>
        <v>DWDM TR 400 Gbps 120 km 400ZR</v>
      </c>
      <c r="R84" s="309">
        <f t="shared" si="6"/>
        <v>0</v>
      </c>
      <c r="S84" s="309">
        <f t="shared" ref="S84:S88" si="7">1-S56-S112-S140-S168-S196-S224</f>
        <v>0</v>
      </c>
      <c r="T84" s="309"/>
      <c r="U84" s="309"/>
      <c r="V84" s="309"/>
      <c r="W84" s="309"/>
      <c r="X84" s="309"/>
      <c r="Y84" s="309"/>
      <c r="Z84" s="309"/>
      <c r="AA84" s="309"/>
      <c r="AB84" s="309"/>
      <c r="AC84" s="309"/>
    </row>
    <row r="85" spans="2:29" ht="13.8">
      <c r="B85" s="43" t="str">
        <f t="shared" si="4"/>
        <v>DWDM TR 400 Gbps &gt;120 km 400ZR+   OSPF/QSFP-DD</v>
      </c>
      <c r="C85" s="8">
        <v>0</v>
      </c>
      <c r="D85" s="8">
        <v>0</v>
      </c>
      <c r="E85" s="8"/>
      <c r="F85" s="8"/>
      <c r="G85" s="8"/>
      <c r="H85" s="8"/>
      <c r="I85" s="8"/>
      <c r="J85" s="8"/>
      <c r="K85" s="8"/>
      <c r="L85" s="8"/>
      <c r="M85" s="8"/>
      <c r="N85" s="8"/>
      <c r="P85" s="101" t="s">
        <v>14</v>
      </c>
      <c r="Q85" s="43" t="str">
        <f t="shared" si="3"/>
        <v>DWDM TR 400 Gbps &gt;120 km 400ZR+   OSPF/QSFP-DD</v>
      </c>
      <c r="R85" s="309">
        <f t="shared" si="6"/>
        <v>0</v>
      </c>
      <c r="S85" s="309">
        <f t="shared" si="7"/>
        <v>0</v>
      </c>
      <c r="T85" s="309"/>
      <c r="U85" s="309"/>
      <c r="V85" s="309"/>
      <c r="W85" s="309"/>
      <c r="X85" s="309"/>
      <c r="Y85" s="309"/>
      <c r="Z85" s="309"/>
      <c r="AA85" s="309"/>
      <c r="AB85" s="309"/>
      <c r="AC85" s="309"/>
    </row>
    <row r="86" spans="2:29" ht="13.8">
      <c r="B86" s="43" t="str">
        <f t="shared" si="4"/>
        <v>DWDM TR 400 Gbps &gt;120 km 400ZR+ CFP2</v>
      </c>
      <c r="C86" s="8">
        <v>0</v>
      </c>
      <c r="D86" s="8">
        <v>0</v>
      </c>
      <c r="E86" s="8"/>
      <c r="F86" s="8"/>
      <c r="G86" s="8"/>
      <c r="H86" s="8"/>
      <c r="I86" s="8"/>
      <c r="J86" s="8"/>
      <c r="K86" s="8"/>
      <c r="L86" s="8"/>
      <c r="M86" s="8"/>
      <c r="N86" s="8"/>
      <c r="P86" s="101" t="s">
        <v>14</v>
      </c>
      <c r="Q86" s="43" t="str">
        <f t="shared" si="3"/>
        <v>DWDM TR 400 Gbps &gt;120 km 400ZR+ CFP2</v>
      </c>
      <c r="R86" s="309">
        <f t="shared" si="6"/>
        <v>0</v>
      </c>
      <c r="S86" s="309">
        <f t="shared" si="7"/>
        <v>0</v>
      </c>
      <c r="T86" s="309"/>
      <c r="U86" s="309"/>
      <c r="V86" s="309"/>
      <c r="W86" s="309"/>
      <c r="X86" s="309"/>
      <c r="Y86" s="309"/>
      <c r="Z86" s="309"/>
      <c r="AA86" s="309"/>
      <c r="AB86" s="309"/>
      <c r="AC86" s="309"/>
    </row>
    <row r="87" spans="2:29" ht="13.8">
      <c r="B87" s="43" t="str">
        <f t="shared" si="4"/>
        <v>DWDM TR 800 Gbps 120 km 800ZR</v>
      </c>
      <c r="C87" s="8">
        <v>0</v>
      </c>
      <c r="D87" s="8">
        <v>0</v>
      </c>
      <c r="E87" s="8"/>
      <c r="F87" s="8"/>
      <c r="G87" s="8"/>
      <c r="H87" s="8"/>
      <c r="I87" s="8"/>
      <c r="J87" s="8"/>
      <c r="K87" s="8"/>
      <c r="L87" s="8"/>
      <c r="M87" s="8"/>
      <c r="N87" s="8"/>
      <c r="P87" s="101" t="s">
        <v>14</v>
      </c>
      <c r="Q87" s="43" t="str">
        <f t="shared" si="3"/>
        <v>DWDM TR 800 Gbps 120 km 800ZR</v>
      </c>
      <c r="R87" s="309">
        <f t="shared" si="6"/>
        <v>0</v>
      </c>
      <c r="S87" s="309">
        <f t="shared" si="7"/>
        <v>0</v>
      </c>
      <c r="T87" s="309"/>
      <c r="U87" s="309"/>
      <c r="V87" s="309"/>
      <c r="W87" s="309"/>
      <c r="X87" s="309"/>
      <c r="Y87" s="309"/>
      <c r="Z87" s="309"/>
      <c r="AA87" s="309"/>
      <c r="AB87" s="309"/>
      <c r="AC87" s="309"/>
    </row>
    <row r="88" spans="2:29" ht="13.8">
      <c r="B88" s="43" t="str">
        <f t="shared" si="4"/>
        <v>≥600G All</v>
      </c>
      <c r="C88" s="8">
        <v>0</v>
      </c>
      <c r="D88" s="8">
        <v>0</v>
      </c>
      <c r="E88" s="8"/>
      <c r="F88" s="8"/>
      <c r="G88" s="8"/>
      <c r="H88" s="8"/>
      <c r="I88" s="8"/>
      <c r="J88" s="8"/>
      <c r="K88" s="8"/>
      <c r="L88" s="8"/>
      <c r="M88" s="8"/>
      <c r="N88" s="8"/>
      <c r="P88" s="101" t="s">
        <v>14</v>
      </c>
      <c r="Q88" s="43" t="str">
        <f t="shared" si="3"/>
        <v>≥600G All</v>
      </c>
      <c r="R88" s="309">
        <f t="shared" si="6"/>
        <v>0</v>
      </c>
      <c r="S88" s="309">
        <f t="shared" si="7"/>
        <v>0</v>
      </c>
      <c r="T88" s="309"/>
      <c r="U88" s="309"/>
      <c r="V88" s="309"/>
      <c r="W88" s="309"/>
      <c r="X88" s="309"/>
      <c r="Y88" s="309"/>
      <c r="Z88" s="309"/>
      <c r="AA88" s="309"/>
      <c r="AB88" s="309"/>
      <c r="AC88" s="309"/>
    </row>
    <row r="89" spans="2:29" ht="13.8">
      <c r="B89" s="53" t="str">
        <f>"Total "&amp;B63&amp;" units"</f>
        <v>Total InP discrete units</v>
      </c>
      <c r="C89" s="23">
        <v>476503.5</v>
      </c>
      <c r="D89" s="23">
        <v>266805.5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1" spans="2:29" ht="21">
      <c r="B91" s="3" t="str">
        <f>Summary!B33</f>
        <v>InP integrated</v>
      </c>
      <c r="C91" s="1"/>
      <c r="D91" s="4" t="s">
        <v>56</v>
      </c>
      <c r="E91" s="1"/>
      <c r="F91" s="1"/>
      <c r="G91" s="1"/>
      <c r="H91" s="1"/>
      <c r="I91" s="1"/>
      <c r="J91" s="1"/>
      <c r="K91" s="1"/>
      <c r="L91" s="1"/>
      <c r="M91" s="1"/>
      <c r="N91" s="1"/>
      <c r="Q91" s="3" t="str">
        <f t="shared" ref="Q91:Q116" si="8">B91</f>
        <v>InP integrated</v>
      </c>
      <c r="R91" s="165"/>
      <c r="S91" s="165"/>
      <c r="T91" s="165"/>
      <c r="U91" s="165"/>
      <c r="V91" s="165"/>
      <c r="W91" s="165"/>
      <c r="X91" s="165"/>
      <c r="Y91" s="165"/>
      <c r="Z91" s="165"/>
    </row>
    <row r="92" spans="2:29" ht="13.8">
      <c r="B92" s="51" t="str">
        <f t="shared" ref="B92:B116" si="9">B6</f>
        <v>Product category</v>
      </c>
      <c r="C92" s="7">
        <v>2016</v>
      </c>
      <c r="D92" s="7">
        <v>2017</v>
      </c>
      <c r="E92" s="7"/>
      <c r="F92" s="7"/>
      <c r="G92" s="7"/>
      <c r="H92" s="7"/>
      <c r="I92" s="7"/>
      <c r="J92" s="7"/>
      <c r="K92" s="7"/>
      <c r="L92" s="7"/>
      <c r="M92" s="7"/>
      <c r="N92" s="7"/>
      <c r="Q92" s="14" t="str">
        <f t="shared" si="8"/>
        <v>Product category</v>
      </c>
      <c r="R92" s="144">
        <f>C92</f>
        <v>2016</v>
      </c>
      <c r="S92" s="144">
        <f>D92</f>
        <v>2017</v>
      </c>
      <c r="T92" s="144"/>
      <c r="U92" s="144"/>
      <c r="V92" s="144"/>
      <c r="W92" s="144"/>
      <c r="X92" s="144"/>
      <c r="Y92" s="144"/>
      <c r="Z92" s="144"/>
      <c r="AA92" s="144"/>
      <c r="AB92" s="144"/>
      <c r="AC92" s="144"/>
    </row>
    <row r="93" spans="2:29" ht="13.8">
      <c r="B93" s="45" t="str">
        <f t="shared" si="9"/>
        <v xml:space="preserve">CWDM TR 1 Gbps  40 km </v>
      </c>
      <c r="C93" s="8">
        <v>0</v>
      </c>
      <c r="D93" s="8">
        <v>0</v>
      </c>
      <c r="E93" s="8"/>
      <c r="F93" s="8"/>
      <c r="G93" s="8"/>
      <c r="H93" s="8"/>
      <c r="I93" s="8"/>
      <c r="J93" s="8"/>
      <c r="K93" s="8"/>
      <c r="L93" s="8"/>
      <c r="M93" s="8"/>
      <c r="N93" s="8"/>
      <c r="P93" t="s">
        <v>15</v>
      </c>
      <c r="Q93" s="45" t="str">
        <f t="shared" si="8"/>
        <v xml:space="preserve">CWDM TR 1 Gbps  40 km </v>
      </c>
      <c r="R93" s="306">
        <v>0</v>
      </c>
      <c r="S93" s="306">
        <v>0</v>
      </c>
      <c r="T93" s="306"/>
      <c r="U93" s="306"/>
      <c r="V93" s="306"/>
      <c r="W93" s="306"/>
      <c r="X93" s="306"/>
      <c r="Y93" s="306"/>
      <c r="Z93" s="306"/>
      <c r="AA93" s="306"/>
      <c r="AB93" s="306"/>
      <c r="AC93" s="306"/>
    </row>
    <row r="94" spans="2:29" ht="13.8">
      <c r="B94" s="43" t="str">
        <f t="shared" si="9"/>
        <v xml:space="preserve">CWDM TR 1 Gbps  80 km </v>
      </c>
      <c r="C94" s="8">
        <v>0</v>
      </c>
      <c r="D94" s="8">
        <v>0</v>
      </c>
      <c r="E94" s="8"/>
      <c r="F94" s="8"/>
      <c r="G94" s="8"/>
      <c r="H94" s="8"/>
      <c r="I94" s="8"/>
      <c r="J94" s="8"/>
      <c r="K94" s="8"/>
      <c r="L94" s="8"/>
      <c r="M94" s="8"/>
      <c r="N94" s="8"/>
      <c r="P94" t="s">
        <v>15</v>
      </c>
      <c r="Q94" s="43" t="str">
        <f t="shared" si="8"/>
        <v xml:space="preserve">CWDM TR 1 Gbps  80 km </v>
      </c>
      <c r="R94" s="306">
        <v>0</v>
      </c>
      <c r="S94" s="306">
        <v>0</v>
      </c>
      <c r="T94" s="306"/>
      <c r="U94" s="306"/>
      <c r="V94" s="306"/>
      <c r="W94" s="306"/>
      <c r="X94" s="306"/>
      <c r="Y94" s="306"/>
      <c r="Z94" s="306"/>
      <c r="AA94" s="306"/>
      <c r="AB94" s="306"/>
      <c r="AC94" s="306"/>
    </row>
    <row r="95" spans="2:29" ht="13.8">
      <c r="B95" s="43" t="str">
        <f t="shared" si="9"/>
        <v xml:space="preserve">CWDM TR 2.5 Gbps 40 km </v>
      </c>
      <c r="C95" s="8">
        <v>0</v>
      </c>
      <c r="D95" s="8">
        <v>0</v>
      </c>
      <c r="E95" s="8"/>
      <c r="F95" s="8"/>
      <c r="G95" s="8"/>
      <c r="H95" s="8"/>
      <c r="I95" s="8"/>
      <c r="J95" s="8"/>
      <c r="K95" s="8"/>
      <c r="L95" s="8"/>
      <c r="M95" s="8"/>
      <c r="N95" s="8"/>
      <c r="P95" t="s">
        <v>15</v>
      </c>
      <c r="Q95" s="43" t="str">
        <f t="shared" si="8"/>
        <v xml:space="preserve">CWDM TR 2.5 Gbps 40 km </v>
      </c>
      <c r="R95" s="306">
        <v>0</v>
      </c>
      <c r="S95" s="306">
        <v>0</v>
      </c>
      <c r="T95" s="306"/>
      <c r="U95" s="306"/>
      <c r="V95" s="306"/>
      <c r="W95" s="306"/>
      <c r="X95" s="306"/>
      <c r="Y95" s="306"/>
      <c r="Z95" s="306"/>
      <c r="AA95" s="306"/>
      <c r="AB95" s="306"/>
      <c r="AC95" s="306"/>
    </row>
    <row r="96" spans="2:29" ht="13.8">
      <c r="B96" s="43" t="str">
        <f t="shared" si="9"/>
        <v xml:space="preserve">CWDM TR 2.5 Gbps 80 km </v>
      </c>
      <c r="C96" s="8">
        <v>0</v>
      </c>
      <c r="D96" s="8">
        <v>0</v>
      </c>
      <c r="E96" s="8"/>
      <c r="F96" s="8"/>
      <c r="G96" s="8"/>
      <c r="H96" s="8"/>
      <c r="I96" s="8"/>
      <c r="J96" s="8"/>
      <c r="K96" s="8"/>
      <c r="L96" s="8"/>
      <c r="M96" s="8"/>
      <c r="N96" s="8"/>
      <c r="P96" t="s">
        <v>15</v>
      </c>
      <c r="Q96" s="43" t="str">
        <f t="shared" si="8"/>
        <v xml:space="preserve">CWDM TR 2.5 Gbps 80 km </v>
      </c>
      <c r="R96" s="306">
        <v>0</v>
      </c>
      <c r="S96" s="306">
        <v>0</v>
      </c>
      <c r="T96" s="306"/>
      <c r="U96" s="306"/>
      <c r="V96" s="306"/>
      <c r="W96" s="306"/>
      <c r="X96" s="306"/>
      <c r="Y96" s="306"/>
      <c r="Z96" s="306"/>
      <c r="AA96" s="306"/>
      <c r="AB96" s="306"/>
      <c r="AC96" s="306"/>
    </row>
    <row r="97" spans="2:29" ht="13.8">
      <c r="B97" s="43" t="str">
        <f t="shared" si="9"/>
        <v xml:space="preserve">CWDM TR 10 Gbps All </v>
      </c>
      <c r="C97" s="8">
        <v>41453.5</v>
      </c>
      <c r="D97" s="8">
        <v>37367.5</v>
      </c>
      <c r="E97" s="8"/>
      <c r="F97" s="8"/>
      <c r="G97" s="8"/>
      <c r="H97" s="8"/>
      <c r="I97" s="8"/>
      <c r="J97" s="8"/>
      <c r="K97" s="8"/>
      <c r="L97" s="8"/>
      <c r="M97" s="8"/>
      <c r="N97" s="8"/>
      <c r="P97" t="s">
        <v>15</v>
      </c>
      <c r="Q97" s="43" t="str">
        <f t="shared" si="8"/>
        <v xml:space="preserve">CWDM TR 10 Gbps All </v>
      </c>
      <c r="R97" s="306">
        <v>0.5</v>
      </c>
      <c r="S97" s="306">
        <v>0.5</v>
      </c>
      <c r="T97" s="306"/>
      <c r="U97" s="306"/>
      <c r="V97" s="306"/>
      <c r="W97" s="306"/>
      <c r="X97" s="306"/>
      <c r="Y97" s="306"/>
      <c r="Z97" s="306"/>
      <c r="AA97" s="306"/>
      <c r="AB97" s="306"/>
      <c r="AC97" s="306"/>
    </row>
    <row r="98" spans="2:29" ht="13.8">
      <c r="B98" s="43" t="str">
        <f t="shared" si="9"/>
        <v xml:space="preserve">DWDM TR 2.5 Gbps All </v>
      </c>
      <c r="C98" s="8">
        <v>46620</v>
      </c>
      <c r="D98" s="8">
        <v>27599</v>
      </c>
      <c r="E98" s="8"/>
      <c r="F98" s="8"/>
      <c r="G98" s="8"/>
      <c r="H98" s="8"/>
      <c r="I98" s="8"/>
      <c r="J98" s="8"/>
      <c r="K98" s="8"/>
      <c r="L98" s="8"/>
      <c r="M98" s="8"/>
      <c r="N98" s="8"/>
      <c r="P98" t="s">
        <v>15</v>
      </c>
      <c r="Q98" s="43" t="str">
        <f t="shared" si="8"/>
        <v xml:space="preserve">DWDM TR 2.5 Gbps All </v>
      </c>
      <c r="R98" s="306">
        <v>0.5</v>
      </c>
      <c r="S98" s="306">
        <v>0.5</v>
      </c>
      <c r="T98" s="306"/>
      <c r="U98" s="306"/>
      <c r="V98" s="306"/>
      <c r="W98" s="306"/>
      <c r="X98" s="306"/>
      <c r="Y98" s="306"/>
      <c r="Z98" s="306"/>
      <c r="AA98" s="306"/>
      <c r="AB98" s="306"/>
      <c r="AC98" s="306"/>
    </row>
    <row r="99" spans="2:29" ht="13.8">
      <c r="B99" s="43" t="str">
        <f t="shared" si="9"/>
        <v>DWDM TR 10 Gbps fixed λ All XFP</v>
      </c>
      <c r="C99" s="8">
        <v>94875</v>
      </c>
      <c r="D99" s="8">
        <v>86509</v>
      </c>
      <c r="E99" s="8"/>
      <c r="F99" s="8"/>
      <c r="G99" s="8"/>
      <c r="H99" s="8"/>
      <c r="I99" s="8"/>
      <c r="J99" s="8"/>
      <c r="K99" s="8"/>
      <c r="L99" s="8"/>
      <c r="M99" s="8"/>
      <c r="N99" s="8"/>
      <c r="P99" t="s">
        <v>15</v>
      </c>
      <c r="Q99" s="43" t="str">
        <f t="shared" si="8"/>
        <v>DWDM TR 10 Gbps fixed λ All XFP</v>
      </c>
      <c r="R99" s="306">
        <v>1</v>
      </c>
      <c r="S99" s="306">
        <v>1</v>
      </c>
      <c r="T99" s="306"/>
      <c r="U99" s="306"/>
      <c r="V99" s="306"/>
      <c r="W99" s="306"/>
      <c r="X99" s="306"/>
      <c r="Y99" s="306"/>
      <c r="Z99" s="306"/>
      <c r="AA99" s="306"/>
      <c r="AB99" s="306"/>
      <c r="AC99" s="306"/>
    </row>
    <row r="100" spans="2:29" ht="13.8">
      <c r="B100" s="43" t="str">
        <f t="shared" si="9"/>
        <v>DWDM TR 10 Gbps fixed λ All SFP+</v>
      </c>
      <c r="C100" s="8">
        <v>65562</v>
      </c>
      <c r="D100" s="8">
        <v>106342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P100" t="s">
        <v>15</v>
      </c>
      <c r="Q100" s="43" t="str">
        <f t="shared" si="8"/>
        <v>DWDM TR 10 Gbps fixed λ All SFP+</v>
      </c>
      <c r="R100" s="306">
        <v>1</v>
      </c>
      <c r="S100" s="306">
        <v>1</v>
      </c>
      <c r="T100" s="306"/>
      <c r="U100" s="306"/>
      <c r="V100" s="306"/>
      <c r="W100" s="306"/>
      <c r="X100" s="306"/>
      <c r="Y100" s="306"/>
      <c r="Z100" s="306"/>
      <c r="AA100" s="306"/>
      <c r="AB100" s="306"/>
      <c r="AC100" s="306"/>
    </row>
    <row r="101" spans="2:29" ht="13.8">
      <c r="B101" s="43" t="str">
        <f t="shared" si="9"/>
        <v xml:space="preserve">DWDM TR 10 Gbps Tunable All XFP </v>
      </c>
      <c r="C101" s="8">
        <v>174127</v>
      </c>
      <c r="D101" s="8">
        <v>183113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P101" t="s">
        <v>15</v>
      </c>
      <c r="Q101" s="43" t="str">
        <f t="shared" si="8"/>
        <v xml:space="preserve">DWDM TR 10 Gbps Tunable All XFP </v>
      </c>
      <c r="R101" s="306">
        <v>1</v>
      </c>
      <c r="S101" s="306">
        <v>1</v>
      </c>
      <c r="T101" s="306"/>
      <c r="U101" s="306"/>
      <c r="V101" s="306"/>
      <c r="W101" s="306"/>
      <c r="X101" s="306"/>
      <c r="Y101" s="306"/>
      <c r="Z101" s="306"/>
      <c r="AA101" s="306"/>
      <c r="AB101" s="306"/>
      <c r="AC101" s="306"/>
    </row>
    <row r="102" spans="2:29" ht="13.8">
      <c r="B102" s="43" t="str">
        <f t="shared" si="9"/>
        <v>DWDM TR 10 Gbps Tunable All SFP+</v>
      </c>
      <c r="C102" s="8">
        <v>45461</v>
      </c>
      <c r="D102" s="8">
        <v>74817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P102" t="s">
        <v>15</v>
      </c>
      <c r="Q102" s="43" t="str">
        <f t="shared" si="8"/>
        <v>DWDM TR 10 Gbps Tunable All SFP+</v>
      </c>
      <c r="R102" s="306">
        <v>1</v>
      </c>
      <c r="S102" s="306">
        <v>1</v>
      </c>
      <c r="T102" s="306"/>
      <c r="U102" s="306"/>
      <c r="V102" s="306"/>
      <c r="W102" s="306"/>
      <c r="X102" s="306"/>
      <c r="Y102" s="306"/>
      <c r="Z102" s="306"/>
      <c r="AA102" s="306"/>
      <c r="AB102" s="306"/>
      <c r="AC102" s="306"/>
    </row>
    <row r="103" spans="2:29" ht="13.8">
      <c r="B103" s="43" t="str">
        <f t="shared" si="9"/>
        <v>DWDM TR 100 Gbps All On board</v>
      </c>
      <c r="C103" s="8">
        <v>0</v>
      </c>
      <c r="D103" s="8">
        <v>25691.199999999993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P103" t="s">
        <v>15</v>
      </c>
      <c r="Q103" s="43" t="str">
        <f t="shared" si="8"/>
        <v>DWDM TR 100 Gbps All On board</v>
      </c>
      <c r="R103" s="306">
        <f>1-R187-R47</f>
        <v>0</v>
      </c>
      <c r="S103" s="306">
        <f t="shared" ref="S103" si="10">1-S187-S47</f>
        <v>9.9999999999999978E-2</v>
      </c>
      <c r="T103" s="306"/>
      <c r="U103" s="306"/>
      <c r="V103" s="306"/>
      <c r="W103" s="306"/>
      <c r="X103" s="306"/>
      <c r="Y103" s="306"/>
      <c r="Z103" s="306"/>
      <c r="AA103" s="306"/>
      <c r="AB103" s="306"/>
      <c r="AC103" s="306"/>
    </row>
    <row r="104" spans="2:29" ht="13.8">
      <c r="B104" s="43" t="str">
        <f t="shared" si="9"/>
        <v>DWDM TR 100 Gbps All Direct detect</v>
      </c>
      <c r="C104" s="8">
        <v>3429</v>
      </c>
      <c r="D104" s="8">
        <v>1593.4500000000014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P104" t="s">
        <v>15</v>
      </c>
      <c r="Q104" s="43" t="str">
        <f t="shared" si="8"/>
        <v>DWDM TR 100 Gbps All Direct detect</v>
      </c>
      <c r="R104" s="306">
        <v>1</v>
      </c>
      <c r="S104" s="306">
        <v>5.0000000000000044E-2</v>
      </c>
      <c r="T104" s="306"/>
      <c r="U104" s="306"/>
      <c r="V104" s="306"/>
      <c r="W104" s="306"/>
      <c r="X104" s="306"/>
      <c r="Y104" s="306"/>
      <c r="Z104" s="306"/>
      <c r="AA104" s="306"/>
      <c r="AB104" s="306"/>
      <c r="AC104" s="306"/>
    </row>
    <row r="105" spans="2:29" ht="13.8">
      <c r="B105" s="43" t="str">
        <f t="shared" si="9"/>
        <v>DWDM TR 100 Gbps All CFP-DCO</v>
      </c>
      <c r="C105" s="8">
        <v>3385.1999999999994</v>
      </c>
      <c r="D105" s="8">
        <v>2603.9999999999982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P105" t="s">
        <v>15</v>
      </c>
      <c r="Q105" s="43" t="str">
        <f t="shared" si="8"/>
        <v>DWDM TR 100 Gbps All CFP-DCO</v>
      </c>
      <c r="R105" s="306">
        <f t="shared" ref="R105:S105" si="11">1-R49</f>
        <v>9.9999999999999978E-2</v>
      </c>
      <c r="S105" s="306">
        <f t="shared" si="11"/>
        <v>6.9999999999999951E-2</v>
      </c>
      <c r="T105" s="306"/>
      <c r="U105" s="306"/>
      <c r="V105" s="306"/>
      <c r="W105" s="306"/>
      <c r="X105" s="306"/>
      <c r="Y105" s="306"/>
      <c r="Z105" s="306"/>
      <c r="AA105" s="306"/>
      <c r="AB105" s="306"/>
      <c r="AC105" s="306"/>
    </row>
    <row r="106" spans="2:29" ht="13.8">
      <c r="B106" s="43" t="str">
        <f t="shared" si="9"/>
        <v>DWDM TR 100 Gbps 80km QSFP-DD DCO</v>
      </c>
      <c r="C106" s="8">
        <v>0</v>
      </c>
      <c r="D106" s="8">
        <v>0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P106" t="s">
        <v>15</v>
      </c>
      <c r="Q106" s="43" t="str">
        <f t="shared" si="8"/>
        <v>DWDM TR 100 Gbps 80km QSFP-DD DCO</v>
      </c>
      <c r="R106" s="307">
        <f t="shared" ref="R106:S106" si="12">1-R50</f>
        <v>1</v>
      </c>
      <c r="S106" s="307">
        <f t="shared" si="12"/>
        <v>1</v>
      </c>
      <c r="T106" s="307"/>
      <c r="U106" s="307"/>
      <c r="V106" s="307"/>
      <c r="W106" s="307"/>
      <c r="X106" s="307"/>
      <c r="Y106" s="307"/>
      <c r="Z106" s="307"/>
      <c r="AA106" s="307"/>
      <c r="AB106" s="307"/>
      <c r="AC106" s="307"/>
    </row>
    <row r="107" spans="2:29" ht="13.8">
      <c r="B107" s="43" t="str">
        <f t="shared" si="9"/>
        <v>DWDM TR 100 Gbps All CFP2-ACO</v>
      </c>
      <c r="C107" s="8">
        <v>12839.25</v>
      </c>
      <c r="D107" s="8">
        <v>20574.719999999998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P107" t="s">
        <v>15</v>
      </c>
      <c r="Q107" s="43" t="str">
        <f t="shared" si="8"/>
        <v>DWDM TR 100 Gbps All CFP2-ACO</v>
      </c>
      <c r="R107" s="307">
        <f t="shared" ref="R107:S107" si="13">1-R51</f>
        <v>0.95</v>
      </c>
      <c r="S107" s="307">
        <f t="shared" si="13"/>
        <v>0.94</v>
      </c>
      <c r="T107" s="307"/>
      <c r="U107" s="307"/>
      <c r="V107" s="307"/>
      <c r="W107" s="307"/>
      <c r="X107" s="307"/>
      <c r="Y107" s="307"/>
      <c r="Z107" s="307"/>
      <c r="AA107" s="307"/>
      <c r="AB107" s="307"/>
      <c r="AC107" s="307"/>
    </row>
    <row r="108" spans="2:29" ht="13.8">
      <c r="B108" s="43" t="str">
        <f t="shared" si="9"/>
        <v>DWDM TR 200 Gbps All On board</v>
      </c>
      <c r="C108" s="8">
        <v>0</v>
      </c>
      <c r="D108" s="8">
        <v>1469.1500000000012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P108" t="s">
        <v>15</v>
      </c>
      <c r="Q108" s="43" t="str">
        <f t="shared" si="8"/>
        <v>DWDM TR 200 Gbps All On board</v>
      </c>
      <c r="R108" s="306">
        <f>1-R192-R52</f>
        <v>0</v>
      </c>
      <c r="S108" s="306">
        <f t="shared" ref="S108" si="14">1-S192-S52</f>
        <v>5.0000000000000044E-2</v>
      </c>
      <c r="T108" s="306"/>
      <c r="U108" s="306"/>
      <c r="V108" s="306"/>
      <c r="W108" s="306"/>
      <c r="X108" s="306"/>
      <c r="Y108" s="306"/>
      <c r="Z108" s="306"/>
      <c r="AA108" s="306"/>
      <c r="AB108" s="306"/>
      <c r="AC108" s="306"/>
    </row>
    <row r="109" spans="2:29" ht="13.8">
      <c r="B109" s="43" t="str">
        <f t="shared" si="9"/>
        <v>DWDM TR 200 Gbps All CFP2-DCO</v>
      </c>
      <c r="C109" s="8">
        <v>0</v>
      </c>
      <c r="D109" s="8">
        <v>0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P109" t="s">
        <v>15</v>
      </c>
      <c r="Q109" s="43" t="str">
        <f t="shared" si="8"/>
        <v>DWDM TR 200 Gbps All CFP2-DCO</v>
      </c>
      <c r="R109" s="306">
        <f t="shared" ref="R109:R114" si="15">1-R53</f>
        <v>1</v>
      </c>
      <c r="S109" s="306">
        <f t="shared" ref="S109" si="16">1-S53</f>
        <v>0</v>
      </c>
      <c r="T109" s="306"/>
      <c r="U109" s="306"/>
      <c r="V109" s="306"/>
      <c r="W109" s="306"/>
      <c r="X109" s="306"/>
      <c r="Y109" s="306"/>
      <c r="Z109" s="306"/>
      <c r="AA109" s="306"/>
      <c r="AB109" s="306"/>
      <c r="AC109" s="306"/>
    </row>
    <row r="110" spans="2:29" ht="13.8">
      <c r="B110" s="43" t="str">
        <f t="shared" si="9"/>
        <v>DWDM TR 200 Gbps All CFP2-ACO</v>
      </c>
      <c r="C110" s="8">
        <v>0</v>
      </c>
      <c r="D110" s="8">
        <v>10449.98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P110" t="s">
        <v>15</v>
      </c>
      <c r="Q110" s="43" t="str">
        <f t="shared" si="8"/>
        <v>DWDM TR 200 Gbps All CFP2-ACO</v>
      </c>
      <c r="R110" s="306">
        <f t="shared" si="15"/>
        <v>0.95</v>
      </c>
      <c r="S110" s="306">
        <f t="shared" ref="S110" si="17">1-S54</f>
        <v>0.94</v>
      </c>
      <c r="T110" s="306"/>
      <c r="U110" s="306"/>
      <c r="V110" s="306"/>
      <c r="W110" s="306"/>
      <c r="X110" s="306"/>
      <c r="Y110" s="306"/>
      <c r="Z110" s="306"/>
      <c r="AA110" s="306"/>
      <c r="AB110" s="306"/>
      <c r="AC110" s="306"/>
    </row>
    <row r="111" spans="2:29" ht="13.8">
      <c r="B111" s="43" t="str">
        <f t="shared" si="9"/>
        <v>DWDM TR 400 Gbps On board</v>
      </c>
      <c r="C111" s="8">
        <v>0</v>
      </c>
      <c r="D111" s="8">
        <v>400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P111" t="s">
        <v>15</v>
      </c>
      <c r="Q111" s="43" t="str">
        <f t="shared" si="8"/>
        <v>DWDM TR 400 Gbps On board</v>
      </c>
      <c r="R111" s="306">
        <v>0.05</v>
      </c>
      <c r="S111" s="306">
        <v>0.1</v>
      </c>
      <c r="T111" s="306"/>
      <c r="U111" s="306"/>
      <c r="V111" s="306"/>
      <c r="W111" s="306"/>
      <c r="X111" s="306"/>
      <c r="Y111" s="306"/>
      <c r="Z111" s="306"/>
      <c r="AA111" s="306"/>
      <c r="AB111" s="306"/>
      <c r="AC111" s="306"/>
    </row>
    <row r="112" spans="2:29" ht="13.8">
      <c r="B112" s="43" t="str">
        <f t="shared" si="9"/>
        <v>DWDM TR 400 Gbps 120 km 400ZR</v>
      </c>
      <c r="C112" s="8">
        <v>0</v>
      </c>
      <c r="D112" s="8">
        <v>0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P112" t="s">
        <v>15</v>
      </c>
      <c r="Q112" s="43" t="str">
        <f t="shared" si="8"/>
        <v>DWDM TR 400 Gbps 120 km 400ZR</v>
      </c>
      <c r="R112" s="306">
        <f t="shared" si="15"/>
        <v>1</v>
      </c>
      <c r="S112" s="306">
        <f t="shared" ref="S112" si="18">1-S56</f>
        <v>1</v>
      </c>
      <c r="T112" s="306"/>
      <c r="U112" s="306"/>
      <c r="V112" s="306"/>
      <c r="W112" s="306"/>
      <c r="X112" s="306"/>
      <c r="Y112" s="306"/>
      <c r="Z112" s="306"/>
      <c r="AA112" s="306"/>
      <c r="AB112" s="306"/>
      <c r="AC112" s="306"/>
    </row>
    <row r="113" spans="2:29" ht="13.8">
      <c r="B113" s="43" t="str">
        <f t="shared" si="9"/>
        <v>DWDM TR 400 Gbps &gt;120 km 400ZR+   OSPF/QSFP-DD</v>
      </c>
      <c r="C113" s="8">
        <v>0</v>
      </c>
      <c r="D113" s="8">
        <v>0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P113" t="s">
        <v>15</v>
      </c>
      <c r="Q113" s="43" t="str">
        <f t="shared" si="8"/>
        <v>DWDM TR 400 Gbps &gt;120 km 400ZR+   OSPF/QSFP-DD</v>
      </c>
      <c r="R113" s="306">
        <f t="shared" si="15"/>
        <v>1</v>
      </c>
      <c r="S113" s="306">
        <f t="shared" ref="S113" si="19">1-S57</f>
        <v>1</v>
      </c>
      <c r="T113" s="306"/>
      <c r="U113" s="306"/>
      <c r="V113" s="306"/>
      <c r="W113" s="306"/>
      <c r="X113" s="306"/>
      <c r="Y113" s="306"/>
      <c r="Z113" s="306"/>
      <c r="AA113" s="306"/>
      <c r="AB113" s="306"/>
      <c r="AC113" s="306"/>
    </row>
    <row r="114" spans="2:29" ht="13.8">
      <c r="B114" s="43" t="str">
        <f t="shared" si="9"/>
        <v>DWDM TR 400 Gbps &gt;120 km 400ZR+ CFP2</v>
      </c>
      <c r="C114" s="8">
        <v>0</v>
      </c>
      <c r="D114" s="8">
        <v>0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P114" t="s">
        <v>15</v>
      </c>
      <c r="Q114" s="43" t="str">
        <f t="shared" si="8"/>
        <v>DWDM TR 400 Gbps &gt;120 km 400ZR+ CFP2</v>
      </c>
      <c r="R114" s="306">
        <f t="shared" si="15"/>
        <v>1</v>
      </c>
      <c r="S114" s="306">
        <f t="shared" ref="S114" si="20">1-S58</f>
        <v>1</v>
      </c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</row>
    <row r="115" spans="2:29" ht="13.8">
      <c r="B115" s="43" t="str">
        <f t="shared" si="9"/>
        <v>DWDM TR 800 Gbps 120 km 800ZR</v>
      </c>
      <c r="C115" s="8">
        <v>0</v>
      </c>
      <c r="D115" s="8">
        <v>0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P115" t="s">
        <v>15</v>
      </c>
      <c r="Q115" s="43" t="str">
        <f t="shared" si="8"/>
        <v>DWDM TR 800 Gbps 120 km 800ZR</v>
      </c>
      <c r="R115" s="306">
        <f>1-R59-R227</f>
        <v>0.30000000000000004</v>
      </c>
      <c r="S115" s="306">
        <f t="shared" ref="S115" si="21">1-S59-S227</f>
        <v>0.30000000000000004</v>
      </c>
      <c r="T115" s="306"/>
      <c r="U115" s="306"/>
      <c r="V115" s="306"/>
      <c r="W115" s="306"/>
      <c r="X115" s="306"/>
      <c r="Y115" s="306"/>
      <c r="Z115" s="306"/>
      <c r="AA115" s="306"/>
      <c r="AB115" s="306"/>
      <c r="AC115" s="306"/>
    </row>
    <row r="116" spans="2:29" ht="13.8">
      <c r="B116" s="43" t="str">
        <f t="shared" si="9"/>
        <v>≥600G All</v>
      </c>
      <c r="C116" s="8">
        <v>0</v>
      </c>
      <c r="D116" s="8">
        <v>0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P116" t="s">
        <v>15</v>
      </c>
      <c r="Q116" s="43" t="str">
        <f t="shared" si="8"/>
        <v>≥600G All</v>
      </c>
      <c r="R116" s="306">
        <f>1-R60-R228</f>
        <v>1</v>
      </c>
      <c r="S116" s="306">
        <f t="shared" ref="S116" si="22">1-S60-S228</f>
        <v>1</v>
      </c>
      <c r="T116" s="306"/>
      <c r="U116" s="306"/>
      <c r="V116" s="306"/>
      <c r="W116" s="306"/>
      <c r="X116" s="306"/>
      <c r="Y116" s="306"/>
      <c r="Z116" s="306"/>
      <c r="AA116" s="306"/>
      <c r="AB116" s="306"/>
      <c r="AC116" s="306"/>
    </row>
    <row r="117" spans="2:29" ht="13.8">
      <c r="B117" s="53" t="str">
        <f>"Total "&amp;B91&amp;" units"</f>
        <v>Total InP integrated units</v>
      </c>
      <c r="C117" s="23">
        <v>487751.95</v>
      </c>
      <c r="D117" s="23">
        <v>578529.99999999988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2:29">
      <c r="R118" s="310"/>
      <c r="S118" s="310"/>
      <c r="T118" s="310"/>
      <c r="U118" s="310"/>
      <c r="V118" s="310"/>
      <c r="W118" s="310"/>
      <c r="X118" s="310"/>
      <c r="Y118" s="310"/>
      <c r="Z118" s="310"/>
    </row>
    <row r="119" spans="2:29" ht="21">
      <c r="B119" s="3" t="str">
        <f>Summary!B34</f>
        <v>GaAs discrete</v>
      </c>
      <c r="C119" s="1"/>
      <c r="D119" s="4" t="s">
        <v>56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Q119" s="3" t="str">
        <f t="shared" ref="Q119:Q144" si="23">B119</f>
        <v>GaAs discrete</v>
      </c>
      <c r="R119" s="165"/>
      <c r="S119" s="165"/>
      <c r="T119" s="165"/>
      <c r="U119" s="280"/>
      <c r="V119" s="165"/>
      <c r="W119" s="165"/>
      <c r="X119" s="165"/>
      <c r="Y119" s="165"/>
      <c r="Z119" s="165"/>
    </row>
    <row r="120" spans="2:29" ht="13.8">
      <c r="B120" s="51" t="str">
        <f t="shared" ref="B120:B144" si="24">B6</f>
        <v>Product category</v>
      </c>
      <c r="C120" s="7">
        <v>2016</v>
      </c>
      <c r="D120" s="7">
        <v>2017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Q120" s="14" t="str">
        <f t="shared" si="23"/>
        <v>Product category</v>
      </c>
      <c r="R120" s="144">
        <f>C120</f>
        <v>2016</v>
      </c>
      <c r="S120" s="144">
        <f>D120</f>
        <v>2017</v>
      </c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</row>
    <row r="121" spans="2:29" ht="13.8">
      <c r="B121" s="45" t="str">
        <f t="shared" si="24"/>
        <v xml:space="preserve">CWDM TR 1 Gbps  40 km </v>
      </c>
      <c r="C121" s="8">
        <v>0</v>
      </c>
      <c r="D121" s="8">
        <v>0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P121" s="101" t="s">
        <v>16</v>
      </c>
      <c r="Q121" s="32" t="str">
        <f t="shared" si="23"/>
        <v xml:space="preserve">CWDM TR 1 Gbps  40 km </v>
      </c>
      <c r="R121" s="305">
        <v>0</v>
      </c>
      <c r="S121" s="305">
        <v>0</v>
      </c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</row>
    <row r="122" spans="2:29" ht="13.8">
      <c r="B122" s="43" t="str">
        <f t="shared" si="24"/>
        <v xml:space="preserve">CWDM TR 1 Gbps  80 km </v>
      </c>
      <c r="C122" s="8">
        <v>0</v>
      </c>
      <c r="D122" s="8">
        <v>0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P122" s="101" t="s">
        <v>16</v>
      </c>
      <c r="Q122" s="33" t="str">
        <f t="shared" si="23"/>
        <v xml:space="preserve">CWDM TR 1 Gbps  80 km </v>
      </c>
      <c r="R122" s="306">
        <v>0</v>
      </c>
      <c r="S122" s="306">
        <v>0</v>
      </c>
      <c r="T122" s="306"/>
      <c r="U122" s="306"/>
      <c r="V122" s="306"/>
      <c r="W122" s="306"/>
      <c r="X122" s="306"/>
      <c r="Y122" s="306"/>
      <c r="Z122" s="306"/>
      <c r="AA122" s="306"/>
      <c r="AB122" s="306"/>
      <c r="AC122" s="306"/>
    </row>
    <row r="123" spans="2:29" ht="13.8">
      <c r="B123" s="43" t="str">
        <f t="shared" si="24"/>
        <v xml:space="preserve">CWDM TR 2.5 Gbps 40 km </v>
      </c>
      <c r="C123" s="8">
        <v>0</v>
      </c>
      <c r="D123" s="8">
        <v>0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P123" s="101" t="s">
        <v>16</v>
      </c>
      <c r="Q123" s="33" t="str">
        <f t="shared" si="23"/>
        <v xml:space="preserve">CWDM TR 2.5 Gbps 40 km </v>
      </c>
      <c r="R123" s="306">
        <v>0</v>
      </c>
      <c r="S123" s="306">
        <v>0</v>
      </c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</row>
    <row r="124" spans="2:29" ht="13.8">
      <c r="B124" s="43" t="str">
        <f t="shared" si="24"/>
        <v xml:space="preserve">CWDM TR 2.5 Gbps 80 km </v>
      </c>
      <c r="C124" s="8">
        <v>0</v>
      </c>
      <c r="D124" s="8">
        <v>0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P124" s="101" t="s">
        <v>16</v>
      </c>
      <c r="Q124" s="33" t="str">
        <f t="shared" si="23"/>
        <v xml:space="preserve">CWDM TR 2.5 Gbps 80 km </v>
      </c>
      <c r="R124" s="306">
        <v>0</v>
      </c>
      <c r="S124" s="306">
        <v>0</v>
      </c>
      <c r="T124" s="306"/>
      <c r="U124" s="306"/>
      <c r="V124" s="306"/>
      <c r="W124" s="306"/>
      <c r="X124" s="306"/>
      <c r="Y124" s="306"/>
      <c r="Z124" s="306"/>
      <c r="AA124" s="306"/>
      <c r="AB124" s="306"/>
      <c r="AC124" s="306"/>
    </row>
    <row r="125" spans="2:29" ht="13.8">
      <c r="B125" s="43" t="str">
        <f t="shared" si="24"/>
        <v xml:space="preserve">CWDM TR 10 Gbps All </v>
      </c>
      <c r="C125" s="8">
        <v>0</v>
      </c>
      <c r="D125" s="8">
        <v>0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P125" s="101" t="s">
        <v>16</v>
      </c>
      <c r="Q125" s="33" t="str">
        <f t="shared" si="23"/>
        <v xml:space="preserve">CWDM TR 10 Gbps All </v>
      </c>
      <c r="R125" s="306">
        <v>0</v>
      </c>
      <c r="S125" s="306">
        <v>0</v>
      </c>
      <c r="T125" s="306"/>
      <c r="U125" s="306"/>
      <c r="V125" s="306"/>
      <c r="W125" s="306"/>
      <c r="X125" s="306"/>
      <c r="Y125" s="306"/>
      <c r="Z125" s="306"/>
      <c r="AA125" s="306"/>
      <c r="AB125" s="306"/>
      <c r="AC125" s="306"/>
    </row>
    <row r="126" spans="2:29" ht="13.8">
      <c r="B126" s="43" t="str">
        <f t="shared" si="24"/>
        <v xml:space="preserve">DWDM TR 2.5 Gbps All </v>
      </c>
      <c r="C126" s="8">
        <v>0</v>
      </c>
      <c r="D126" s="8">
        <v>0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P126" s="101" t="s">
        <v>16</v>
      </c>
      <c r="Q126" s="33" t="str">
        <f t="shared" si="23"/>
        <v xml:space="preserve">DWDM TR 2.5 Gbps All </v>
      </c>
      <c r="R126" s="306">
        <v>0</v>
      </c>
      <c r="S126" s="306">
        <v>0</v>
      </c>
      <c r="T126" s="306"/>
      <c r="U126" s="306"/>
      <c r="V126" s="306"/>
      <c r="W126" s="306"/>
      <c r="X126" s="306"/>
      <c r="Y126" s="306"/>
      <c r="Z126" s="306"/>
      <c r="AA126" s="306"/>
      <c r="AB126" s="306"/>
      <c r="AC126" s="306"/>
    </row>
    <row r="127" spans="2:29" ht="13.8">
      <c r="B127" s="43" t="str">
        <f t="shared" si="24"/>
        <v>DWDM TR 10 Gbps fixed λ All XFP</v>
      </c>
      <c r="C127" s="8">
        <v>0</v>
      </c>
      <c r="D127" s="8">
        <v>0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P127" s="101" t="s">
        <v>16</v>
      </c>
      <c r="Q127" s="33" t="str">
        <f t="shared" si="23"/>
        <v>DWDM TR 10 Gbps fixed λ All XFP</v>
      </c>
      <c r="R127" s="306">
        <v>0</v>
      </c>
      <c r="S127" s="306">
        <v>0</v>
      </c>
      <c r="T127" s="306"/>
      <c r="U127" s="306"/>
      <c r="V127" s="306"/>
      <c r="W127" s="306"/>
      <c r="X127" s="306"/>
      <c r="Y127" s="306"/>
      <c r="Z127" s="306"/>
      <c r="AA127" s="306"/>
      <c r="AB127" s="306"/>
      <c r="AC127" s="306"/>
    </row>
    <row r="128" spans="2:29" ht="13.8">
      <c r="B128" s="43" t="str">
        <f t="shared" si="24"/>
        <v>DWDM TR 10 Gbps fixed λ All SFP+</v>
      </c>
      <c r="C128" s="8">
        <v>0</v>
      </c>
      <c r="D128" s="8">
        <v>0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P128" s="101" t="s">
        <v>16</v>
      </c>
      <c r="Q128" s="33" t="str">
        <f t="shared" si="23"/>
        <v>DWDM TR 10 Gbps fixed λ All SFP+</v>
      </c>
      <c r="R128" s="306">
        <v>0</v>
      </c>
      <c r="S128" s="306">
        <v>0</v>
      </c>
      <c r="T128" s="306"/>
      <c r="U128" s="306"/>
      <c r="V128" s="306"/>
      <c r="W128" s="306"/>
      <c r="X128" s="306"/>
      <c r="Y128" s="306"/>
      <c r="Z128" s="306"/>
      <c r="AA128" s="306"/>
      <c r="AB128" s="306"/>
      <c r="AC128" s="306"/>
    </row>
    <row r="129" spans="2:29" ht="13.8">
      <c r="B129" s="43" t="str">
        <f t="shared" si="24"/>
        <v xml:space="preserve">DWDM TR 10 Gbps Tunable All XFP </v>
      </c>
      <c r="C129" s="8">
        <v>0</v>
      </c>
      <c r="D129" s="8">
        <v>0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  <c r="P129" s="101" t="s">
        <v>16</v>
      </c>
      <c r="Q129" s="33" t="str">
        <f t="shared" si="23"/>
        <v xml:space="preserve">DWDM TR 10 Gbps Tunable All XFP </v>
      </c>
      <c r="R129" s="306">
        <v>0</v>
      </c>
      <c r="S129" s="306">
        <v>0</v>
      </c>
      <c r="T129" s="306"/>
      <c r="U129" s="306"/>
      <c r="V129" s="306"/>
      <c r="W129" s="306"/>
      <c r="X129" s="306"/>
      <c r="Y129" s="306"/>
      <c r="Z129" s="306"/>
      <c r="AA129" s="306"/>
      <c r="AB129" s="306"/>
      <c r="AC129" s="306"/>
    </row>
    <row r="130" spans="2:29" ht="13.8">
      <c r="B130" s="43" t="str">
        <f t="shared" si="24"/>
        <v>DWDM TR 10 Gbps Tunable All SFP+</v>
      </c>
      <c r="C130" s="8">
        <v>0</v>
      </c>
      <c r="D130" s="8">
        <v>0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P130" s="101" t="s">
        <v>16</v>
      </c>
      <c r="Q130" s="33" t="str">
        <f t="shared" si="23"/>
        <v>DWDM TR 10 Gbps Tunable All SFP+</v>
      </c>
      <c r="R130" s="306">
        <v>0</v>
      </c>
      <c r="S130" s="306">
        <v>0</v>
      </c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6"/>
    </row>
    <row r="131" spans="2:29" ht="13.8">
      <c r="B131" s="43" t="str">
        <f t="shared" si="24"/>
        <v>DWDM TR 100 Gbps All On board</v>
      </c>
      <c r="C131" s="8">
        <v>0</v>
      </c>
      <c r="D131" s="8">
        <v>0</v>
      </c>
      <c r="E131" s="8"/>
      <c r="F131" s="8"/>
      <c r="G131" s="8"/>
      <c r="H131" s="8"/>
      <c r="I131" s="8"/>
      <c r="J131" s="8"/>
      <c r="K131" s="8"/>
      <c r="L131" s="8"/>
      <c r="M131" s="8"/>
      <c r="N131" s="8"/>
      <c r="P131" s="101" t="s">
        <v>16</v>
      </c>
      <c r="Q131" s="33" t="str">
        <f t="shared" si="23"/>
        <v>DWDM TR 100 Gbps All On board</v>
      </c>
      <c r="R131" s="306">
        <v>0</v>
      </c>
      <c r="S131" s="306">
        <v>0</v>
      </c>
      <c r="T131" s="306"/>
      <c r="U131" s="306"/>
      <c r="V131" s="306"/>
      <c r="W131" s="306"/>
      <c r="X131" s="306"/>
      <c r="Y131" s="306"/>
      <c r="Z131" s="306"/>
      <c r="AA131" s="306"/>
      <c r="AB131" s="306"/>
      <c r="AC131" s="306"/>
    </row>
    <row r="132" spans="2:29" ht="13.8">
      <c r="B132" s="43" t="str">
        <f t="shared" si="24"/>
        <v>DWDM TR 100 Gbps All Direct detect</v>
      </c>
      <c r="C132" s="8">
        <v>0</v>
      </c>
      <c r="D132" s="8">
        <v>0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P132" s="101" t="s">
        <v>16</v>
      </c>
      <c r="Q132" s="33" t="str">
        <f t="shared" si="23"/>
        <v>DWDM TR 100 Gbps All Direct detect</v>
      </c>
      <c r="R132" s="306">
        <v>0</v>
      </c>
      <c r="S132" s="306">
        <v>0</v>
      </c>
      <c r="T132" s="306"/>
      <c r="U132" s="306"/>
      <c r="V132" s="306"/>
      <c r="W132" s="306"/>
      <c r="X132" s="306"/>
      <c r="Y132" s="306"/>
      <c r="Z132" s="306"/>
      <c r="AA132" s="306"/>
      <c r="AB132" s="306"/>
      <c r="AC132" s="306"/>
    </row>
    <row r="133" spans="2:29" ht="13.8">
      <c r="B133" s="43" t="str">
        <f t="shared" si="24"/>
        <v>DWDM TR 100 Gbps All CFP-DCO</v>
      </c>
      <c r="C133" s="8">
        <v>0</v>
      </c>
      <c r="D133" s="8">
        <v>0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P133" s="101" t="s">
        <v>16</v>
      </c>
      <c r="Q133" s="33" t="str">
        <f t="shared" si="23"/>
        <v>DWDM TR 100 Gbps All CFP-DCO</v>
      </c>
      <c r="R133" s="306">
        <v>0</v>
      </c>
      <c r="S133" s="306">
        <v>0</v>
      </c>
      <c r="T133" s="306"/>
      <c r="U133" s="306"/>
      <c r="V133" s="306"/>
      <c r="W133" s="306"/>
      <c r="X133" s="306"/>
      <c r="Y133" s="306"/>
      <c r="Z133" s="306"/>
      <c r="AA133" s="306"/>
      <c r="AB133" s="306"/>
      <c r="AC133" s="306"/>
    </row>
    <row r="134" spans="2:29" ht="13.8">
      <c r="B134" s="43" t="str">
        <f t="shared" si="24"/>
        <v>DWDM TR 100 Gbps 80km QSFP-DD DCO</v>
      </c>
      <c r="C134" s="8">
        <v>0</v>
      </c>
      <c r="D134" s="8">
        <v>0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P134" s="101" t="s">
        <v>16</v>
      </c>
      <c r="Q134" s="33" t="str">
        <f t="shared" si="23"/>
        <v>DWDM TR 100 Gbps 80km QSFP-DD DCO</v>
      </c>
      <c r="R134" s="306">
        <v>0</v>
      </c>
      <c r="S134" s="306">
        <v>0</v>
      </c>
      <c r="T134" s="306"/>
      <c r="U134" s="306"/>
      <c r="V134" s="306"/>
      <c r="W134" s="306"/>
      <c r="X134" s="306"/>
      <c r="Y134" s="306"/>
      <c r="Z134" s="306"/>
      <c r="AA134" s="306"/>
      <c r="AB134" s="306"/>
      <c r="AC134" s="306"/>
    </row>
    <row r="135" spans="2:29" ht="13.8">
      <c r="B135" s="43" t="str">
        <f t="shared" si="24"/>
        <v>DWDM TR 100 Gbps All CFP2-ACO</v>
      </c>
      <c r="C135" s="8">
        <v>0</v>
      </c>
      <c r="D135" s="8">
        <v>0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  <c r="P135" s="101" t="s">
        <v>16</v>
      </c>
      <c r="Q135" s="33" t="str">
        <f t="shared" si="23"/>
        <v>DWDM TR 100 Gbps All CFP2-ACO</v>
      </c>
      <c r="R135" s="306">
        <v>0</v>
      </c>
      <c r="S135" s="306">
        <v>0</v>
      </c>
      <c r="T135" s="306"/>
      <c r="U135" s="306"/>
      <c r="V135" s="306"/>
      <c r="W135" s="306"/>
      <c r="X135" s="306"/>
      <c r="Y135" s="306"/>
      <c r="Z135" s="306"/>
      <c r="AA135" s="306"/>
      <c r="AB135" s="306"/>
      <c r="AC135" s="306"/>
    </row>
    <row r="136" spans="2:29" ht="13.8">
      <c r="B136" s="43" t="str">
        <f t="shared" si="24"/>
        <v>DWDM TR 200 Gbps All On board</v>
      </c>
      <c r="C136" s="8">
        <v>0</v>
      </c>
      <c r="D136" s="8">
        <v>0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P136" s="101" t="s">
        <v>16</v>
      </c>
      <c r="Q136" s="33" t="str">
        <f t="shared" si="23"/>
        <v>DWDM TR 200 Gbps All On board</v>
      </c>
      <c r="R136" s="306">
        <v>0</v>
      </c>
      <c r="S136" s="306">
        <v>0</v>
      </c>
      <c r="T136" s="306"/>
      <c r="U136" s="306"/>
      <c r="V136" s="306"/>
      <c r="W136" s="306"/>
      <c r="X136" s="306"/>
      <c r="Y136" s="306"/>
      <c r="Z136" s="306"/>
      <c r="AA136" s="306"/>
      <c r="AB136" s="306"/>
      <c r="AC136" s="306"/>
    </row>
    <row r="137" spans="2:29" ht="13.8">
      <c r="B137" s="43" t="str">
        <f t="shared" si="24"/>
        <v>DWDM TR 200 Gbps All CFP2-DCO</v>
      </c>
      <c r="C137" s="8">
        <v>0</v>
      </c>
      <c r="D137" s="8">
        <v>0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  <c r="P137" s="101" t="s">
        <v>16</v>
      </c>
      <c r="Q137" s="33" t="str">
        <f t="shared" si="23"/>
        <v>DWDM TR 200 Gbps All CFP2-DCO</v>
      </c>
      <c r="R137" s="306">
        <v>0</v>
      </c>
      <c r="S137" s="306">
        <v>0</v>
      </c>
      <c r="T137" s="306"/>
      <c r="U137" s="306"/>
      <c r="V137" s="306"/>
      <c r="W137" s="306"/>
      <c r="X137" s="306"/>
      <c r="Y137" s="306"/>
      <c r="Z137" s="306"/>
      <c r="AA137" s="306"/>
      <c r="AB137" s="306"/>
      <c r="AC137" s="306"/>
    </row>
    <row r="138" spans="2:29" ht="13.8">
      <c r="B138" s="43" t="str">
        <f t="shared" si="24"/>
        <v>DWDM TR 200 Gbps All CFP2-ACO</v>
      </c>
      <c r="C138" s="8">
        <v>0</v>
      </c>
      <c r="D138" s="8">
        <v>0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P138" s="101" t="s">
        <v>16</v>
      </c>
      <c r="Q138" s="33" t="str">
        <f t="shared" si="23"/>
        <v>DWDM TR 200 Gbps All CFP2-ACO</v>
      </c>
      <c r="R138" s="306">
        <v>0</v>
      </c>
      <c r="S138" s="306">
        <v>0</v>
      </c>
      <c r="T138" s="306"/>
      <c r="U138" s="306"/>
      <c r="V138" s="306"/>
      <c r="W138" s="306"/>
      <c r="X138" s="306"/>
      <c r="Y138" s="306"/>
      <c r="Z138" s="306"/>
      <c r="AA138" s="306"/>
      <c r="AB138" s="306"/>
      <c r="AC138" s="306"/>
    </row>
    <row r="139" spans="2:29" ht="13.8">
      <c r="B139" s="43" t="str">
        <f t="shared" si="24"/>
        <v>DWDM TR 400 Gbps On board</v>
      </c>
      <c r="C139" s="8">
        <v>0</v>
      </c>
      <c r="D139" s="8">
        <v>0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  <c r="P139" s="101" t="s">
        <v>16</v>
      </c>
      <c r="Q139" s="33" t="str">
        <f t="shared" si="23"/>
        <v>DWDM TR 400 Gbps On board</v>
      </c>
      <c r="R139" s="306">
        <v>0</v>
      </c>
      <c r="S139" s="306">
        <v>0</v>
      </c>
      <c r="T139" s="306"/>
      <c r="U139" s="306"/>
      <c r="V139" s="306"/>
      <c r="W139" s="306"/>
      <c r="X139" s="306"/>
      <c r="Y139" s="306"/>
      <c r="Z139" s="306"/>
      <c r="AA139" s="306"/>
      <c r="AB139" s="306"/>
      <c r="AC139" s="306"/>
    </row>
    <row r="140" spans="2:29" ht="13.8">
      <c r="B140" s="43" t="str">
        <f t="shared" si="24"/>
        <v>DWDM TR 400 Gbps 120 km 400ZR</v>
      </c>
      <c r="C140" s="8">
        <v>0</v>
      </c>
      <c r="D140" s="8">
        <v>0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P140" s="101" t="s">
        <v>16</v>
      </c>
      <c r="Q140" s="33" t="str">
        <f t="shared" si="23"/>
        <v>DWDM TR 400 Gbps 120 km 400ZR</v>
      </c>
      <c r="R140" s="306">
        <v>0</v>
      </c>
      <c r="S140" s="306">
        <v>0</v>
      </c>
      <c r="T140" s="306"/>
      <c r="U140" s="306"/>
      <c r="V140" s="306"/>
      <c r="W140" s="306"/>
      <c r="X140" s="306"/>
      <c r="Y140" s="306"/>
      <c r="Z140" s="306"/>
      <c r="AA140" s="306"/>
      <c r="AB140" s="306"/>
      <c r="AC140" s="306"/>
    </row>
    <row r="141" spans="2:29" ht="13.8">
      <c r="B141" s="43" t="str">
        <f t="shared" si="24"/>
        <v>DWDM TR 400 Gbps &gt;120 km 400ZR+   OSPF/QSFP-DD</v>
      </c>
      <c r="C141" s="8">
        <v>0</v>
      </c>
      <c r="D141" s="8">
        <v>0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P141" s="101" t="s">
        <v>16</v>
      </c>
      <c r="Q141" s="33" t="str">
        <f t="shared" si="23"/>
        <v>DWDM TR 400 Gbps &gt;120 km 400ZR+   OSPF/QSFP-DD</v>
      </c>
      <c r="R141" s="306">
        <v>0</v>
      </c>
      <c r="S141" s="306">
        <v>0</v>
      </c>
      <c r="T141" s="306"/>
      <c r="U141" s="306"/>
      <c r="V141" s="306"/>
      <c r="W141" s="306"/>
      <c r="X141" s="306"/>
      <c r="Y141" s="306"/>
      <c r="Z141" s="306"/>
      <c r="AA141" s="306"/>
      <c r="AB141" s="306"/>
      <c r="AC141" s="306"/>
    </row>
    <row r="142" spans="2:29" ht="13.8">
      <c r="B142" s="43" t="str">
        <f t="shared" si="24"/>
        <v>DWDM TR 400 Gbps &gt;120 km 400ZR+ CFP2</v>
      </c>
      <c r="C142" s="8">
        <v>0</v>
      </c>
      <c r="D142" s="8">
        <v>0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P142" s="101" t="s">
        <v>16</v>
      </c>
      <c r="Q142" s="33" t="str">
        <f t="shared" si="23"/>
        <v>DWDM TR 400 Gbps &gt;120 km 400ZR+ CFP2</v>
      </c>
      <c r="R142" s="306">
        <v>0</v>
      </c>
      <c r="S142" s="306">
        <v>0</v>
      </c>
      <c r="T142" s="306"/>
      <c r="U142" s="306"/>
      <c r="V142" s="306"/>
      <c r="W142" s="306"/>
      <c r="X142" s="306"/>
      <c r="Y142" s="306"/>
      <c r="Z142" s="306"/>
      <c r="AA142" s="306"/>
      <c r="AB142" s="306"/>
      <c r="AC142" s="306"/>
    </row>
    <row r="143" spans="2:29" ht="13.8">
      <c r="B143" s="43" t="str">
        <f t="shared" si="24"/>
        <v>DWDM TR 800 Gbps 120 km 800ZR</v>
      </c>
      <c r="C143" s="8">
        <v>0</v>
      </c>
      <c r="D143" s="8">
        <v>0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P143" s="101" t="s">
        <v>16</v>
      </c>
      <c r="Q143" s="33" t="str">
        <f t="shared" si="23"/>
        <v>DWDM TR 800 Gbps 120 km 800ZR</v>
      </c>
      <c r="R143" s="306">
        <v>0</v>
      </c>
      <c r="S143" s="306">
        <v>0</v>
      </c>
      <c r="T143" s="306"/>
      <c r="U143" s="306"/>
      <c r="V143" s="306"/>
      <c r="W143" s="306"/>
      <c r="X143" s="306"/>
      <c r="Y143" s="306"/>
      <c r="Z143" s="306"/>
      <c r="AA143" s="306"/>
      <c r="AB143" s="306"/>
      <c r="AC143" s="306"/>
    </row>
    <row r="144" spans="2:29" ht="13.8">
      <c r="B144" s="43" t="str">
        <f t="shared" si="24"/>
        <v>≥600G All</v>
      </c>
      <c r="C144" s="8">
        <v>0</v>
      </c>
      <c r="D144" s="8">
        <v>0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P144" s="101" t="s">
        <v>16</v>
      </c>
      <c r="Q144" s="33" t="str">
        <f t="shared" si="23"/>
        <v>≥600G All</v>
      </c>
      <c r="R144" s="306">
        <v>0</v>
      </c>
      <c r="S144" s="306">
        <v>0</v>
      </c>
      <c r="T144" s="306"/>
      <c r="U144" s="306"/>
      <c r="V144" s="306"/>
      <c r="W144" s="306"/>
      <c r="X144" s="306"/>
      <c r="Y144" s="306"/>
      <c r="Z144" s="306"/>
      <c r="AA144" s="306"/>
      <c r="AB144" s="306"/>
      <c r="AC144" s="306"/>
    </row>
    <row r="145" spans="2:29" ht="13.8">
      <c r="B145" s="53" t="str">
        <f>"Total "&amp;B119&amp;" units"</f>
        <v>Total GaAs discrete units</v>
      </c>
      <c r="C145" s="23">
        <v>0</v>
      </c>
      <c r="D145" s="23">
        <v>0</v>
      </c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P145" s="101"/>
    </row>
    <row r="147" spans="2:29" ht="21">
      <c r="B147" s="3" t="str">
        <f>Summary!B35</f>
        <v>GaAs integrated</v>
      </c>
      <c r="C147" s="165" t="s">
        <v>59</v>
      </c>
      <c r="D147" s="4" t="s">
        <v>56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Q147" s="3" t="str">
        <f t="shared" ref="Q147:Q172" si="25">B147</f>
        <v>GaAs integrated</v>
      </c>
      <c r="R147" s="165"/>
      <c r="S147" s="165"/>
      <c r="T147" s="165"/>
      <c r="U147" s="165"/>
      <c r="V147" s="165"/>
      <c r="W147" s="165"/>
      <c r="X147" s="165"/>
      <c r="Y147" s="165"/>
      <c r="Z147" s="165"/>
    </row>
    <row r="148" spans="2:29" ht="13.8">
      <c r="B148" s="51" t="str">
        <f t="shared" ref="B148:B172" si="26">B6</f>
        <v>Product category</v>
      </c>
      <c r="C148" s="7">
        <v>2016</v>
      </c>
      <c r="D148" s="7">
        <v>2017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Q148" s="14" t="str">
        <f t="shared" si="25"/>
        <v>Product category</v>
      </c>
      <c r="R148" s="144">
        <f>C148</f>
        <v>2016</v>
      </c>
      <c r="S148" s="144">
        <f>D148</f>
        <v>2017</v>
      </c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</row>
    <row r="149" spans="2:29" ht="13.8">
      <c r="B149" s="45" t="str">
        <f t="shared" si="26"/>
        <v xml:space="preserve">CWDM TR 1 Gbps  40 km </v>
      </c>
      <c r="C149" s="8">
        <v>0</v>
      </c>
      <c r="D149" s="8">
        <v>0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P149" s="101" t="s">
        <v>17</v>
      </c>
      <c r="Q149" s="32" t="str">
        <f t="shared" si="25"/>
        <v xml:space="preserve">CWDM TR 1 Gbps  40 km </v>
      </c>
      <c r="R149" s="307">
        <v>0</v>
      </c>
      <c r="S149" s="307">
        <v>0</v>
      </c>
      <c r="T149" s="307"/>
      <c r="U149" s="307"/>
      <c r="V149" s="307"/>
      <c r="W149" s="307"/>
      <c r="X149" s="307"/>
      <c r="Y149" s="307"/>
      <c r="Z149" s="307"/>
      <c r="AA149" s="307"/>
      <c r="AB149" s="307"/>
      <c r="AC149" s="307"/>
    </row>
    <row r="150" spans="2:29" ht="13.8">
      <c r="B150" s="43" t="str">
        <f t="shared" si="26"/>
        <v xml:space="preserve">CWDM TR 1 Gbps  80 km </v>
      </c>
      <c r="C150" s="8">
        <v>0</v>
      </c>
      <c r="D150" s="8">
        <v>0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P150" s="101" t="s">
        <v>17</v>
      </c>
      <c r="Q150" s="33" t="str">
        <f t="shared" si="25"/>
        <v xml:space="preserve">CWDM TR 1 Gbps  80 km </v>
      </c>
      <c r="R150" s="307">
        <v>0</v>
      </c>
      <c r="S150" s="307">
        <v>0</v>
      </c>
      <c r="T150" s="307"/>
      <c r="U150" s="307"/>
      <c r="V150" s="307"/>
      <c r="W150" s="307"/>
      <c r="X150" s="307"/>
      <c r="Y150" s="307"/>
      <c r="Z150" s="307"/>
      <c r="AA150" s="307"/>
      <c r="AB150" s="307"/>
      <c r="AC150" s="307"/>
    </row>
    <row r="151" spans="2:29" ht="13.8">
      <c r="B151" s="43" t="str">
        <f t="shared" si="26"/>
        <v xml:space="preserve">CWDM TR 2.5 Gbps 40 km </v>
      </c>
      <c r="C151" s="8">
        <v>0</v>
      </c>
      <c r="D151" s="8">
        <v>0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P151" s="101" t="s">
        <v>17</v>
      </c>
      <c r="Q151" s="33" t="str">
        <f t="shared" si="25"/>
        <v xml:space="preserve">CWDM TR 2.5 Gbps 40 km </v>
      </c>
      <c r="R151" s="307">
        <v>0</v>
      </c>
      <c r="S151" s="307">
        <v>0</v>
      </c>
      <c r="T151" s="307"/>
      <c r="U151" s="307"/>
      <c r="V151" s="307"/>
      <c r="W151" s="307"/>
      <c r="X151" s="307"/>
      <c r="Y151" s="307"/>
      <c r="Z151" s="307"/>
      <c r="AA151" s="307"/>
      <c r="AB151" s="307"/>
      <c r="AC151" s="307"/>
    </row>
    <row r="152" spans="2:29" ht="13.8">
      <c r="B152" s="43" t="str">
        <f t="shared" si="26"/>
        <v xml:space="preserve">CWDM TR 2.5 Gbps 80 km </v>
      </c>
      <c r="C152" s="8">
        <v>0</v>
      </c>
      <c r="D152" s="8">
        <v>0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P152" s="101" t="s">
        <v>17</v>
      </c>
      <c r="Q152" s="33" t="str">
        <f t="shared" si="25"/>
        <v xml:space="preserve">CWDM TR 2.5 Gbps 80 km </v>
      </c>
      <c r="R152" s="307">
        <v>0</v>
      </c>
      <c r="S152" s="307">
        <v>0</v>
      </c>
      <c r="T152" s="307"/>
      <c r="U152" s="307"/>
      <c r="V152" s="307"/>
      <c r="W152" s="307"/>
      <c r="X152" s="307"/>
      <c r="Y152" s="307"/>
      <c r="Z152" s="307"/>
      <c r="AA152" s="307"/>
      <c r="AB152" s="307"/>
      <c r="AC152" s="307"/>
    </row>
    <row r="153" spans="2:29" ht="13.8">
      <c r="B153" s="43" t="str">
        <f t="shared" si="26"/>
        <v xml:space="preserve">CWDM TR 10 Gbps All </v>
      </c>
      <c r="C153" s="8">
        <v>0</v>
      </c>
      <c r="D153" s="8">
        <v>0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  <c r="P153" s="101" t="s">
        <v>17</v>
      </c>
      <c r="Q153" s="33" t="str">
        <f t="shared" si="25"/>
        <v xml:space="preserve">CWDM TR 10 Gbps All </v>
      </c>
      <c r="R153" s="307">
        <v>0</v>
      </c>
      <c r="S153" s="307">
        <v>0</v>
      </c>
      <c r="T153" s="307"/>
      <c r="U153" s="307"/>
      <c r="V153" s="307"/>
      <c r="W153" s="307"/>
      <c r="X153" s="307"/>
      <c r="Y153" s="307"/>
      <c r="Z153" s="307"/>
      <c r="AA153" s="307"/>
      <c r="AB153" s="307"/>
      <c r="AC153" s="307"/>
    </row>
    <row r="154" spans="2:29" ht="13.8">
      <c r="B154" s="43" t="str">
        <f t="shared" si="26"/>
        <v xml:space="preserve">DWDM TR 2.5 Gbps All </v>
      </c>
      <c r="C154" s="8">
        <v>0</v>
      </c>
      <c r="D154" s="8">
        <v>0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  <c r="P154" s="101" t="s">
        <v>17</v>
      </c>
      <c r="Q154" s="33" t="str">
        <f t="shared" si="25"/>
        <v xml:space="preserve">DWDM TR 2.5 Gbps All </v>
      </c>
      <c r="R154" s="307">
        <v>0</v>
      </c>
      <c r="S154" s="307">
        <v>0</v>
      </c>
      <c r="T154" s="307"/>
      <c r="U154" s="307"/>
      <c r="V154" s="307"/>
      <c r="W154" s="307"/>
      <c r="X154" s="307"/>
      <c r="Y154" s="307"/>
      <c r="Z154" s="307"/>
      <c r="AA154" s="307"/>
      <c r="AB154" s="307"/>
      <c r="AC154" s="307"/>
    </row>
    <row r="155" spans="2:29" ht="13.8">
      <c r="B155" s="43" t="str">
        <f t="shared" si="26"/>
        <v>DWDM TR 10 Gbps fixed λ All XFP</v>
      </c>
      <c r="C155" s="8">
        <v>0</v>
      </c>
      <c r="D155" s="8">
        <v>0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  <c r="P155" s="101" t="s">
        <v>17</v>
      </c>
      <c r="Q155" s="33" t="str">
        <f t="shared" si="25"/>
        <v>DWDM TR 10 Gbps fixed λ All XFP</v>
      </c>
      <c r="R155" s="307">
        <v>0</v>
      </c>
      <c r="S155" s="307">
        <v>0</v>
      </c>
      <c r="T155" s="307"/>
      <c r="U155" s="307"/>
      <c r="V155" s="307"/>
      <c r="W155" s="307"/>
      <c r="X155" s="307"/>
      <c r="Y155" s="307"/>
      <c r="Z155" s="307"/>
      <c r="AA155" s="307"/>
      <c r="AB155" s="307"/>
      <c r="AC155" s="307"/>
    </row>
    <row r="156" spans="2:29" ht="13.8">
      <c r="B156" s="43" t="str">
        <f t="shared" si="26"/>
        <v>DWDM TR 10 Gbps fixed λ All SFP+</v>
      </c>
      <c r="C156" s="8">
        <v>0</v>
      </c>
      <c r="D156" s="8">
        <v>0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P156" s="101" t="s">
        <v>17</v>
      </c>
      <c r="Q156" s="33" t="str">
        <f t="shared" si="25"/>
        <v>DWDM TR 10 Gbps fixed λ All SFP+</v>
      </c>
      <c r="R156" s="307">
        <v>0</v>
      </c>
      <c r="S156" s="307">
        <v>0</v>
      </c>
      <c r="T156" s="307"/>
      <c r="U156" s="307"/>
      <c r="V156" s="307"/>
      <c r="W156" s="307"/>
      <c r="X156" s="307"/>
      <c r="Y156" s="307"/>
      <c r="Z156" s="307"/>
      <c r="AA156" s="307"/>
      <c r="AB156" s="307"/>
      <c r="AC156" s="307"/>
    </row>
    <row r="157" spans="2:29" ht="13.8">
      <c r="B157" s="43" t="str">
        <f t="shared" si="26"/>
        <v xml:space="preserve">DWDM TR 10 Gbps Tunable All XFP </v>
      </c>
      <c r="C157" s="8">
        <v>0</v>
      </c>
      <c r="D157" s="8">
        <v>0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P157" s="101" t="s">
        <v>17</v>
      </c>
      <c r="Q157" s="33" t="str">
        <f t="shared" si="25"/>
        <v xml:space="preserve">DWDM TR 10 Gbps Tunable All XFP </v>
      </c>
      <c r="R157" s="307">
        <v>0</v>
      </c>
      <c r="S157" s="307">
        <v>0</v>
      </c>
      <c r="T157" s="307"/>
      <c r="U157" s="307"/>
      <c r="V157" s="307"/>
      <c r="W157" s="307"/>
      <c r="X157" s="307"/>
      <c r="Y157" s="307"/>
      <c r="Z157" s="307"/>
      <c r="AA157" s="307"/>
      <c r="AB157" s="307"/>
      <c r="AC157" s="307"/>
    </row>
    <row r="158" spans="2:29" ht="13.8">
      <c r="B158" s="43" t="str">
        <f t="shared" si="26"/>
        <v>DWDM TR 10 Gbps Tunable All SFP+</v>
      </c>
      <c r="C158" s="8">
        <v>0</v>
      </c>
      <c r="D158" s="8">
        <v>0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  <c r="P158" s="101" t="s">
        <v>17</v>
      </c>
      <c r="Q158" s="33" t="str">
        <f t="shared" si="25"/>
        <v>DWDM TR 10 Gbps Tunable All SFP+</v>
      </c>
      <c r="R158" s="307">
        <v>0</v>
      </c>
      <c r="S158" s="307">
        <v>0</v>
      </c>
      <c r="T158" s="307"/>
      <c r="U158" s="307"/>
      <c r="V158" s="307"/>
      <c r="W158" s="307"/>
      <c r="X158" s="307"/>
      <c r="Y158" s="307"/>
      <c r="Z158" s="307"/>
      <c r="AA158" s="307"/>
      <c r="AB158" s="307"/>
      <c r="AC158" s="307"/>
    </row>
    <row r="159" spans="2:29" ht="13.8">
      <c r="B159" s="43" t="str">
        <f t="shared" si="26"/>
        <v>DWDM TR 100 Gbps All On board</v>
      </c>
      <c r="C159" s="8">
        <v>0</v>
      </c>
      <c r="D159" s="8">
        <v>0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  <c r="P159" s="101" t="s">
        <v>17</v>
      </c>
      <c r="Q159" s="33" t="str">
        <f t="shared" si="25"/>
        <v>DWDM TR 100 Gbps All On board</v>
      </c>
      <c r="R159" s="307">
        <v>0</v>
      </c>
      <c r="S159" s="307">
        <v>0</v>
      </c>
      <c r="T159" s="307"/>
      <c r="U159" s="307"/>
      <c r="V159" s="307"/>
      <c r="W159" s="307"/>
      <c r="X159" s="307"/>
      <c r="Y159" s="307"/>
      <c r="Z159" s="307"/>
      <c r="AA159" s="307"/>
      <c r="AB159" s="307"/>
      <c r="AC159" s="307"/>
    </row>
    <row r="160" spans="2:29" ht="13.8">
      <c r="B160" s="43" t="str">
        <f t="shared" si="26"/>
        <v>DWDM TR 100 Gbps All Direct detect</v>
      </c>
      <c r="C160" s="8">
        <v>0</v>
      </c>
      <c r="D160" s="8">
        <v>0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P160" s="101" t="s">
        <v>17</v>
      </c>
      <c r="Q160" s="33" t="str">
        <f t="shared" si="25"/>
        <v>DWDM TR 100 Gbps All Direct detect</v>
      </c>
      <c r="R160" s="307">
        <v>0</v>
      </c>
      <c r="S160" s="307">
        <v>0</v>
      </c>
      <c r="T160" s="307"/>
      <c r="U160" s="307"/>
      <c r="V160" s="307"/>
      <c r="W160" s="307"/>
      <c r="X160" s="307"/>
      <c r="Y160" s="307"/>
      <c r="Z160" s="307"/>
      <c r="AA160" s="307"/>
      <c r="AB160" s="307"/>
      <c r="AC160" s="307"/>
    </row>
    <row r="161" spans="2:29" ht="13.8">
      <c r="B161" s="43" t="str">
        <f t="shared" si="26"/>
        <v>DWDM TR 100 Gbps All CFP-DCO</v>
      </c>
      <c r="C161" s="8">
        <v>0</v>
      </c>
      <c r="D161" s="8">
        <v>0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P161" s="101" t="s">
        <v>17</v>
      </c>
      <c r="Q161" s="33" t="str">
        <f t="shared" si="25"/>
        <v>DWDM TR 100 Gbps All CFP-DCO</v>
      </c>
      <c r="R161" s="307">
        <v>0</v>
      </c>
      <c r="S161" s="307">
        <v>0</v>
      </c>
      <c r="T161" s="307"/>
      <c r="U161" s="307"/>
      <c r="V161" s="307"/>
      <c r="W161" s="307"/>
      <c r="X161" s="307"/>
      <c r="Y161" s="307"/>
      <c r="Z161" s="307"/>
      <c r="AA161" s="307"/>
      <c r="AB161" s="307"/>
      <c r="AC161" s="307"/>
    </row>
    <row r="162" spans="2:29" ht="13.8">
      <c r="B162" s="43" t="str">
        <f t="shared" si="26"/>
        <v>DWDM TR 100 Gbps 80km QSFP-DD DCO</v>
      </c>
      <c r="C162" s="8">
        <v>0</v>
      </c>
      <c r="D162" s="8">
        <v>0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P162" s="101" t="s">
        <v>17</v>
      </c>
      <c r="Q162" s="33" t="str">
        <f t="shared" si="25"/>
        <v>DWDM TR 100 Gbps 80km QSFP-DD DCO</v>
      </c>
      <c r="R162" s="307">
        <v>0</v>
      </c>
      <c r="S162" s="307">
        <v>0</v>
      </c>
      <c r="T162" s="307"/>
      <c r="U162" s="307"/>
      <c r="V162" s="307"/>
      <c r="W162" s="307"/>
      <c r="X162" s="307"/>
      <c r="Y162" s="307"/>
      <c r="Z162" s="307"/>
      <c r="AA162" s="307"/>
      <c r="AB162" s="307"/>
      <c r="AC162" s="307"/>
    </row>
    <row r="163" spans="2:29" ht="13.8">
      <c r="B163" s="43" t="str">
        <f t="shared" si="26"/>
        <v>DWDM TR 100 Gbps All CFP2-ACO</v>
      </c>
      <c r="C163" s="8">
        <v>0</v>
      </c>
      <c r="D163" s="8">
        <v>1.2150280781497713E-12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P163" s="101" t="s">
        <v>17</v>
      </c>
      <c r="Q163" s="33" t="str">
        <f t="shared" si="25"/>
        <v>DWDM TR 100 Gbps All CFP2-ACO</v>
      </c>
      <c r="R163" s="307">
        <v>0</v>
      </c>
      <c r="S163" s="307">
        <v>5.5511151231257827E-17</v>
      </c>
      <c r="T163" s="307"/>
      <c r="U163" s="307"/>
      <c r="V163" s="307"/>
      <c r="W163" s="307"/>
      <c r="X163" s="307"/>
      <c r="Y163" s="307"/>
      <c r="Z163" s="307"/>
      <c r="AA163" s="307"/>
      <c r="AB163" s="307"/>
      <c r="AC163" s="307"/>
    </row>
    <row r="164" spans="2:29" ht="13.8">
      <c r="B164" s="43" t="str">
        <f t="shared" si="26"/>
        <v>DWDM TR 200 Gbps All On board</v>
      </c>
      <c r="C164" s="8">
        <v>0</v>
      </c>
      <c r="D164" s="8">
        <v>0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P164" s="101" t="s">
        <v>17</v>
      </c>
      <c r="Q164" s="33" t="str">
        <f t="shared" si="25"/>
        <v>DWDM TR 200 Gbps All On board</v>
      </c>
      <c r="R164" s="306">
        <v>0</v>
      </c>
      <c r="S164" s="306">
        <v>0</v>
      </c>
      <c r="T164" s="306"/>
      <c r="U164" s="306"/>
      <c r="V164" s="306"/>
      <c r="W164" s="306"/>
      <c r="X164" s="306"/>
      <c r="Y164" s="306"/>
      <c r="Z164" s="306"/>
      <c r="AA164" s="306"/>
      <c r="AB164" s="306"/>
      <c r="AC164" s="306"/>
    </row>
    <row r="165" spans="2:29" ht="13.8">
      <c r="B165" s="43" t="str">
        <f t="shared" si="26"/>
        <v>DWDM TR 200 Gbps All CFP2-DCO</v>
      </c>
      <c r="C165" s="8">
        <v>0</v>
      </c>
      <c r="D165" s="8">
        <v>0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P165" s="101" t="s">
        <v>17</v>
      </c>
      <c r="Q165" s="33" t="str">
        <f t="shared" si="25"/>
        <v>DWDM TR 200 Gbps All CFP2-DCO</v>
      </c>
      <c r="R165" s="306">
        <v>0</v>
      </c>
      <c r="S165" s="306">
        <v>0</v>
      </c>
      <c r="T165" s="306"/>
      <c r="U165" s="306"/>
      <c r="V165" s="306"/>
      <c r="W165" s="306"/>
      <c r="X165" s="306"/>
      <c r="Y165" s="306"/>
      <c r="Z165" s="306"/>
      <c r="AA165" s="306"/>
      <c r="AB165" s="306"/>
      <c r="AC165" s="306"/>
    </row>
    <row r="166" spans="2:29" ht="13.8">
      <c r="B166" s="43" t="str">
        <f t="shared" si="26"/>
        <v>DWDM TR 200 Gbps All CFP2-ACO</v>
      </c>
      <c r="C166" s="8">
        <v>0</v>
      </c>
      <c r="D166" s="8">
        <v>6.1711746823789326E-13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  <c r="P166" s="101" t="s">
        <v>17</v>
      </c>
      <c r="Q166" s="33" t="str">
        <f t="shared" si="25"/>
        <v>DWDM TR 200 Gbps All CFP2-ACO</v>
      </c>
      <c r="R166" s="306">
        <v>0</v>
      </c>
      <c r="S166" s="306">
        <v>5.5511151231257827E-17</v>
      </c>
      <c r="T166" s="306"/>
      <c r="U166" s="306"/>
      <c r="V166" s="306"/>
      <c r="W166" s="306"/>
      <c r="X166" s="306"/>
      <c r="Y166" s="306"/>
      <c r="Z166" s="306"/>
      <c r="AA166" s="306"/>
      <c r="AB166" s="306"/>
      <c r="AC166" s="306"/>
    </row>
    <row r="167" spans="2:29" ht="13.8">
      <c r="B167" s="43" t="str">
        <f t="shared" si="26"/>
        <v>DWDM TR 400 Gbps On board</v>
      </c>
      <c r="C167" s="8">
        <v>0</v>
      </c>
      <c r="D167" s="8">
        <v>0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P167" s="101" t="s">
        <v>17</v>
      </c>
      <c r="Q167" s="33" t="str">
        <f t="shared" si="25"/>
        <v>DWDM TR 400 Gbps On board</v>
      </c>
      <c r="R167" s="306">
        <v>0</v>
      </c>
      <c r="S167" s="306">
        <v>0</v>
      </c>
      <c r="T167" s="306"/>
      <c r="U167" s="306"/>
      <c r="V167" s="306"/>
      <c r="W167" s="306"/>
      <c r="X167" s="306"/>
      <c r="Y167" s="306"/>
      <c r="Z167" s="306"/>
      <c r="AA167" s="306"/>
      <c r="AB167" s="306"/>
      <c r="AC167" s="306"/>
    </row>
    <row r="168" spans="2:29" ht="13.8">
      <c r="B168" s="43" t="str">
        <f t="shared" si="26"/>
        <v>DWDM TR 400 Gbps 120 km 400ZR</v>
      </c>
      <c r="C168" s="8">
        <v>0</v>
      </c>
      <c r="D168" s="8">
        <v>0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P168" s="101" t="s">
        <v>17</v>
      </c>
      <c r="Q168" s="33" t="str">
        <f t="shared" si="25"/>
        <v>DWDM TR 400 Gbps 120 km 400ZR</v>
      </c>
      <c r="R168" s="306">
        <v>0</v>
      </c>
      <c r="S168" s="306">
        <v>0</v>
      </c>
      <c r="T168" s="306"/>
      <c r="U168" s="306"/>
      <c r="V168" s="306"/>
      <c r="W168" s="306"/>
      <c r="X168" s="306"/>
      <c r="Y168" s="306"/>
      <c r="Z168" s="306"/>
      <c r="AA168" s="306"/>
      <c r="AB168" s="306"/>
      <c r="AC168" s="306"/>
    </row>
    <row r="169" spans="2:29" ht="13.8">
      <c r="B169" s="43" t="str">
        <f t="shared" si="26"/>
        <v>DWDM TR 400 Gbps &gt;120 km 400ZR+   OSPF/QSFP-DD</v>
      </c>
      <c r="C169" s="8">
        <v>0</v>
      </c>
      <c r="D169" s="8">
        <v>0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  <c r="P169" s="101" t="s">
        <v>17</v>
      </c>
      <c r="Q169" s="33" t="str">
        <f t="shared" si="25"/>
        <v>DWDM TR 400 Gbps &gt;120 km 400ZR+   OSPF/QSFP-DD</v>
      </c>
      <c r="R169" s="306">
        <v>0</v>
      </c>
      <c r="S169" s="306">
        <v>0</v>
      </c>
      <c r="T169" s="306"/>
      <c r="U169" s="306"/>
      <c r="V169" s="306"/>
      <c r="W169" s="306"/>
      <c r="X169" s="306"/>
      <c r="Y169" s="306"/>
      <c r="Z169" s="306"/>
      <c r="AA169" s="306"/>
      <c r="AB169" s="306"/>
      <c r="AC169" s="306"/>
    </row>
    <row r="170" spans="2:29" ht="13.8">
      <c r="B170" s="43" t="str">
        <f t="shared" si="26"/>
        <v>DWDM TR 400 Gbps &gt;120 km 400ZR+ CFP2</v>
      </c>
      <c r="C170" s="8">
        <v>0</v>
      </c>
      <c r="D170" s="8">
        <v>0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P170" s="101" t="s">
        <v>17</v>
      </c>
      <c r="Q170" s="33" t="str">
        <f t="shared" si="25"/>
        <v>DWDM TR 400 Gbps &gt;120 km 400ZR+ CFP2</v>
      </c>
      <c r="R170" s="306">
        <v>0</v>
      </c>
      <c r="S170" s="306">
        <v>0</v>
      </c>
      <c r="T170" s="306"/>
      <c r="U170" s="306"/>
      <c r="V170" s="306"/>
      <c r="W170" s="306"/>
      <c r="X170" s="306"/>
      <c r="Y170" s="306"/>
      <c r="Z170" s="306"/>
      <c r="AA170" s="306"/>
      <c r="AB170" s="306"/>
      <c r="AC170" s="306"/>
    </row>
    <row r="171" spans="2:29" ht="13.8">
      <c r="B171" s="43" t="str">
        <f t="shared" si="26"/>
        <v>DWDM TR 800 Gbps 120 km 800ZR</v>
      </c>
      <c r="C171" s="8">
        <v>0</v>
      </c>
      <c r="D171" s="8">
        <v>0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P171" s="101" t="s">
        <v>17</v>
      </c>
      <c r="Q171" s="33" t="str">
        <f t="shared" si="25"/>
        <v>DWDM TR 800 Gbps 120 km 800ZR</v>
      </c>
      <c r="R171" s="306">
        <v>0</v>
      </c>
      <c r="S171" s="306">
        <v>0</v>
      </c>
      <c r="T171" s="306"/>
      <c r="U171" s="306"/>
      <c r="V171" s="306"/>
      <c r="W171" s="306"/>
      <c r="X171" s="306"/>
      <c r="Y171" s="306"/>
      <c r="Z171" s="306"/>
      <c r="AA171" s="306"/>
      <c r="AB171" s="306"/>
      <c r="AC171" s="306"/>
    </row>
    <row r="172" spans="2:29" ht="13.8">
      <c r="B172" s="43" t="str">
        <f t="shared" si="26"/>
        <v>≥600G All</v>
      </c>
      <c r="C172" s="8">
        <v>0</v>
      </c>
      <c r="D172" s="8">
        <v>0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P172" s="101" t="s">
        <v>17</v>
      </c>
      <c r="Q172" s="33" t="str">
        <f t="shared" si="25"/>
        <v>≥600G All</v>
      </c>
      <c r="R172" s="306">
        <v>0</v>
      </c>
      <c r="S172" s="306">
        <v>0</v>
      </c>
      <c r="T172" s="306"/>
      <c r="U172" s="306"/>
      <c r="V172" s="306"/>
      <c r="W172" s="306"/>
      <c r="X172" s="306"/>
      <c r="Y172" s="306"/>
      <c r="Z172" s="306"/>
      <c r="AA172" s="306"/>
      <c r="AB172" s="306"/>
      <c r="AC172" s="306"/>
    </row>
    <row r="173" spans="2:29" ht="13.8">
      <c r="B173" s="53" t="str">
        <f>"Total "&amp;B147&amp;" units"</f>
        <v>Total GaAs integrated units</v>
      </c>
      <c r="C173" s="23">
        <v>0</v>
      </c>
      <c r="D173" s="23">
        <v>1.8321455463876646E-12</v>
      </c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P173" s="15"/>
      <c r="Q173" s="9"/>
    </row>
    <row r="174" spans="2:29">
      <c r="R174" s="310"/>
      <c r="S174" s="310"/>
      <c r="T174" s="310"/>
      <c r="U174" s="310"/>
      <c r="V174" s="310"/>
      <c r="W174" s="310"/>
      <c r="X174" s="310"/>
      <c r="Y174" s="310"/>
      <c r="Z174" s="310"/>
    </row>
    <row r="175" spans="2:29" ht="21">
      <c r="B175" s="3" t="str">
        <f>Summary!B36</f>
        <v>LiNbO3 discrete</v>
      </c>
      <c r="C175" s="1"/>
      <c r="D175" s="4" t="s">
        <v>56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Q175" s="3" t="str">
        <f t="shared" ref="Q175:Q200" si="27">B175</f>
        <v>LiNbO3 discrete</v>
      </c>
      <c r="R175" s="165"/>
      <c r="S175" s="165"/>
      <c r="T175" s="165"/>
      <c r="U175" s="280"/>
      <c r="V175" s="165"/>
      <c r="W175" s="165"/>
      <c r="X175" s="165"/>
      <c r="Y175" s="165"/>
      <c r="Z175" s="165"/>
    </row>
    <row r="176" spans="2:29" ht="13.8">
      <c r="B176" s="51" t="str">
        <f t="shared" ref="B176:B201" si="28">B6</f>
        <v>Product category</v>
      </c>
      <c r="C176" s="7">
        <v>2016</v>
      </c>
      <c r="D176" s="7">
        <v>2017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Q176" s="14" t="str">
        <f t="shared" si="27"/>
        <v>Product category</v>
      </c>
      <c r="R176" s="144">
        <f>C176</f>
        <v>2016</v>
      </c>
      <c r="S176" s="144">
        <f>D176</f>
        <v>2017</v>
      </c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</row>
    <row r="177" spans="2:29" ht="15.6">
      <c r="B177" s="45" t="str">
        <f t="shared" si="28"/>
        <v xml:space="preserve">CWDM TR 1 Gbps  40 km </v>
      </c>
      <c r="C177" s="8">
        <v>0</v>
      </c>
      <c r="D177" s="8">
        <v>0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  <c r="P177" s="101" t="s">
        <v>154</v>
      </c>
      <c r="Q177" s="32" t="str">
        <f t="shared" si="27"/>
        <v xml:space="preserve">CWDM TR 1 Gbps  40 km </v>
      </c>
      <c r="R177" s="305">
        <v>0</v>
      </c>
      <c r="S177" s="305">
        <v>0</v>
      </c>
      <c r="T177" s="305"/>
      <c r="U177" s="305"/>
      <c r="V177" s="305"/>
      <c r="W177" s="305"/>
      <c r="X177" s="305"/>
      <c r="Y177" s="305"/>
      <c r="Z177" s="305"/>
      <c r="AA177" s="305"/>
      <c r="AB177" s="305"/>
      <c r="AC177" s="305"/>
    </row>
    <row r="178" spans="2:29" ht="15.6">
      <c r="B178" s="43" t="str">
        <f t="shared" si="28"/>
        <v xml:space="preserve">CWDM TR 1 Gbps  80 km </v>
      </c>
      <c r="C178" s="8">
        <v>0</v>
      </c>
      <c r="D178" s="8">
        <v>0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  <c r="P178" s="101" t="s">
        <v>154</v>
      </c>
      <c r="Q178" s="33" t="str">
        <f t="shared" si="27"/>
        <v xml:space="preserve">CWDM TR 1 Gbps  80 km </v>
      </c>
      <c r="R178" s="306">
        <v>0</v>
      </c>
      <c r="S178" s="306">
        <v>0</v>
      </c>
      <c r="T178" s="306"/>
      <c r="U178" s="306"/>
      <c r="V178" s="306"/>
      <c r="W178" s="306"/>
      <c r="X178" s="306"/>
      <c r="Y178" s="306"/>
      <c r="Z178" s="306"/>
      <c r="AA178" s="306"/>
      <c r="AB178" s="306"/>
      <c r="AC178" s="306"/>
    </row>
    <row r="179" spans="2:29" ht="15.6">
      <c r="B179" s="43" t="str">
        <f t="shared" si="28"/>
        <v xml:space="preserve">CWDM TR 2.5 Gbps 40 km </v>
      </c>
      <c r="C179" s="8">
        <v>0</v>
      </c>
      <c r="D179" s="8">
        <v>0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  <c r="P179" s="101" t="s">
        <v>154</v>
      </c>
      <c r="Q179" s="33" t="str">
        <f t="shared" si="27"/>
        <v xml:space="preserve">CWDM TR 2.5 Gbps 40 km </v>
      </c>
      <c r="R179" s="306">
        <v>0</v>
      </c>
      <c r="S179" s="306">
        <v>0</v>
      </c>
      <c r="T179" s="306"/>
      <c r="U179" s="306"/>
      <c r="V179" s="306"/>
      <c r="W179" s="306"/>
      <c r="X179" s="306"/>
      <c r="Y179" s="306"/>
      <c r="Z179" s="306"/>
      <c r="AA179" s="306"/>
      <c r="AB179" s="306"/>
      <c r="AC179" s="306"/>
    </row>
    <row r="180" spans="2:29" ht="15.6">
      <c r="B180" s="43" t="str">
        <f t="shared" si="28"/>
        <v xml:space="preserve">CWDM TR 2.5 Gbps 80 km </v>
      </c>
      <c r="C180" s="8">
        <v>0</v>
      </c>
      <c r="D180" s="8">
        <v>0</v>
      </c>
      <c r="E180" s="8"/>
      <c r="F180" s="8"/>
      <c r="G180" s="8"/>
      <c r="H180" s="8"/>
      <c r="I180" s="8"/>
      <c r="J180" s="8"/>
      <c r="K180" s="8"/>
      <c r="L180" s="8"/>
      <c r="M180" s="8"/>
      <c r="N180" s="8"/>
      <c r="P180" s="101" t="s">
        <v>154</v>
      </c>
      <c r="Q180" s="33" t="str">
        <f t="shared" si="27"/>
        <v xml:space="preserve">CWDM TR 2.5 Gbps 80 km </v>
      </c>
      <c r="R180" s="306">
        <v>0</v>
      </c>
      <c r="S180" s="306">
        <v>0</v>
      </c>
      <c r="T180" s="306"/>
      <c r="U180" s="306"/>
      <c r="V180" s="306"/>
      <c r="W180" s="306"/>
      <c r="X180" s="306"/>
      <c r="Y180" s="306"/>
      <c r="Z180" s="306"/>
      <c r="AA180" s="306"/>
      <c r="AB180" s="306"/>
      <c r="AC180" s="306"/>
    </row>
    <row r="181" spans="2:29" ht="15.6">
      <c r="B181" s="43" t="str">
        <f t="shared" si="28"/>
        <v xml:space="preserve">CWDM TR 10 Gbps All </v>
      </c>
      <c r="C181" s="8">
        <v>0</v>
      </c>
      <c r="D181" s="8">
        <v>0</v>
      </c>
      <c r="E181" s="8"/>
      <c r="F181" s="8"/>
      <c r="G181" s="8"/>
      <c r="H181" s="8"/>
      <c r="I181" s="8"/>
      <c r="J181" s="8"/>
      <c r="K181" s="8"/>
      <c r="L181" s="8"/>
      <c r="M181" s="8"/>
      <c r="N181" s="8"/>
      <c r="P181" s="101" t="s">
        <v>154</v>
      </c>
      <c r="Q181" s="33" t="str">
        <f t="shared" si="27"/>
        <v xml:space="preserve">CWDM TR 10 Gbps All </v>
      </c>
      <c r="R181" s="306">
        <v>0</v>
      </c>
      <c r="S181" s="306">
        <v>0</v>
      </c>
      <c r="T181" s="306"/>
      <c r="U181" s="306"/>
      <c r="V181" s="306"/>
      <c r="W181" s="306"/>
      <c r="X181" s="306"/>
      <c r="Y181" s="306"/>
      <c r="Z181" s="306"/>
      <c r="AA181" s="306"/>
      <c r="AB181" s="306"/>
      <c r="AC181" s="306"/>
    </row>
    <row r="182" spans="2:29" ht="15.6">
      <c r="B182" s="43" t="str">
        <f t="shared" si="28"/>
        <v xml:space="preserve">DWDM TR 2.5 Gbps All </v>
      </c>
      <c r="C182" s="8">
        <v>0</v>
      </c>
      <c r="D182" s="8">
        <v>0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  <c r="P182" s="101" t="s">
        <v>154</v>
      </c>
      <c r="Q182" s="33" t="str">
        <f t="shared" si="27"/>
        <v xml:space="preserve">DWDM TR 2.5 Gbps All </v>
      </c>
      <c r="R182" s="306">
        <v>0</v>
      </c>
      <c r="S182" s="306">
        <v>0</v>
      </c>
      <c r="T182" s="306"/>
      <c r="U182" s="306"/>
      <c r="V182" s="306"/>
      <c r="W182" s="306"/>
      <c r="X182" s="306"/>
      <c r="Y182" s="306"/>
      <c r="Z182" s="306"/>
      <c r="AA182" s="306"/>
      <c r="AB182" s="306"/>
      <c r="AC182" s="306"/>
    </row>
    <row r="183" spans="2:29" ht="15.6">
      <c r="B183" s="43" t="str">
        <f t="shared" si="28"/>
        <v>DWDM TR 10 Gbps fixed λ All XFP</v>
      </c>
      <c r="C183" s="8">
        <v>0</v>
      </c>
      <c r="D183" s="8">
        <v>0</v>
      </c>
      <c r="E183" s="8"/>
      <c r="F183" s="8"/>
      <c r="G183" s="8"/>
      <c r="H183" s="8"/>
      <c r="I183" s="8"/>
      <c r="J183" s="8"/>
      <c r="K183" s="8"/>
      <c r="L183" s="8"/>
      <c r="M183" s="8"/>
      <c r="N183" s="8"/>
      <c r="P183" s="101" t="s">
        <v>154</v>
      </c>
      <c r="Q183" s="33" t="str">
        <f t="shared" si="27"/>
        <v>DWDM TR 10 Gbps fixed λ All XFP</v>
      </c>
      <c r="R183" s="306">
        <v>0</v>
      </c>
      <c r="S183" s="306">
        <v>0</v>
      </c>
      <c r="T183" s="306"/>
      <c r="U183" s="306"/>
      <c r="V183" s="306"/>
      <c r="W183" s="306"/>
      <c r="X183" s="306"/>
      <c r="Y183" s="306"/>
      <c r="Z183" s="306"/>
      <c r="AA183" s="306"/>
      <c r="AB183" s="306"/>
      <c r="AC183" s="306"/>
    </row>
    <row r="184" spans="2:29" ht="15.6">
      <c r="B184" s="43" t="str">
        <f t="shared" si="28"/>
        <v>DWDM TR 10 Gbps fixed λ All SFP+</v>
      </c>
      <c r="C184" s="8">
        <v>0</v>
      </c>
      <c r="D184" s="8">
        <v>0</v>
      </c>
      <c r="E184" s="8"/>
      <c r="F184" s="8"/>
      <c r="G184" s="8"/>
      <c r="H184" s="8"/>
      <c r="I184" s="8"/>
      <c r="J184" s="8"/>
      <c r="K184" s="8"/>
      <c r="L184" s="8"/>
      <c r="M184" s="8"/>
      <c r="N184" s="8"/>
      <c r="P184" s="101" t="s">
        <v>154</v>
      </c>
      <c r="Q184" s="33" t="str">
        <f t="shared" si="27"/>
        <v>DWDM TR 10 Gbps fixed λ All SFP+</v>
      </c>
      <c r="R184" s="306">
        <v>0</v>
      </c>
      <c r="S184" s="306">
        <v>0</v>
      </c>
      <c r="T184" s="306"/>
      <c r="U184" s="306"/>
      <c r="V184" s="306"/>
      <c r="W184" s="306"/>
      <c r="X184" s="306"/>
      <c r="Y184" s="306"/>
      <c r="Z184" s="306"/>
      <c r="AA184" s="306"/>
      <c r="AB184" s="306"/>
      <c r="AC184" s="306"/>
    </row>
    <row r="185" spans="2:29" ht="15.6">
      <c r="B185" s="43" t="str">
        <f t="shared" si="28"/>
        <v xml:space="preserve">DWDM TR 10 Gbps Tunable All XFP </v>
      </c>
      <c r="C185" s="8">
        <v>0</v>
      </c>
      <c r="D185" s="8">
        <v>0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P185" s="101" t="s">
        <v>154</v>
      </c>
      <c r="Q185" s="33" t="str">
        <f t="shared" si="27"/>
        <v xml:space="preserve">DWDM TR 10 Gbps Tunable All XFP </v>
      </c>
      <c r="R185" s="306">
        <v>0</v>
      </c>
      <c r="S185" s="306">
        <v>0</v>
      </c>
      <c r="T185" s="306"/>
      <c r="U185" s="306"/>
      <c r="V185" s="306"/>
      <c r="W185" s="306"/>
      <c r="X185" s="306"/>
      <c r="Y185" s="306"/>
      <c r="Z185" s="306"/>
      <c r="AA185" s="306"/>
      <c r="AB185" s="306"/>
      <c r="AC185" s="306"/>
    </row>
    <row r="186" spans="2:29" ht="15.6">
      <c r="B186" s="43" t="str">
        <f t="shared" si="28"/>
        <v>DWDM TR 10 Gbps Tunable All SFP+</v>
      </c>
      <c r="C186" s="8">
        <v>0</v>
      </c>
      <c r="D186" s="8">
        <v>0</v>
      </c>
      <c r="E186" s="8"/>
      <c r="F186" s="8"/>
      <c r="G186" s="8"/>
      <c r="H186" s="8"/>
      <c r="I186" s="8"/>
      <c r="J186" s="8"/>
      <c r="K186" s="8"/>
      <c r="L186" s="8"/>
      <c r="M186" s="8"/>
      <c r="N186" s="8"/>
      <c r="P186" s="101" t="s">
        <v>154</v>
      </c>
      <c r="Q186" s="33" t="str">
        <f t="shared" si="27"/>
        <v>DWDM TR 10 Gbps Tunable All SFP+</v>
      </c>
      <c r="R186" s="306">
        <v>0</v>
      </c>
      <c r="S186" s="306">
        <v>0</v>
      </c>
      <c r="T186" s="306"/>
      <c r="U186" s="306"/>
      <c r="V186" s="306"/>
      <c r="W186" s="306"/>
      <c r="X186" s="306"/>
      <c r="Y186" s="306"/>
      <c r="Z186" s="306"/>
      <c r="AA186" s="306"/>
      <c r="AB186" s="306"/>
      <c r="AC186" s="306"/>
    </row>
    <row r="187" spans="2:29" ht="15.6">
      <c r="B187" s="43" t="str">
        <f t="shared" si="28"/>
        <v>DWDM TR 100 Gbps All On board</v>
      </c>
      <c r="C187" s="8">
        <v>261292</v>
      </c>
      <c r="D187" s="8">
        <v>231220.80000000002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  <c r="P187" s="101" t="s">
        <v>154</v>
      </c>
      <c r="Q187" s="33" t="str">
        <f t="shared" si="27"/>
        <v>DWDM TR 100 Gbps All On board</v>
      </c>
      <c r="R187" s="306">
        <v>1</v>
      </c>
      <c r="S187" s="306">
        <v>0.9</v>
      </c>
      <c r="T187" s="306"/>
      <c r="U187" s="306"/>
      <c r="V187" s="306"/>
      <c r="W187" s="306"/>
      <c r="X187" s="306"/>
      <c r="Y187" s="306"/>
      <c r="Z187" s="306"/>
      <c r="AA187" s="306"/>
      <c r="AB187" s="306"/>
      <c r="AC187" s="306"/>
    </row>
    <row r="188" spans="2:29" ht="15.6">
      <c r="B188" s="43" t="str">
        <f t="shared" si="28"/>
        <v>DWDM TR 100 Gbps All Direct detect</v>
      </c>
      <c r="C188" s="8">
        <v>0</v>
      </c>
      <c r="D188" s="8">
        <v>0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P188" s="101" t="s">
        <v>154</v>
      </c>
      <c r="Q188" s="33" t="str">
        <f t="shared" si="27"/>
        <v>DWDM TR 100 Gbps All Direct detect</v>
      </c>
      <c r="R188" s="306">
        <v>0</v>
      </c>
      <c r="S188" s="306">
        <v>0</v>
      </c>
      <c r="T188" s="306"/>
      <c r="U188" s="306"/>
      <c r="V188" s="306"/>
      <c r="W188" s="306"/>
      <c r="X188" s="306"/>
      <c r="Y188" s="306"/>
      <c r="Z188" s="306"/>
      <c r="AA188" s="306"/>
      <c r="AB188" s="306"/>
      <c r="AC188" s="306"/>
    </row>
    <row r="189" spans="2:29" ht="15.6">
      <c r="B189" s="43" t="str">
        <f t="shared" si="28"/>
        <v>DWDM TR 100 Gbps All CFP-DCO</v>
      </c>
      <c r="C189" s="8">
        <v>0</v>
      </c>
      <c r="D189" s="8">
        <v>0</v>
      </c>
      <c r="E189" s="8"/>
      <c r="F189" s="8"/>
      <c r="G189" s="8"/>
      <c r="H189" s="8"/>
      <c r="I189" s="8"/>
      <c r="J189" s="8"/>
      <c r="K189" s="8"/>
      <c r="L189" s="8"/>
      <c r="M189" s="8"/>
      <c r="N189" s="8"/>
      <c r="P189" s="101" t="s">
        <v>154</v>
      </c>
      <c r="Q189" s="33" t="str">
        <f t="shared" si="27"/>
        <v>DWDM TR 100 Gbps All CFP-DCO</v>
      </c>
      <c r="R189" s="306">
        <v>0</v>
      </c>
      <c r="S189" s="306">
        <v>0</v>
      </c>
      <c r="T189" s="306"/>
      <c r="U189" s="306"/>
      <c r="V189" s="306"/>
      <c r="W189" s="306"/>
      <c r="X189" s="306"/>
      <c r="Y189" s="306"/>
      <c r="Z189" s="306"/>
      <c r="AA189" s="306"/>
      <c r="AB189" s="306"/>
      <c r="AC189" s="306"/>
    </row>
    <row r="190" spans="2:29" ht="15.6">
      <c r="B190" s="43" t="str">
        <f t="shared" si="28"/>
        <v>DWDM TR 100 Gbps 80km QSFP-DD DCO</v>
      </c>
      <c r="C190" s="8">
        <v>0</v>
      </c>
      <c r="D190" s="8">
        <v>0</v>
      </c>
      <c r="E190" s="8"/>
      <c r="F190" s="8"/>
      <c r="G190" s="8"/>
      <c r="H190" s="8"/>
      <c r="I190" s="8"/>
      <c r="J190" s="8"/>
      <c r="K190" s="8"/>
      <c r="L190" s="8"/>
      <c r="M190" s="8"/>
      <c r="N190" s="8"/>
      <c r="P190" s="101" t="s">
        <v>154</v>
      </c>
      <c r="Q190" s="33" t="str">
        <f t="shared" si="27"/>
        <v>DWDM TR 100 Gbps 80km QSFP-DD DCO</v>
      </c>
      <c r="R190" s="306">
        <v>0</v>
      </c>
      <c r="S190" s="306">
        <v>0</v>
      </c>
      <c r="T190" s="306"/>
      <c r="U190" s="306"/>
      <c r="V190" s="306"/>
      <c r="W190" s="306"/>
      <c r="X190" s="306"/>
      <c r="Y190" s="306"/>
      <c r="Z190" s="306"/>
      <c r="AA190" s="306"/>
      <c r="AB190" s="306"/>
      <c r="AC190" s="306"/>
    </row>
    <row r="191" spans="2:29" ht="15.6">
      <c r="B191" s="43" t="str">
        <f t="shared" si="28"/>
        <v>DWDM TR 100 Gbps All CFP2-ACO</v>
      </c>
      <c r="C191" s="8">
        <v>0</v>
      </c>
      <c r="D191" s="8">
        <v>0</v>
      </c>
      <c r="E191" s="8"/>
      <c r="F191" s="8"/>
      <c r="G191" s="8"/>
      <c r="H191" s="8"/>
      <c r="I191" s="8"/>
      <c r="J191" s="8"/>
      <c r="K191" s="8"/>
      <c r="L191" s="8"/>
      <c r="M191" s="8"/>
      <c r="N191" s="8"/>
      <c r="P191" s="101" t="s">
        <v>154</v>
      </c>
      <c r="Q191" s="33" t="str">
        <f t="shared" si="27"/>
        <v>DWDM TR 100 Gbps All CFP2-ACO</v>
      </c>
      <c r="R191" s="306">
        <v>0</v>
      </c>
      <c r="S191" s="306">
        <v>0</v>
      </c>
      <c r="T191" s="306"/>
      <c r="U191" s="306"/>
      <c r="V191" s="306"/>
      <c r="W191" s="306"/>
      <c r="X191" s="306"/>
      <c r="Y191" s="306"/>
      <c r="Z191" s="306"/>
      <c r="AA191" s="306"/>
      <c r="AB191" s="306"/>
      <c r="AC191" s="306"/>
    </row>
    <row r="192" spans="2:29" ht="15.6">
      <c r="B192" s="43" t="str">
        <f t="shared" si="28"/>
        <v>DWDM TR 200 Gbps All On board</v>
      </c>
      <c r="C192" s="8">
        <v>0</v>
      </c>
      <c r="D192" s="8">
        <v>27913.85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P192" s="101" t="s">
        <v>154</v>
      </c>
      <c r="Q192" s="33" t="str">
        <f t="shared" si="27"/>
        <v>DWDM TR 200 Gbps All On board</v>
      </c>
      <c r="R192" s="306">
        <v>1</v>
      </c>
      <c r="S192" s="306">
        <v>0.95</v>
      </c>
      <c r="T192" s="306"/>
      <c r="U192" s="306"/>
      <c r="V192" s="306"/>
      <c r="W192" s="306"/>
      <c r="X192" s="306"/>
      <c r="Y192" s="306"/>
      <c r="Z192" s="306"/>
      <c r="AA192" s="306"/>
      <c r="AB192" s="306"/>
      <c r="AC192" s="306"/>
    </row>
    <row r="193" spans="2:29" ht="15.6">
      <c r="B193" s="43" t="str">
        <f t="shared" si="28"/>
        <v>DWDM TR 200 Gbps All CFP2-DCO</v>
      </c>
      <c r="C193" s="8">
        <v>0</v>
      </c>
      <c r="D193" s="8">
        <v>0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P193" s="101" t="s">
        <v>154</v>
      </c>
      <c r="Q193" s="33" t="str">
        <f t="shared" si="27"/>
        <v>DWDM TR 200 Gbps All CFP2-DCO</v>
      </c>
      <c r="R193" s="306">
        <v>0</v>
      </c>
      <c r="S193" s="306">
        <v>0</v>
      </c>
      <c r="T193" s="306"/>
      <c r="U193" s="306"/>
      <c r="V193" s="306"/>
      <c r="W193" s="306"/>
      <c r="X193" s="306"/>
      <c r="Y193" s="306"/>
      <c r="Z193" s="306"/>
      <c r="AA193" s="306"/>
      <c r="AB193" s="306"/>
      <c r="AC193" s="306"/>
    </row>
    <row r="194" spans="2:29" ht="15.6">
      <c r="B194" s="43" t="str">
        <f t="shared" si="28"/>
        <v>DWDM TR 200 Gbps All CFP2-ACO</v>
      </c>
      <c r="C194" s="8">
        <v>0</v>
      </c>
      <c r="D194" s="8">
        <v>0</v>
      </c>
      <c r="E194" s="8"/>
      <c r="F194" s="8"/>
      <c r="G194" s="8"/>
      <c r="H194" s="8"/>
      <c r="I194" s="8"/>
      <c r="J194" s="8"/>
      <c r="K194" s="8"/>
      <c r="L194" s="8"/>
      <c r="M194" s="8"/>
      <c r="N194" s="8"/>
      <c r="P194" s="101" t="s">
        <v>154</v>
      </c>
      <c r="Q194" s="33" t="str">
        <f t="shared" si="27"/>
        <v>DWDM TR 200 Gbps All CFP2-ACO</v>
      </c>
      <c r="R194" s="306">
        <v>0</v>
      </c>
      <c r="S194" s="306">
        <v>0</v>
      </c>
      <c r="T194" s="306"/>
      <c r="U194" s="306"/>
      <c r="V194" s="306"/>
      <c r="W194" s="306"/>
      <c r="X194" s="306"/>
      <c r="Y194" s="306"/>
      <c r="Z194" s="306"/>
      <c r="AA194" s="306"/>
      <c r="AB194" s="306"/>
      <c r="AC194" s="306"/>
    </row>
    <row r="195" spans="2:29" ht="15.6">
      <c r="B195" s="43" t="str">
        <f t="shared" si="28"/>
        <v>DWDM TR 400 Gbps On board</v>
      </c>
      <c r="C195" s="8">
        <v>0</v>
      </c>
      <c r="D195" s="8">
        <v>3600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P195" s="101" t="s">
        <v>154</v>
      </c>
      <c r="Q195" s="33" t="str">
        <f t="shared" si="27"/>
        <v>DWDM TR 400 Gbps On board</v>
      </c>
      <c r="R195" s="306">
        <f t="shared" ref="R195:S195" si="29">1-R111-R55</f>
        <v>0.95</v>
      </c>
      <c r="S195" s="306">
        <f t="shared" si="29"/>
        <v>0.9</v>
      </c>
      <c r="T195" s="306"/>
      <c r="U195" s="306"/>
      <c r="V195" s="306"/>
      <c r="W195" s="306"/>
      <c r="X195" s="306"/>
      <c r="Y195" s="306"/>
      <c r="Z195" s="306"/>
      <c r="AA195" s="306"/>
      <c r="AB195" s="306"/>
      <c r="AC195" s="306"/>
    </row>
    <row r="196" spans="2:29" ht="15.6">
      <c r="B196" s="43" t="str">
        <f t="shared" si="28"/>
        <v>DWDM TR 400 Gbps 120 km 400ZR</v>
      </c>
      <c r="C196" s="8">
        <v>0</v>
      </c>
      <c r="D196" s="8">
        <v>0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  <c r="P196" s="101" t="s">
        <v>154</v>
      </c>
      <c r="Q196" s="33" t="str">
        <f t="shared" si="27"/>
        <v>DWDM TR 400 Gbps 120 km 400ZR</v>
      </c>
      <c r="R196" s="306">
        <v>0</v>
      </c>
      <c r="S196" s="306">
        <v>0</v>
      </c>
      <c r="T196" s="306"/>
      <c r="U196" s="306"/>
      <c r="V196" s="306"/>
      <c r="W196" s="306"/>
      <c r="X196" s="306"/>
      <c r="Y196" s="306"/>
      <c r="Z196" s="306"/>
      <c r="AA196" s="306"/>
      <c r="AB196" s="306"/>
      <c r="AC196" s="306"/>
    </row>
    <row r="197" spans="2:29" ht="15.6">
      <c r="B197" s="43" t="str">
        <f t="shared" si="28"/>
        <v>DWDM TR 400 Gbps &gt;120 km 400ZR+   OSPF/QSFP-DD</v>
      </c>
      <c r="C197" s="8">
        <v>0</v>
      </c>
      <c r="D197" s="8">
        <v>0</v>
      </c>
      <c r="E197" s="8"/>
      <c r="F197" s="8"/>
      <c r="G197" s="8"/>
      <c r="H197" s="8"/>
      <c r="I197" s="8"/>
      <c r="J197" s="8"/>
      <c r="K197" s="8"/>
      <c r="L197" s="8"/>
      <c r="M197" s="8"/>
      <c r="N197" s="8"/>
      <c r="P197" s="101" t="s">
        <v>154</v>
      </c>
      <c r="Q197" s="33" t="str">
        <f t="shared" si="27"/>
        <v>DWDM TR 400 Gbps &gt;120 km 400ZR+   OSPF/QSFP-DD</v>
      </c>
      <c r="R197" s="306">
        <v>0</v>
      </c>
      <c r="S197" s="306">
        <v>0</v>
      </c>
      <c r="T197" s="306"/>
      <c r="U197" s="306"/>
      <c r="V197" s="306"/>
      <c r="W197" s="306"/>
      <c r="X197" s="306"/>
      <c r="Y197" s="306"/>
      <c r="Z197" s="306"/>
      <c r="AA197" s="306"/>
      <c r="AB197" s="306"/>
      <c r="AC197" s="306"/>
    </row>
    <row r="198" spans="2:29" ht="15.6">
      <c r="B198" s="43" t="str">
        <f t="shared" si="28"/>
        <v>DWDM TR 400 Gbps &gt;120 km 400ZR+ CFP2</v>
      </c>
      <c r="C198" s="8">
        <v>0</v>
      </c>
      <c r="D198" s="8">
        <v>0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P198" s="101" t="s">
        <v>154</v>
      </c>
      <c r="Q198" s="33" t="str">
        <f t="shared" si="27"/>
        <v>DWDM TR 400 Gbps &gt;120 km 400ZR+ CFP2</v>
      </c>
      <c r="R198" s="306">
        <v>0</v>
      </c>
      <c r="S198" s="306">
        <v>0</v>
      </c>
      <c r="T198" s="306"/>
      <c r="U198" s="306"/>
      <c r="V198" s="306"/>
      <c r="W198" s="306"/>
      <c r="X198" s="306"/>
      <c r="Y198" s="306"/>
      <c r="Z198" s="306"/>
      <c r="AA198" s="306"/>
      <c r="AB198" s="306"/>
      <c r="AC198" s="306"/>
    </row>
    <row r="199" spans="2:29" ht="15.6">
      <c r="B199" s="43" t="str">
        <f t="shared" si="28"/>
        <v>DWDM TR 800 Gbps 120 km 800ZR</v>
      </c>
      <c r="C199" s="8">
        <v>0</v>
      </c>
      <c r="D199" s="8">
        <v>0</v>
      </c>
      <c r="E199" s="8"/>
      <c r="F199" s="8"/>
      <c r="G199" s="8"/>
      <c r="H199" s="8"/>
      <c r="I199" s="8"/>
      <c r="J199" s="8"/>
      <c r="K199" s="8"/>
      <c r="L199" s="8"/>
      <c r="M199" s="8"/>
      <c r="N199" s="8"/>
      <c r="P199" s="101" t="s">
        <v>154</v>
      </c>
      <c r="Q199" s="33" t="str">
        <f t="shared" si="27"/>
        <v>DWDM TR 800 Gbps 120 km 800ZR</v>
      </c>
      <c r="R199" s="306">
        <v>0</v>
      </c>
      <c r="S199" s="306">
        <v>0</v>
      </c>
      <c r="T199" s="306"/>
      <c r="U199" s="306"/>
      <c r="V199" s="306"/>
      <c r="W199" s="306"/>
      <c r="X199" s="306"/>
      <c r="Y199" s="306"/>
      <c r="Z199" s="306"/>
      <c r="AA199" s="306"/>
      <c r="AB199" s="306"/>
      <c r="AC199" s="306"/>
    </row>
    <row r="200" spans="2:29" ht="15.6">
      <c r="B200" s="43" t="str">
        <f t="shared" si="28"/>
        <v>≥600G All</v>
      </c>
      <c r="C200" s="8">
        <v>0</v>
      </c>
      <c r="D200" s="8">
        <v>0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P200" s="101" t="s">
        <v>154</v>
      </c>
      <c r="Q200" s="33" t="str">
        <f t="shared" si="27"/>
        <v>≥600G All</v>
      </c>
      <c r="R200" s="306">
        <v>0</v>
      </c>
      <c r="S200" s="306">
        <v>0</v>
      </c>
      <c r="T200" s="306"/>
      <c r="U200" s="306"/>
      <c r="V200" s="306"/>
      <c r="W200" s="306"/>
      <c r="X200" s="306"/>
      <c r="Y200" s="306"/>
      <c r="Z200" s="306"/>
      <c r="AA200" s="306"/>
      <c r="AB200" s="306"/>
      <c r="AC200" s="306"/>
    </row>
    <row r="201" spans="2:29" ht="13.8">
      <c r="B201" s="53" t="str">
        <f t="shared" si="28"/>
        <v>Total</v>
      </c>
      <c r="C201" s="23">
        <v>261292</v>
      </c>
      <c r="D201" s="23">
        <v>262734.65000000002</v>
      </c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P201" s="101"/>
    </row>
    <row r="203" spans="2:29" ht="21">
      <c r="B203" s="3" t="str">
        <f>Summary!B37</f>
        <v>LiNbO3 integrated</v>
      </c>
      <c r="C203" s="165" t="s">
        <v>59</v>
      </c>
      <c r="D203" s="4" t="s">
        <v>56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Q203" s="3" t="str">
        <f t="shared" ref="Q203:Q228" si="30">B203</f>
        <v>LiNbO3 integrated</v>
      </c>
      <c r="R203" s="165"/>
      <c r="T203" s="165"/>
      <c r="U203" s="165"/>
      <c r="V203" s="165"/>
      <c r="W203" s="165"/>
      <c r="X203" s="165"/>
      <c r="Y203" s="165"/>
      <c r="Z203" s="165"/>
    </row>
    <row r="204" spans="2:29" ht="13.8">
      <c r="B204" s="51" t="str">
        <f t="shared" ref="B204:B229" si="31">B6</f>
        <v>Product category</v>
      </c>
      <c r="C204" s="7">
        <v>2016</v>
      </c>
      <c r="D204" s="7">
        <v>2017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Q204" s="14" t="str">
        <f t="shared" si="30"/>
        <v>Product category</v>
      </c>
      <c r="R204" s="144">
        <f>C204</f>
        <v>2016</v>
      </c>
      <c r="S204" s="144">
        <f>D204</f>
        <v>2017</v>
      </c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</row>
    <row r="205" spans="2:29" ht="15.6">
      <c r="B205" s="45" t="str">
        <f t="shared" si="31"/>
        <v xml:space="preserve">CWDM TR 1 Gbps  40 km </v>
      </c>
      <c r="C205" s="8">
        <v>0</v>
      </c>
      <c r="D205" s="8">
        <v>0</v>
      </c>
      <c r="E205" s="8"/>
      <c r="F205" s="8"/>
      <c r="G205" s="8"/>
      <c r="H205" s="8"/>
      <c r="I205" s="8"/>
      <c r="J205" s="8"/>
      <c r="K205" s="8"/>
      <c r="L205" s="8"/>
      <c r="M205" s="8"/>
      <c r="N205" s="8"/>
      <c r="P205" s="101" t="s">
        <v>155</v>
      </c>
      <c r="Q205" s="32" t="str">
        <f t="shared" si="30"/>
        <v xml:space="preserve">CWDM TR 1 Gbps  40 km </v>
      </c>
      <c r="R205" s="305">
        <v>0</v>
      </c>
      <c r="S205" s="305">
        <v>0</v>
      </c>
      <c r="T205" s="305"/>
      <c r="U205" s="305"/>
      <c r="V205" s="305"/>
      <c r="W205" s="305"/>
      <c r="X205" s="305"/>
      <c r="Y205" s="305"/>
      <c r="Z205" s="305"/>
      <c r="AA205" s="305"/>
      <c r="AB205" s="305"/>
      <c r="AC205" s="305"/>
    </row>
    <row r="206" spans="2:29" ht="15.6">
      <c r="B206" s="43" t="str">
        <f t="shared" si="31"/>
        <v xml:space="preserve">CWDM TR 1 Gbps  80 km </v>
      </c>
      <c r="C206" s="8">
        <v>0</v>
      </c>
      <c r="D206" s="8">
        <v>0</v>
      </c>
      <c r="E206" s="8"/>
      <c r="F206" s="8"/>
      <c r="G206" s="8"/>
      <c r="H206" s="8"/>
      <c r="I206" s="8"/>
      <c r="J206" s="8"/>
      <c r="K206" s="8"/>
      <c r="L206" s="8"/>
      <c r="M206" s="8"/>
      <c r="N206" s="8"/>
      <c r="P206" s="101" t="s">
        <v>155</v>
      </c>
      <c r="Q206" s="33" t="str">
        <f t="shared" si="30"/>
        <v xml:space="preserve">CWDM TR 1 Gbps  80 km </v>
      </c>
      <c r="R206" s="306">
        <v>0</v>
      </c>
      <c r="S206" s="306">
        <v>0</v>
      </c>
      <c r="T206" s="306"/>
      <c r="U206" s="306"/>
      <c r="V206" s="306"/>
      <c r="W206" s="306"/>
      <c r="X206" s="306"/>
      <c r="Y206" s="306"/>
      <c r="Z206" s="306"/>
      <c r="AA206" s="306"/>
      <c r="AB206" s="306"/>
      <c r="AC206" s="306"/>
    </row>
    <row r="207" spans="2:29" ht="15.6">
      <c r="B207" s="43" t="str">
        <f t="shared" si="31"/>
        <v xml:space="preserve">CWDM TR 2.5 Gbps 40 km </v>
      </c>
      <c r="C207" s="8">
        <v>0</v>
      </c>
      <c r="D207" s="8">
        <v>0</v>
      </c>
      <c r="E207" s="8"/>
      <c r="F207" s="8"/>
      <c r="G207" s="8"/>
      <c r="H207" s="8"/>
      <c r="I207" s="8"/>
      <c r="J207" s="8"/>
      <c r="K207" s="8"/>
      <c r="L207" s="8"/>
      <c r="M207" s="8"/>
      <c r="N207" s="8"/>
      <c r="P207" s="101" t="s">
        <v>155</v>
      </c>
      <c r="Q207" s="33" t="str">
        <f t="shared" si="30"/>
        <v xml:space="preserve">CWDM TR 2.5 Gbps 40 km </v>
      </c>
      <c r="R207" s="306">
        <v>0</v>
      </c>
      <c r="S207" s="306">
        <v>0</v>
      </c>
      <c r="T207" s="306"/>
      <c r="U207" s="306"/>
      <c r="V207" s="306"/>
      <c r="W207" s="306"/>
      <c r="X207" s="306"/>
      <c r="Y207" s="306"/>
      <c r="Z207" s="306"/>
      <c r="AA207" s="306"/>
      <c r="AB207" s="306"/>
      <c r="AC207" s="306"/>
    </row>
    <row r="208" spans="2:29" ht="15.6">
      <c r="B208" s="43" t="str">
        <f t="shared" si="31"/>
        <v xml:space="preserve">CWDM TR 2.5 Gbps 80 km </v>
      </c>
      <c r="C208" s="8">
        <v>0</v>
      </c>
      <c r="D208" s="8">
        <v>0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  <c r="P208" s="101" t="s">
        <v>155</v>
      </c>
      <c r="Q208" s="33" t="str">
        <f t="shared" si="30"/>
        <v xml:space="preserve">CWDM TR 2.5 Gbps 80 km </v>
      </c>
      <c r="R208" s="306">
        <v>0</v>
      </c>
      <c r="S208" s="306">
        <v>0</v>
      </c>
      <c r="T208" s="306"/>
      <c r="U208" s="306"/>
      <c r="V208" s="306"/>
      <c r="W208" s="306"/>
      <c r="X208" s="306"/>
      <c r="Y208" s="306"/>
      <c r="Z208" s="306"/>
      <c r="AA208" s="306"/>
      <c r="AB208" s="306"/>
      <c r="AC208" s="306"/>
    </row>
    <row r="209" spans="2:29" ht="15.6">
      <c r="B209" s="43" t="str">
        <f t="shared" si="31"/>
        <v xml:space="preserve">CWDM TR 10 Gbps All </v>
      </c>
      <c r="C209" s="8">
        <v>0</v>
      </c>
      <c r="D209" s="8">
        <v>0</v>
      </c>
      <c r="E209" s="8"/>
      <c r="F209" s="8"/>
      <c r="G209" s="8"/>
      <c r="H209" s="8"/>
      <c r="I209" s="8"/>
      <c r="J209" s="8"/>
      <c r="K209" s="8"/>
      <c r="L209" s="8"/>
      <c r="M209" s="8"/>
      <c r="N209" s="8"/>
      <c r="P209" s="101" t="s">
        <v>155</v>
      </c>
      <c r="Q209" s="33" t="str">
        <f t="shared" si="30"/>
        <v xml:space="preserve">CWDM TR 10 Gbps All </v>
      </c>
      <c r="R209" s="306">
        <v>0</v>
      </c>
      <c r="S209" s="306">
        <v>0</v>
      </c>
      <c r="T209" s="306"/>
      <c r="U209" s="306"/>
      <c r="V209" s="306"/>
      <c r="W209" s="306"/>
      <c r="X209" s="306"/>
      <c r="Y209" s="306"/>
      <c r="Z209" s="306"/>
      <c r="AA209" s="306"/>
      <c r="AB209" s="306"/>
      <c r="AC209" s="306"/>
    </row>
    <row r="210" spans="2:29" ht="15.6">
      <c r="B210" s="43" t="str">
        <f t="shared" si="31"/>
        <v xml:space="preserve">DWDM TR 2.5 Gbps All </v>
      </c>
      <c r="C210" s="8">
        <v>0</v>
      </c>
      <c r="D210" s="8">
        <v>0</v>
      </c>
      <c r="E210" s="8"/>
      <c r="F210" s="8"/>
      <c r="G210" s="8"/>
      <c r="H210" s="8"/>
      <c r="I210" s="8"/>
      <c r="J210" s="8"/>
      <c r="K210" s="8"/>
      <c r="L210" s="8"/>
      <c r="M210" s="8"/>
      <c r="N210" s="8"/>
      <c r="P210" s="101" t="s">
        <v>155</v>
      </c>
      <c r="Q210" s="33" t="str">
        <f t="shared" si="30"/>
        <v xml:space="preserve">DWDM TR 2.5 Gbps All </v>
      </c>
      <c r="R210" s="306">
        <v>0</v>
      </c>
      <c r="S210" s="306">
        <v>0</v>
      </c>
      <c r="T210" s="306"/>
      <c r="U210" s="306"/>
      <c r="V210" s="306"/>
      <c r="W210" s="306"/>
      <c r="X210" s="306"/>
      <c r="Y210" s="306"/>
      <c r="Z210" s="306"/>
      <c r="AA210" s="306"/>
      <c r="AB210" s="306"/>
      <c r="AC210" s="306"/>
    </row>
    <row r="211" spans="2:29" ht="15.6">
      <c r="B211" s="43" t="str">
        <f t="shared" si="31"/>
        <v>DWDM TR 10 Gbps fixed λ All XFP</v>
      </c>
      <c r="C211" s="8">
        <v>0</v>
      </c>
      <c r="D211" s="8">
        <v>0</v>
      </c>
      <c r="E211" s="8"/>
      <c r="F211" s="8"/>
      <c r="G211" s="8"/>
      <c r="H211" s="8"/>
      <c r="I211" s="8"/>
      <c r="J211" s="8"/>
      <c r="K211" s="8"/>
      <c r="L211" s="8"/>
      <c r="M211" s="8"/>
      <c r="N211" s="8"/>
      <c r="P211" s="101" t="s">
        <v>155</v>
      </c>
      <c r="Q211" s="33" t="str">
        <f t="shared" si="30"/>
        <v>DWDM TR 10 Gbps fixed λ All XFP</v>
      </c>
      <c r="R211" s="306">
        <v>0</v>
      </c>
      <c r="S211" s="306">
        <v>0</v>
      </c>
      <c r="T211" s="306"/>
      <c r="U211" s="306"/>
      <c r="V211" s="306"/>
      <c r="W211" s="306"/>
      <c r="X211" s="306"/>
      <c r="Y211" s="306"/>
      <c r="Z211" s="306"/>
      <c r="AA211" s="306"/>
      <c r="AB211" s="306"/>
      <c r="AC211" s="306"/>
    </row>
    <row r="212" spans="2:29" ht="15.6">
      <c r="B212" s="43" t="str">
        <f t="shared" si="31"/>
        <v>DWDM TR 10 Gbps fixed λ All SFP+</v>
      </c>
      <c r="C212" s="8">
        <v>0</v>
      </c>
      <c r="D212" s="8">
        <v>0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  <c r="P212" s="101" t="s">
        <v>155</v>
      </c>
      <c r="Q212" s="33" t="str">
        <f t="shared" si="30"/>
        <v>DWDM TR 10 Gbps fixed λ All SFP+</v>
      </c>
      <c r="R212" s="306">
        <v>0</v>
      </c>
      <c r="S212" s="306">
        <v>0</v>
      </c>
      <c r="T212" s="306"/>
      <c r="U212" s="306"/>
      <c r="V212" s="306"/>
      <c r="W212" s="306"/>
      <c r="X212" s="306"/>
      <c r="Y212" s="306"/>
      <c r="Z212" s="306"/>
      <c r="AA212" s="306"/>
      <c r="AB212" s="306"/>
      <c r="AC212" s="306"/>
    </row>
    <row r="213" spans="2:29" ht="15.6">
      <c r="B213" s="43" t="str">
        <f t="shared" si="31"/>
        <v xml:space="preserve">DWDM TR 10 Gbps Tunable All XFP </v>
      </c>
      <c r="C213" s="8">
        <v>0</v>
      </c>
      <c r="D213" s="8">
        <v>0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  <c r="P213" s="101" t="s">
        <v>155</v>
      </c>
      <c r="Q213" s="33" t="str">
        <f t="shared" si="30"/>
        <v xml:space="preserve">DWDM TR 10 Gbps Tunable All XFP </v>
      </c>
      <c r="R213" s="306">
        <v>0</v>
      </c>
      <c r="S213" s="306">
        <v>0</v>
      </c>
      <c r="T213" s="306"/>
      <c r="U213" s="306"/>
      <c r="V213" s="306"/>
      <c r="W213" s="306"/>
      <c r="X213" s="306"/>
      <c r="Y213" s="306"/>
      <c r="Z213" s="306"/>
      <c r="AA213" s="306"/>
      <c r="AB213" s="306"/>
      <c r="AC213" s="306"/>
    </row>
    <row r="214" spans="2:29" ht="15.6">
      <c r="B214" s="43" t="str">
        <f t="shared" si="31"/>
        <v>DWDM TR 10 Gbps Tunable All SFP+</v>
      </c>
      <c r="C214" s="8">
        <v>0</v>
      </c>
      <c r="D214" s="8">
        <v>0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  <c r="P214" s="101" t="s">
        <v>155</v>
      </c>
      <c r="Q214" s="33" t="str">
        <f t="shared" si="30"/>
        <v>DWDM TR 10 Gbps Tunable All SFP+</v>
      </c>
      <c r="R214" s="306">
        <v>0</v>
      </c>
      <c r="S214" s="306">
        <v>0</v>
      </c>
      <c r="T214" s="306"/>
      <c r="U214" s="306"/>
      <c r="V214" s="306"/>
      <c r="W214" s="306"/>
      <c r="X214" s="306"/>
      <c r="Y214" s="306"/>
      <c r="Z214" s="306"/>
      <c r="AA214" s="306"/>
      <c r="AB214" s="306"/>
      <c r="AC214" s="306"/>
    </row>
    <row r="215" spans="2:29" ht="15.6">
      <c r="B215" s="43" t="str">
        <f t="shared" si="31"/>
        <v>DWDM TR 100 Gbps All On board</v>
      </c>
      <c r="C215" s="8">
        <v>0</v>
      </c>
      <c r="D215" s="8">
        <v>0</v>
      </c>
      <c r="E215" s="8"/>
      <c r="F215" s="8"/>
      <c r="G215" s="8"/>
      <c r="H215" s="8"/>
      <c r="I215" s="8"/>
      <c r="J215" s="8"/>
      <c r="K215" s="8"/>
      <c r="L215" s="8"/>
      <c r="M215" s="8"/>
      <c r="N215" s="8"/>
      <c r="P215" s="101" t="s">
        <v>155</v>
      </c>
      <c r="Q215" s="33" t="str">
        <f t="shared" si="30"/>
        <v>DWDM TR 100 Gbps All On board</v>
      </c>
      <c r="R215" s="306">
        <v>0</v>
      </c>
      <c r="S215" s="306">
        <v>0</v>
      </c>
      <c r="T215" s="306"/>
      <c r="U215" s="306"/>
      <c r="V215" s="306"/>
      <c r="W215" s="306"/>
      <c r="X215" s="306"/>
      <c r="Y215" s="306"/>
      <c r="Z215" s="306"/>
      <c r="AA215" s="306"/>
      <c r="AB215" s="306"/>
      <c r="AC215" s="306"/>
    </row>
    <row r="216" spans="2:29" ht="15.6">
      <c r="B216" s="43" t="str">
        <f t="shared" si="31"/>
        <v>DWDM TR 100 Gbps All Direct detect</v>
      </c>
      <c r="C216" s="8">
        <v>0</v>
      </c>
      <c r="D216" s="8">
        <v>0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  <c r="P216" s="101" t="s">
        <v>155</v>
      </c>
      <c r="Q216" s="33" t="str">
        <f t="shared" si="30"/>
        <v>DWDM TR 100 Gbps All Direct detect</v>
      </c>
      <c r="R216" s="306">
        <v>0</v>
      </c>
      <c r="S216" s="306">
        <v>0</v>
      </c>
      <c r="T216" s="306"/>
      <c r="U216" s="306"/>
      <c r="V216" s="306"/>
      <c r="W216" s="306"/>
      <c r="X216" s="306"/>
      <c r="Y216" s="306"/>
      <c r="Z216" s="306"/>
      <c r="AA216" s="306"/>
      <c r="AB216" s="306"/>
      <c r="AC216" s="306"/>
    </row>
    <row r="217" spans="2:29" ht="15.6">
      <c r="B217" s="43" t="str">
        <f t="shared" si="31"/>
        <v>DWDM TR 100 Gbps All CFP-DCO</v>
      </c>
      <c r="C217" s="8">
        <v>0</v>
      </c>
      <c r="D217" s="8">
        <v>0</v>
      </c>
      <c r="E217" s="8"/>
      <c r="F217" s="8"/>
      <c r="G217" s="8"/>
      <c r="H217" s="8"/>
      <c r="I217" s="8"/>
      <c r="J217" s="8"/>
      <c r="K217" s="8"/>
      <c r="L217" s="8"/>
      <c r="M217" s="8"/>
      <c r="N217" s="8"/>
      <c r="P217" s="101" t="s">
        <v>155</v>
      </c>
      <c r="Q217" s="33" t="str">
        <f t="shared" si="30"/>
        <v>DWDM TR 100 Gbps All CFP-DCO</v>
      </c>
      <c r="R217" s="306">
        <v>0</v>
      </c>
      <c r="S217" s="306">
        <v>0</v>
      </c>
      <c r="T217" s="306"/>
      <c r="U217" s="306"/>
      <c r="V217" s="306"/>
      <c r="W217" s="306"/>
      <c r="X217" s="306"/>
      <c r="Y217" s="306"/>
      <c r="Z217" s="306"/>
      <c r="AA217" s="306"/>
      <c r="AB217" s="306"/>
      <c r="AC217" s="306"/>
    </row>
    <row r="218" spans="2:29" ht="15.6">
      <c r="B218" s="43" t="str">
        <f t="shared" si="31"/>
        <v>DWDM TR 100 Gbps 80km QSFP-DD DCO</v>
      </c>
      <c r="C218" s="8">
        <v>0</v>
      </c>
      <c r="D218" s="8">
        <v>0</v>
      </c>
      <c r="E218" s="8"/>
      <c r="F218" s="8"/>
      <c r="G218" s="8"/>
      <c r="H218" s="8"/>
      <c r="I218" s="8"/>
      <c r="J218" s="8"/>
      <c r="K218" s="8"/>
      <c r="L218" s="8"/>
      <c r="M218" s="8"/>
      <c r="N218" s="8"/>
      <c r="P218" s="101" t="s">
        <v>155</v>
      </c>
      <c r="Q218" s="33" t="str">
        <f t="shared" si="30"/>
        <v>DWDM TR 100 Gbps 80km QSFP-DD DCO</v>
      </c>
      <c r="R218" s="306">
        <v>0</v>
      </c>
      <c r="S218" s="306">
        <v>0</v>
      </c>
      <c r="T218" s="306"/>
      <c r="U218" s="306"/>
      <c r="V218" s="306"/>
      <c r="W218" s="306"/>
      <c r="X218" s="306"/>
      <c r="Y218" s="306"/>
      <c r="Z218" s="306"/>
      <c r="AA218" s="306"/>
      <c r="AB218" s="306"/>
      <c r="AC218" s="306"/>
    </row>
    <row r="219" spans="2:29" ht="15.6">
      <c r="B219" s="43" t="str">
        <f t="shared" si="31"/>
        <v>DWDM TR 100 Gbps All CFP2-ACO</v>
      </c>
      <c r="C219" s="8">
        <v>0</v>
      </c>
      <c r="D219" s="8">
        <v>0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  <c r="P219" s="101" t="s">
        <v>155</v>
      </c>
      <c r="Q219" s="33" t="str">
        <f t="shared" si="30"/>
        <v>DWDM TR 100 Gbps All CFP2-ACO</v>
      </c>
      <c r="R219" s="306">
        <v>0</v>
      </c>
      <c r="S219" s="306">
        <v>0</v>
      </c>
      <c r="T219" s="306"/>
      <c r="U219" s="306"/>
      <c r="V219" s="306"/>
      <c r="W219" s="306"/>
      <c r="X219" s="306"/>
      <c r="Y219" s="306"/>
      <c r="Z219" s="306"/>
      <c r="AA219" s="306"/>
      <c r="AB219" s="306"/>
      <c r="AC219" s="306"/>
    </row>
    <row r="220" spans="2:29" ht="15.6">
      <c r="B220" s="43" t="str">
        <f t="shared" si="31"/>
        <v>DWDM TR 200 Gbps All On board</v>
      </c>
      <c r="C220" s="8">
        <v>0</v>
      </c>
      <c r="D220" s="8">
        <v>0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  <c r="P220" s="101" t="s">
        <v>155</v>
      </c>
      <c r="Q220" s="33" t="str">
        <f t="shared" si="30"/>
        <v>DWDM TR 200 Gbps All On board</v>
      </c>
      <c r="R220" s="306">
        <v>0</v>
      </c>
      <c r="S220" s="306">
        <v>0</v>
      </c>
      <c r="T220" s="306"/>
      <c r="U220" s="306"/>
      <c r="V220" s="306"/>
      <c r="W220" s="306"/>
      <c r="X220" s="306"/>
      <c r="Y220" s="306"/>
      <c r="Z220" s="306"/>
      <c r="AA220" s="306"/>
      <c r="AB220" s="306"/>
      <c r="AC220" s="306"/>
    </row>
    <row r="221" spans="2:29" ht="15.6">
      <c r="B221" s="43" t="str">
        <f t="shared" si="31"/>
        <v>DWDM TR 200 Gbps All CFP2-DCO</v>
      </c>
      <c r="C221" s="8">
        <v>0</v>
      </c>
      <c r="D221" s="8">
        <v>0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  <c r="P221" s="101" t="s">
        <v>155</v>
      </c>
      <c r="Q221" s="33" t="str">
        <f t="shared" si="30"/>
        <v>DWDM TR 200 Gbps All CFP2-DCO</v>
      </c>
      <c r="R221" s="306">
        <v>0</v>
      </c>
      <c r="S221" s="306">
        <v>0</v>
      </c>
      <c r="T221" s="306"/>
      <c r="U221" s="306"/>
      <c r="V221" s="306"/>
      <c r="W221" s="306"/>
      <c r="X221" s="306"/>
      <c r="Y221" s="306"/>
      <c r="Z221" s="306"/>
      <c r="AA221" s="306"/>
      <c r="AB221" s="306"/>
      <c r="AC221" s="306"/>
    </row>
    <row r="222" spans="2:29" ht="15.6">
      <c r="B222" s="43" t="str">
        <f t="shared" si="31"/>
        <v>DWDM TR 200 Gbps All CFP2-ACO</v>
      </c>
      <c r="C222" s="8">
        <v>0</v>
      </c>
      <c r="D222" s="8">
        <v>0</v>
      </c>
      <c r="E222" s="8"/>
      <c r="F222" s="8"/>
      <c r="G222" s="8"/>
      <c r="H222" s="8"/>
      <c r="I222" s="8"/>
      <c r="J222" s="8"/>
      <c r="K222" s="8"/>
      <c r="L222" s="8"/>
      <c r="M222" s="8"/>
      <c r="N222" s="8"/>
      <c r="P222" s="101" t="s">
        <v>155</v>
      </c>
      <c r="Q222" s="33" t="str">
        <f t="shared" si="30"/>
        <v>DWDM TR 200 Gbps All CFP2-ACO</v>
      </c>
      <c r="R222" s="306">
        <v>0</v>
      </c>
      <c r="S222" s="306">
        <v>0</v>
      </c>
      <c r="T222" s="306"/>
      <c r="U222" s="306"/>
      <c r="V222" s="306"/>
      <c r="W222" s="306"/>
      <c r="X222" s="306"/>
      <c r="Y222" s="306"/>
      <c r="Z222" s="306"/>
      <c r="AA222" s="306"/>
      <c r="AB222" s="306"/>
      <c r="AC222" s="306"/>
    </row>
    <row r="223" spans="2:29" ht="15.6">
      <c r="B223" s="43" t="str">
        <f t="shared" si="31"/>
        <v>DWDM TR 400 Gbps On board</v>
      </c>
      <c r="C223" s="8">
        <v>0</v>
      </c>
      <c r="D223" s="8">
        <v>0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  <c r="P223" s="101" t="s">
        <v>155</v>
      </c>
      <c r="Q223" s="33" t="str">
        <f t="shared" si="30"/>
        <v>DWDM TR 400 Gbps On board</v>
      </c>
      <c r="R223" s="306">
        <v>0</v>
      </c>
      <c r="S223" s="306">
        <v>0</v>
      </c>
      <c r="T223" s="306"/>
      <c r="U223" s="306"/>
      <c r="V223" s="306"/>
      <c r="W223" s="306"/>
      <c r="X223" s="306"/>
      <c r="Y223" s="306"/>
      <c r="Z223" s="306"/>
      <c r="AA223" s="306"/>
      <c r="AB223" s="306"/>
      <c r="AC223" s="306"/>
    </row>
    <row r="224" spans="2:29" ht="15.6">
      <c r="B224" s="43" t="str">
        <f t="shared" si="31"/>
        <v>DWDM TR 400 Gbps 120 km 400ZR</v>
      </c>
      <c r="C224" s="8">
        <v>0</v>
      </c>
      <c r="D224" s="8">
        <v>0</v>
      </c>
      <c r="E224" s="8"/>
      <c r="F224" s="8"/>
      <c r="G224" s="8"/>
      <c r="H224" s="8"/>
      <c r="I224" s="8"/>
      <c r="J224" s="8"/>
      <c r="K224" s="8"/>
      <c r="L224" s="8"/>
      <c r="M224" s="8"/>
      <c r="N224" s="8"/>
      <c r="P224" s="101" t="s">
        <v>155</v>
      </c>
      <c r="Q224" s="33" t="str">
        <f t="shared" si="30"/>
        <v>DWDM TR 400 Gbps 120 km 400ZR</v>
      </c>
      <c r="R224" s="306">
        <v>0</v>
      </c>
      <c r="S224" s="306">
        <v>0</v>
      </c>
      <c r="T224" s="306"/>
      <c r="U224" s="306"/>
      <c r="V224" s="306"/>
      <c r="W224" s="306"/>
      <c r="X224" s="306"/>
      <c r="Y224" s="306"/>
      <c r="Z224" s="306"/>
      <c r="AA224" s="306"/>
      <c r="AB224" s="306"/>
      <c r="AC224" s="306"/>
    </row>
    <row r="225" spans="2:29" ht="15.6">
      <c r="B225" s="43" t="str">
        <f t="shared" si="31"/>
        <v>DWDM TR 400 Gbps &gt;120 km 400ZR+   OSPF/QSFP-DD</v>
      </c>
      <c r="C225" s="8">
        <v>0</v>
      </c>
      <c r="D225" s="8">
        <v>0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  <c r="P225" s="101" t="s">
        <v>155</v>
      </c>
      <c r="Q225" s="33" t="str">
        <f t="shared" si="30"/>
        <v>DWDM TR 400 Gbps &gt;120 km 400ZR+   OSPF/QSFP-DD</v>
      </c>
      <c r="R225" s="306">
        <v>0</v>
      </c>
      <c r="S225" s="306">
        <v>0</v>
      </c>
      <c r="T225" s="306"/>
      <c r="U225" s="306"/>
      <c r="V225" s="306"/>
      <c r="W225" s="306"/>
      <c r="X225" s="306"/>
      <c r="Y225" s="306"/>
      <c r="Z225" s="306"/>
      <c r="AA225" s="306"/>
      <c r="AB225" s="306"/>
      <c r="AC225" s="306"/>
    </row>
    <row r="226" spans="2:29" ht="15.6">
      <c r="B226" s="43" t="str">
        <f t="shared" si="31"/>
        <v>DWDM TR 400 Gbps &gt;120 km 400ZR+ CFP2</v>
      </c>
      <c r="C226" s="8">
        <v>0</v>
      </c>
      <c r="D226" s="8">
        <v>0</v>
      </c>
      <c r="E226" s="8"/>
      <c r="F226" s="8"/>
      <c r="G226" s="8"/>
      <c r="H226" s="8"/>
      <c r="I226" s="8"/>
      <c r="J226" s="8"/>
      <c r="K226" s="8"/>
      <c r="L226" s="8"/>
      <c r="M226" s="8"/>
      <c r="N226" s="8"/>
      <c r="P226" s="101" t="s">
        <v>155</v>
      </c>
      <c r="Q226" s="33" t="str">
        <f t="shared" si="30"/>
        <v>DWDM TR 400 Gbps &gt;120 km 400ZR+ CFP2</v>
      </c>
      <c r="R226" s="306">
        <v>0</v>
      </c>
      <c r="S226" s="306">
        <v>0</v>
      </c>
      <c r="T226" s="306"/>
      <c r="U226" s="306"/>
      <c r="V226" s="306"/>
      <c r="W226" s="306"/>
      <c r="X226" s="306"/>
      <c r="Y226" s="306"/>
      <c r="Z226" s="306"/>
      <c r="AA226" s="306"/>
      <c r="AB226" s="306"/>
      <c r="AC226" s="306"/>
    </row>
    <row r="227" spans="2:29" ht="15.6">
      <c r="B227" s="43" t="str">
        <f t="shared" si="31"/>
        <v>DWDM TR 800 Gbps 120 km 800ZR</v>
      </c>
      <c r="C227" s="8">
        <v>0</v>
      </c>
      <c r="D227" s="8">
        <v>0</v>
      </c>
      <c r="E227" s="8"/>
      <c r="F227" s="8"/>
      <c r="G227" s="8"/>
      <c r="H227" s="8"/>
      <c r="I227" s="8"/>
      <c r="J227" s="8"/>
      <c r="K227" s="8"/>
      <c r="L227" s="8"/>
      <c r="M227" s="8"/>
      <c r="N227" s="8"/>
      <c r="P227" s="101" t="s">
        <v>155</v>
      </c>
      <c r="Q227" s="33" t="str">
        <f t="shared" si="30"/>
        <v>DWDM TR 800 Gbps 120 km 800ZR</v>
      </c>
      <c r="R227" s="306">
        <v>0</v>
      </c>
      <c r="S227" s="306">
        <v>0</v>
      </c>
      <c r="T227" s="306"/>
      <c r="U227" s="306"/>
      <c r="V227" s="306"/>
      <c r="W227" s="306"/>
      <c r="X227" s="306"/>
      <c r="Y227" s="306"/>
      <c r="Z227" s="306"/>
      <c r="AA227" s="306"/>
      <c r="AB227" s="306"/>
      <c r="AC227" s="306"/>
    </row>
    <row r="228" spans="2:29" ht="15.6">
      <c r="B228" s="43" t="str">
        <f t="shared" si="31"/>
        <v>≥600G All</v>
      </c>
      <c r="C228" s="8">
        <v>0</v>
      </c>
      <c r="D228" s="8">
        <v>0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  <c r="P228" s="101" t="s">
        <v>155</v>
      </c>
      <c r="Q228" s="33" t="str">
        <f t="shared" si="30"/>
        <v>≥600G All</v>
      </c>
      <c r="R228" s="306">
        <v>0</v>
      </c>
      <c r="S228" s="306">
        <v>0</v>
      </c>
      <c r="T228" s="306"/>
      <c r="U228" s="306"/>
      <c r="V228" s="306"/>
      <c r="W228" s="306"/>
      <c r="X228" s="306"/>
      <c r="Y228" s="306"/>
      <c r="Z228" s="306"/>
      <c r="AA228" s="306"/>
      <c r="AB228" s="306"/>
      <c r="AC228" s="306"/>
    </row>
    <row r="229" spans="2:29" ht="13.8">
      <c r="B229" s="53" t="str">
        <f t="shared" si="31"/>
        <v>Total</v>
      </c>
      <c r="C229" s="23">
        <v>0</v>
      </c>
      <c r="D229" s="23">
        <v>0</v>
      </c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P229" s="15"/>
      <c r="Q229" s="9"/>
    </row>
    <row r="230" spans="2:29">
      <c r="P230" s="15"/>
    </row>
    <row r="231" spans="2:29" ht="21">
      <c r="B231" s="3" t="str">
        <f>B35</f>
        <v>Silicon Photonics</v>
      </c>
      <c r="D231" s="1"/>
      <c r="E231" s="4"/>
      <c r="F231" s="1"/>
      <c r="G231" s="1"/>
      <c r="H231" s="1"/>
      <c r="I231" s="1"/>
      <c r="J231" s="1"/>
      <c r="K231" s="1"/>
      <c r="L231" s="1"/>
      <c r="M231" s="1"/>
      <c r="N231" s="1"/>
      <c r="Q231" s="3" t="s">
        <v>62</v>
      </c>
      <c r="T231" s="311"/>
      <c r="U231" s="165"/>
      <c r="V231" s="165"/>
      <c r="W231" s="165"/>
      <c r="X231" s="312"/>
      <c r="Y231" s="165"/>
      <c r="Z231" s="165"/>
    </row>
    <row r="232" spans="2:29" ht="13.8">
      <c r="B232" s="51" t="s">
        <v>57</v>
      </c>
      <c r="C232" s="7">
        <v>2016</v>
      </c>
      <c r="D232" s="7">
        <v>2017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Q232" s="14" t="str">
        <f>B232</f>
        <v>Product category</v>
      </c>
      <c r="R232" s="144">
        <f>C232</f>
        <v>2016</v>
      </c>
      <c r="S232" s="144">
        <f>D232</f>
        <v>2017</v>
      </c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</row>
    <row r="233" spans="2:29" ht="13.8">
      <c r="B233" s="45" t="str">
        <f t="shared" ref="B233:B256" si="32">B149</f>
        <v xml:space="preserve">CWDM TR 1 Gbps  40 km </v>
      </c>
      <c r="C233" s="64">
        <v>0</v>
      </c>
      <c r="D233" s="64">
        <v>0</v>
      </c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Q233" s="32" t="str">
        <f t="shared" ref="Q233:Q256" si="33">B233</f>
        <v xml:space="preserve">CWDM TR 1 Gbps  40 km </v>
      </c>
      <c r="R233" s="173">
        <v>86.773786742838681</v>
      </c>
      <c r="S233" s="173">
        <v>78.297557551431808</v>
      </c>
      <c r="T233" s="173"/>
      <c r="U233" s="173"/>
      <c r="V233" s="173"/>
      <c r="W233" s="173"/>
      <c r="X233" s="173"/>
      <c r="Y233" s="173"/>
      <c r="Z233" s="173"/>
      <c r="AA233" s="173"/>
      <c r="AB233" s="173"/>
      <c r="AC233" s="173"/>
    </row>
    <row r="234" spans="2:29" ht="13.8">
      <c r="B234" s="43" t="str">
        <f t="shared" si="32"/>
        <v xml:space="preserve">CWDM TR 1 Gbps  80 km </v>
      </c>
      <c r="C234" s="64">
        <v>0</v>
      </c>
      <c r="D234" s="64">
        <v>0</v>
      </c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Q234" s="33" t="str">
        <f t="shared" si="33"/>
        <v xml:space="preserve">CWDM TR 1 Gbps  80 km </v>
      </c>
      <c r="R234" s="173">
        <v>105.03283348083725</v>
      </c>
      <c r="S234" s="173">
        <v>80.970930128728938</v>
      </c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</row>
    <row r="235" spans="2:29" ht="13.8">
      <c r="B235" s="43" t="str">
        <f t="shared" si="32"/>
        <v xml:space="preserve">CWDM TR 2.5 Gbps 40 km </v>
      </c>
      <c r="C235" s="64">
        <v>0</v>
      </c>
      <c r="D235" s="64">
        <v>0</v>
      </c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Q235" s="33" t="str">
        <f t="shared" si="33"/>
        <v xml:space="preserve">CWDM TR 2.5 Gbps 40 km </v>
      </c>
      <c r="R235" s="173">
        <v>79.498246624748646</v>
      </c>
      <c r="S235" s="173">
        <v>81.027354611783153</v>
      </c>
      <c r="T235" s="173"/>
      <c r="U235" s="173"/>
      <c r="V235" s="173"/>
      <c r="W235" s="173"/>
      <c r="X235" s="173"/>
      <c r="Y235" s="173"/>
      <c r="Z235" s="173"/>
      <c r="AA235" s="173"/>
      <c r="AB235" s="173"/>
      <c r="AC235" s="173"/>
    </row>
    <row r="236" spans="2:29" ht="13.8">
      <c r="B236" s="43" t="str">
        <f t="shared" si="32"/>
        <v xml:space="preserve">CWDM TR 2.5 Gbps 80 km </v>
      </c>
      <c r="C236" s="64">
        <v>0</v>
      </c>
      <c r="D236" s="64">
        <v>0</v>
      </c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Q236" s="33" t="str">
        <f t="shared" si="33"/>
        <v xml:space="preserve">CWDM TR 2.5 Gbps 80 km </v>
      </c>
      <c r="R236" s="173">
        <v>145.67545313818104</v>
      </c>
      <c r="S236" s="173">
        <v>131.5925121072892</v>
      </c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</row>
    <row r="237" spans="2:29" ht="13.8">
      <c r="B237" s="43" t="str">
        <f t="shared" si="32"/>
        <v xml:space="preserve">CWDM TR 10 Gbps All </v>
      </c>
      <c r="C237" s="64">
        <v>0</v>
      </c>
      <c r="D237" s="64">
        <v>0</v>
      </c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Q237" s="33" t="str">
        <f t="shared" si="33"/>
        <v xml:space="preserve">CWDM TR 10 Gbps All </v>
      </c>
      <c r="R237" s="173">
        <v>376.69050412084385</v>
      </c>
      <c r="S237" s="173">
        <v>370.5993386636224</v>
      </c>
      <c r="T237" s="173"/>
      <c r="U237" s="173"/>
      <c r="V237" s="173"/>
      <c r="W237" s="173"/>
      <c r="X237" s="173"/>
      <c r="Y237" s="173"/>
      <c r="Z237" s="173"/>
      <c r="AA237" s="173"/>
      <c r="AB237" s="173"/>
      <c r="AC237" s="173"/>
    </row>
    <row r="238" spans="2:29" ht="13.8">
      <c r="B238" s="43" t="str">
        <f t="shared" si="32"/>
        <v xml:space="preserve">DWDM TR 2.5 Gbps All </v>
      </c>
      <c r="C238" s="64">
        <v>0</v>
      </c>
      <c r="D238" s="64">
        <v>0</v>
      </c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Q238" s="33" t="str">
        <f t="shared" si="33"/>
        <v xml:space="preserve">DWDM TR 2.5 Gbps All </v>
      </c>
      <c r="R238" s="173">
        <v>268.71489725439727</v>
      </c>
      <c r="S238" s="173">
        <v>262.99268089423526</v>
      </c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</row>
    <row r="239" spans="2:29" ht="13.8">
      <c r="B239" s="43" t="str">
        <f t="shared" si="32"/>
        <v>DWDM TR 10 Gbps fixed λ All XFP</v>
      </c>
      <c r="C239" s="64">
        <v>0</v>
      </c>
      <c r="D239" s="64">
        <v>0</v>
      </c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Q239" s="33" t="str">
        <f t="shared" si="33"/>
        <v>DWDM TR 10 Gbps fixed λ All XFP</v>
      </c>
      <c r="R239" s="173">
        <v>465.15760263173445</v>
      </c>
      <c r="S239" s="173">
        <v>378.17863503880716</v>
      </c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</row>
    <row r="240" spans="2:29" ht="13.8">
      <c r="B240" s="43" t="str">
        <f t="shared" si="32"/>
        <v>DWDM TR 10 Gbps fixed λ All SFP+</v>
      </c>
      <c r="C240" s="64">
        <v>0</v>
      </c>
      <c r="D240" s="64">
        <v>0</v>
      </c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Q240" s="33" t="str">
        <f t="shared" si="33"/>
        <v>DWDM TR 10 Gbps fixed λ All SFP+</v>
      </c>
      <c r="R240" s="173">
        <v>451.26291805128255</v>
      </c>
      <c r="S240" s="173">
        <v>389.53050885280123</v>
      </c>
      <c r="T240" s="173"/>
      <c r="U240" s="173"/>
      <c r="V240" s="173"/>
      <c r="W240" s="173"/>
      <c r="X240" s="173"/>
      <c r="Y240" s="173"/>
      <c r="Z240" s="173"/>
      <c r="AA240" s="173"/>
      <c r="AB240" s="173"/>
      <c r="AC240" s="173"/>
    </row>
    <row r="241" spans="2:29" ht="13.8">
      <c r="B241" s="43" t="str">
        <f t="shared" si="32"/>
        <v xml:space="preserve">DWDM TR 10 Gbps Tunable All XFP </v>
      </c>
      <c r="C241" s="64">
        <v>0</v>
      </c>
      <c r="D241" s="64">
        <v>0</v>
      </c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Q241" s="33" t="str">
        <f t="shared" si="33"/>
        <v xml:space="preserve">DWDM TR 10 Gbps Tunable All XFP </v>
      </c>
      <c r="R241" s="173">
        <v>629.29610221275277</v>
      </c>
      <c r="S241" s="173">
        <v>571.40597336071176</v>
      </c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</row>
    <row r="242" spans="2:29" ht="13.8">
      <c r="B242" s="43" t="str">
        <f t="shared" si="32"/>
        <v>DWDM TR 10 Gbps Tunable All SFP+</v>
      </c>
      <c r="C242" s="64">
        <v>0</v>
      </c>
      <c r="D242" s="64">
        <v>0</v>
      </c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Q242" s="33" t="str">
        <f t="shared" si="33"/>
        <v>DWDM TR 10 Gbps Tunable All SFP+</v>
      </c>
      <c r="R242" s="173">
        <v>842.0194016849606</v>
      </c>
      <c r="S242" s="173">
        <v>709.07508988598852</v>
      </c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</row>
    <row r="243" spans="2:29" ht="13.8">
      <c r="B243" s="43" t="str">
        <f t="shared" si="32"/>
        <v>DWDM TR 100 Gbps All On board</v>
      </c>
      <c r="C243" s="64">
        <v>0</v>
      </c>
      <c r="D243" s="64">
        <v>0</v>
      </c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Q243" s="33" t="str">
        <f t="shared" si="33"/>
        <v>DWDM TR 100 Gbps All On board</v>
      </c>
      <c r="R243" s="173">
        <v>12874</v>
      </c>
      <c r="S243" s="173">
        <v>10000</v>
      </c>
      <c r="T243" s="173"/>
      <c r="U243" s="173"/>
      <c r="V243" s="173"/>
      <c r="W243" s="173"/>
      <c r="X243" s="173"/>
      <c r="Y243" s="173"/>
      <c r="Z243" s="173"/>
      <c r="AA243" s="173"/>
      <c r="AB243" s="173"/>
      <c r="AC243" s="173"/>
    </row>
    <row r="244" spans="2:29" ht="13.8">
      <c r="B244" s="43" t="str">
        <f t="shared" si="32"/>
        <v>DWDM TR 100 Gbps All Direct detect</v>
      </c>
      <c r="C244" s="64">
        <v>0</v>
      </c>
      <c r="D244" s="64">
        <v>93.675918499999995</v>
      </c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Q244" s="33" t="str">
        <f t="shared" si="33"/>
        <v>DWDM TR 100 Gbps All Direct detect</v>
      </c>
      <c r="R244" s="173">
        <v>5055.1967599883337</v>
      </c>
      <c r="S244" s="173">
        <v>3094.1112052464778</v>
      </c>
      <c r="T244" s="173"/>
      <c r="U244" s="173"/>
      <c r="V244" s="173"/>
      <c r="W244" s="173"/>
      <c r="X244" s="173"/>
      <c r="Y244" s="173"/>
      <c r="Z244" s="173"/>
      <c r="AA244" s="173"/>
      <c r="AB244" s="173"/>
      <c r="AC244" s="173"/>
    </row>
    <row r="245" spans="2:29" ht="13.8">
      <c r="B245" s="43" t="str">
        <f t="shared" si="32"/>
        <v>DWDM TR 100 Gbps All CFP-DCO</v>
      </c>
      <c r="C245" s="64">
        <v>249.82776000000001</v>
      </c>
      <c r="D245" s="64">
        <v>240.58211029411763</v>
      </c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Q245" s="33" t="str">
        <f t="shared" si="33"/>
        <v>DWDM TR 100 Gbps All CFP-DCO</v>
      </c>
      <c r="R245" s="173">
        <v>8200</v>
      </c>
      <c r="S245" s="173">
        <v>6954.0441176470586</v>
      </c>
      <c r="T245" s="173"/>
      <c r="U245" s="173"/>
      <c r="V245" s="173"/>
      <c r="W245" s="173"/>
      <c r="X245" s="173"/>
      <c r="Y245" s="173"/>
      <c r="Z245" s="173"/>
      <c r="AA245" s="173"/>
      <c r="AB245" s="173"/>
      <c r="AC245" s="173"/>
    </row>
    <row r="246" spans="2:29" ht="13.8">
      <c r="B246" s="43" t="str">
        <f t="shared" si="32"/>
        <v>DWDM TR 100 Gbps 80km QSFP-DD DCO</v>
      </c>
      <c r="C246" s="64">
        <v>0</v>
      </c>
      <c r="D246" s="64">
        <v>0</v>
      </c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Q246" s="33" t="str">
        <f t="shared" si="33"/>
        <v>DWDM TR 100 Gbps 80km QSFP-DD DCO</v>
      </c>
      <c r="R246" s="173">
        <v>0</v>
      </c>
      <c r="S246" s="173">
        <v>0</v>
      </c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</row>
    <row r="247" spans="2:29" ht="13.8">
      <c r="B247" s="43" t="str">
        <f t="shared" si="32"/>
        <v>DWDM TR 100 Gbps All CFP2-ACO</v>
      </c>
      <c r="C247" s="64">
        <v>5.802432887000001</v>
      </c>
      <c r="D247" s="64">
        <v>8.5363199999999999</v>
      </c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Q247" s="33" t="str">
        <f t="shared" si="33"/>
        <v>DWDM TR 100 Gbps All CFP2-ACO</v>
      </c>
      <c r="R247" s="173">
        <v>8586.6561405845368</v>
      </c>
      <c r="S247" s="173">
        <v>6500</v>
      </c>
      <c r="T247" s="173"/>
      <c r="U247" s="173"/>
      <c r="V247" s="173"/>
      <c r="W247" s="173"/>
      <c r="X247" s="173"/>
      <c r="Y247" s="173"/>
      <c r="Z247" s="173"/>
      <c r="AA247" s="173"/>
      <c r="AB247" s="173"/>
      <c r="AC247" s="173"/>
    </row>
    <row r="248" spans="2:29" ht="13.8">
      <c r="B248" s="43" t="str">
        <f t="shared" si="32"/>
        <v>DWDM TR 200 Gbps All On board</v>
      </c>
      <c r="C248" s="64">
        <v>0</v>
      </c>
      <c r="D248" s="64">
        <v>0</v>
      </c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Q248" s="33" t="str">
        <f t="shared" si="33"/>
        <v>DWDM TR 200 Gbps All On board</v>
      </c>
      <c r="R248" s="173">
        <v>0</v>
      </c>
      <c r="S248" s="173">
        <v>11791.699709225482</v>
      </c>
      <c r="T248" s="173"/>
      <c r="U248" s="173"/>
      <c r="V248" s="173"/>
      <c r="W248" s="173"/>
      <c r="X248" s="173"/>
      <c r="Y248" s="173"/>
      <c r="Z248" s="173"/>
      <c r="AA248" s="173"/>
      <c r="AB248" s="173"/>
      <c r="AC248" s="173"/>
    </row>
    <row r="249" spans="2:29" ht="13.8">
      <c r="B249" s="43" t="str">
        <f t="shared" si="32"/>
        <v>DWDM TR 200 Gbps All CFP2-DCO</v>
      </c>
      <c r="C249" s="64">
        <v>0</v>
      </c>
      <c r="D249" s="64">
        <v>41</v>
      </c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Q249" s="33" t="str">
        <f t="shared" si="33"/>
        <v>DWDM TR 200 Gbps All CFP2-DCO</v>
      </c>
      <c r="R249" s="173">
        <v>0</v>
      </c>
      <c r="S249" s="173">
        <v>8200</v>
      </c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</row>
    <row r="250" spans="2:29" ht="13.8">
      <c r="B250" s="43" t="str">
        <f t="shared" si="32"/>
        <v>DWDM TR 200 Gbps All CFP2-ACO</v>
      </c>
      <c r="C250" s="64">
        <v>0</v>
      </c>
      <c r="D250" s="64">
        <v>4.6691399999999996</v>
      </c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Q250" s="33" t="str">
        <f t="shared" si="33"/>
        <v>DWDM TR 200 Gbps All CFP2-ACO</v>
      </c>
      <c r="R250" s="173">
        <v>0</v>
      </c>
      <c r="S250" s="173">
        <v>7000</v>
      </c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</row>
    <row r="251" spans="2:29" ht="13.8">
      <c r="B251" s="43" t="str">
        <f t="shared" si="32"/>
        <v>DWDM TR 400 Gbps On board</v>
      </c>
      <c r="C251" s="64">
        <v>0</v>
      </c>
      <c r="D251" s="64">
        <v>0</v>
      </c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Q251" s="33" t="str">
        <f t="shared" si="33"/>
        <v>DWDM TR 400 Gbps On board</v>
      </c>
      <c r="R251" s="173">
        <v>0</v>
      </c>
      <c r="S251" s="173">
        <v>0</v>
      </c>
      <c r="T251" s="173"/>
      <c r="U251" s="173"/>
      <c r="V251" s="173"/>
      <c r="W251" s="173"/>
      <c r="X251" s="173"/>
      <c r="Y251" s="173"/>
      <c r="Z251" s="173"/>
      <c r="AA251" s="173"/>
      <c r="AB251" s="173"/>
      <c r="AC251" s="173"/>
    </row>
    <row r="252" spans="2:29" ht="13.8">
      <c r="B252" s="43" t="str">
        <f t="shared" si="32"/>
        <v>DWDM TR 400 Gbps 120 km 400ZR</v>
      </c>
      <c r="C252" s="64">
        <v>0</v>
      </c>
      <c r="D252" s="64">
        <v>0</v>
      </c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Q252" s="33" t="str">
        <f t="shared" si="33"/>
        <v>DWDM TR 400 Gbps 120 km 400ZR</v>
      </c>
      <c r="R252" s="173">
        <v>0</v>
      </c>
      <c r="S252" s="173">
        <v>0</v>
      </c>
      <c r="T252" s="173"/>
      <c r="U252" s="173"/>
      <c r="V252" s="173"/>
      <c r="W252" s="173"/>
      <c r="X252" s="173"/>
      <c r="Y252" s="173"/>
      <c r="Z252" s="173"/>
      <c r="AA252" s="173"/>
      <c r="AB252" s="173"/>
      <c r="AC252" s="173"/>
    </row>
    <row r="253" spans="2:29" ht="13.8">
      <c r="B253" s="43" t="str">
        <f t="shared" si="32"/>
        <v>DWDM TR 400 Gbps &gt;120 km 400ZR+   OSPF/QSFP-DD</v>
      </c>
      <c r="C253" s="64">
        <v>0</v>
      </c>
      <c r="D253" s="64">
        <v>0</v>
      </c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Q253" s="33" t="str">
        <f t="shared" si="33"/>
        <v>DWDM TR 400 Gbps &gt;120 km 400ZR+   OSPF/QSFP-DD</v>
      </c>
      <c r="R253" s="173">
        <v>0</v>
      </c>
      <c r="S253" s="173">
        <v>0</v>
      </c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</row>
    <row r="254" spans="2:29" ht="13.8">
      <c r="B254" s="43" t="str">
        <f t="shared" si="32"/>
        <v>DWDM TR 400 Gbps &gt;120 km 400ZR+ CFP2</v>
      </c>
      <c r="C254" s="64">
        <v>0</v>
      </c>
      <c r="D254" s="64">
        <v>0</v>
      </c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Q254" s="33" t="str">
        <f t="shared" si="33"/>
        <v>DWDM TR 400 Gbps &gt;120 km 400ZR+ CFP2</v>
      </c>
      <c r="R254" s="173">
        <v>0</v>
      </c>
      <c r="S254" s="173">
        <v>0</v>
      </c>
      <c r="T254" s="173"/>
      <c r="U254" s="173"/>
      <c r="V254" s="173"/>
      <c r="W254" s="173"/>
      <c r="X254" s="173"/>
      <c r="Y254" s="173"/>
      <c r="Z254" s="173"/>
      <c r="AA254" s="173"/>
      <c r="AB254" s="173"/>
      <c r="AC254" s="173"/>
    </row>
    <row r="255" spans="2:29" ht="13.8">
      <c r="B255" s="43" t="str">
        <f t="shared" si="32"/>
        <v>DWDM TR 800 Gbps 120 km 800ZR</v>
      </c>
      <c r="C255" s="64">
        <v>0</v>
      </c>
      <c r="D255" s="64">
        <v>0</v>
      </c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Q255" s="33" t="str">
        <f t="shared" si="33"/>
        <v>DWDM TR 800 Gbps 120 km 800ZR</v>
      </c>
      <c r="R255" s="173">
        <v>0</v>
      </c>
      <c r="S255" s="173">
        <v>0</v>
      </c>
      <c r="T255" s="173"/>
      <c r="U255" s="173"/>
      <c r="V255" s="173"/>
      <c r="W255" s="173"/>
      <c r="X255" s="173"/>
      <c r="Y255" s="173"/>
      <c r="Z255" s="173"/>
      <c r="AA255" s="173"/>
      <c r="AB255" s="173"/>
      <c r="AC255" s="173"/>
    </row>
    <row r="256" spans="2:29" ht="13.8">
      <c r="B256" s="43" t="str">
        <f t="shared" si="32"/>
        <v>≥600G All</v>
      </c>
      <c r="C256" s="64">
        <v>0</v>
      </c>
      <c r="D256" s="64">
        <v>0</v>
      </c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Q256" s="33" t="str">
        <f t="shared" si="33"/>
        <v>≥600G All</v>
      </c>
      <c r="R256" s="173"/>
      <c r="S256" s="173"/>
      <c r="T256" s="173"/>
      <c r="U256" s="173"/>
      <c r="V256" s="173"/>
      <c r="W256" s="173"/>
      <c r="X256" s="173"/>
      <c r="Y256" s="173"/>
      <c r="Z256" s="173"/>
      <c r="AA256" s="173"/>
      <c r="AB256" s="173"/>
      <c r="AC256" s="173"/>
    </row>
    <row r="257" spans="2:14" ht="13.8">
      <c r="B257" s="52" t="s">
        <v>83</v>
      </c>
      <c r="C257" s="46">
        <v>255.63019288700002</v>
      </c>
      <c r="D257" s="46">
        <v>388.46348879411767</v>
      </c>
      <c r="E257" s="46"/>
      <c r="F257" s="46"/>
      <c r="G257" s="46"/>
      <c r="H257" s="46"/>
      <c r="I257" s="46"/>
      <c r="J257" s="46"/>
      <c r="K257" s="46"/>
      <c r="L257" s="46"/>
      <c r="M257" s="46"/>
      <c r="N257" s="46"/>
    </row>
    <row r="259" spans="2:14" ht="21">
      <c r="B259" s="3" t="str">
        <f>B63</f>
        <v>InP discrete</v>
      </c>
      <c r="C259" s="1"/>
      <c r="D259" s="1"/>
      <c r="E259" s="4"/>
      <c r="F259" s="1"/>
      <c r="G259" s="1"/>
      <c r="H259" s="1"/>
      <c r="I259" s="1"/>
      <c r="J259" s="1"/>
      <c r="K259" s="1"/>
      <c r="L259" s="1"/>
      <c r="M259" s="1"/>
      <c r="N259" s="1"/>
    </row>
    <row r="260" spans="2:14" ht="13.8">
      <c r="B260" s="51" t="s">
        <v>57</v>
      </c>
      <c r="C260" s="7">
        <v>2016</v>
      </c>
      <c r="D260" s="7">
        <v>2017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2:14" ht="13.8">
      <c r="B261" s="45" t="str">
        <f t="shared" ref="B261:B275" si="34">B233</f>
        <v xml:space="preserve">CWDM TR 1 Gbps  40 km </v>
      </c>
      <c r="C261" s="71">
        <v>5.9086006868933723</v>
      </c>
      <c r="D261" s="71">
        <v>4.3501339999999997</v>
      </c>
      <c r="E261" s="71"/>
      <c r="F261" s="71"/>
      <c r="G261" s="71"/>
      <c r="H261" s="71"/>
      <c r="I261" s="71"/>
      <c r="J261" s="71"/>
      <c r="K261" s="71"/>
      <c r="L261" s="71"/>
      <c r="M261" s="71"/>
      <c r="N261" s="71"/>
    </row>
    <row r="262" spans="2:14" ht="13.8">
      <c r="B262" s="43" t="str">
        <f t="shared" si="34"/>
        <v xml:space="preserve">CWDM TR 1 Gbps  80 km </v>
      </c>
      <c r="C262" s="71">
        <v>10.18146274629844</v>
      </c>
      <c r="D262" s="71">
        <v>4.5250604302440163</v>
      </c>
      <c r="E262" s="71"/>
      <c r="F262" s="71"/>
      <c r="G262" s="71"/>
      <c r="H262" s="71"/>
      <c r="I262" s="71"/>
      <c r="J262" s="71"/>
      <c r="K262" s="71"/>
      <c r="L262" s="71"/>
      <c r="M262" s="71"/>
      <c r="N262" s="71"/>
    </row>
    <row r="263" spans="2:14" ht="13.8">
      <c r="B263" s="43" t="str">
        <f t="shared" si="34"/>
        <v xml:space="preserve">CWDM TR 2.5 Gbps 40 km </v>
      </c>
      <c r="C263" s="71">
        <v>4.9815191299999997</v>
      </c>
      <c r="D263" s="71">
        <v>3.4093879999999994</v>
      </c>
      <c r="E263" s="71"/>
      <c r="F263" s="71"/>
      <c r="G263" s="71"/>
      <c r="H263" s="71"/>
      <c r="I263" s="71"/>
      <c r="J263" s="71"/>
      <c r="K263" s="71"/>
      <c r="L263" s="71"/>
      <c r="M263" s="71"/>
      <c r="N263" s="71"/>
    </row>
    <row r="264" spans="2:14" ht="13.8">
      <c r="B264" s="43" t="str">
        <f t="shared" si="34"/>
        <v xml:space="preserve">CWDM TR 2.5 Gbps 80 km </v>
      </c>
      <c r="C264" s="71">
        <v>23.415872337431221</v>
      </c>
      <c r="D264" s="71">
        <v>6.3582869999999989</v>
      </c>
      <c r="E264" s="71"/>
      <c r="F264" s="71"/>
      <c r="G264" s="71"/>
      <c r="H264" s="71"/>
      <c r="I264" s="71"/>
      <c r="J264" s="71"/>
      <c r="K264" s="71"/>
      <c r="L264" s="71"/>
      <c r="M264" s="71"/>
      <c r="N264" s="71"/>
    </row>
    <row r="265" spans="2:14" ht="13.8">
      <c r="B265" s="43" t="str">
        <f t="shared" si="34"/>
        <v xml:space="preserve">CWDM TR 10 Gbps All </v>
      </c>
      <c r="C265" s="71">
        <v>15.615139812573402</v>
      </c>
      <c r="D265" s="71">
        <v>13.848370787512909</v>
      </c>
      <c r="E265" s="71"/>
      <c r="F265" s="71"/>
      <c r="G265" s="71"/>
      <c r="H265" s="71"/>
      <c r="I265" s="71"/>
      <c r="J265" s="71"/>
      <c r="K265" s="71"/>
      <c r="L265" s="71"/>
      <c r="M265" s="71"/>
      <c r="N265" s="71"/>
    </row>
    <row r="266" spans="2:14" ht="13.8">
      <c r="B266" s="43" t="str">
        <f t="shared" si="34"/>
        <v xml:space="preserve">DWDM TR 2.5 Gbps All </v>
      </c>
      <c r="C266" s="71">
        <v>12.527488510000001</v>
      </c>
      <c r="D266" s="71">
        <v>7.2583349999999989</v>
      </c>
      <c r="E266" s="71"/>
      <c r="F266" s="71"/>
      <c r="G266" s="71"/>
      <c r="H266" s="71"/>
      <c r="I266" s="71"/>
      <c r="J266" s="71"/>
      <c r="K266" s="71"/>
      <c r="L266" s="71"/>
      <c r="M266" s="71"/>
      <c r="N266" s="71"/>
    </row>
    <row r="267" spans="2:14" ht="13.8">
      <c r="B267" s="43" t="str">
        <f t="shared" si="34"/>
        <v>DWDM TR 10 Gbps fixed λ All XFP</v>
      </c>
      <c r="C267" s="71">
        <v>0</v>
      </c>
      <c r="D267" s="71">
        <v>0</v>
      </c>
      <c r="E267" s="71"/>
      <c r="F267" s="71"/>
      <c r="G267" s="71"/>
      <c r="H267" s="71"/>
      <c r="I267" s="71"/>
      <c r="J267" s="71"/>
      <c r="K267" s="71"/>
      <c r="L267" s="71"/>
      <c r="M267" s="71"/>
      <c r="N267" s="71"/>
    </row>
    <row r="268" spans="2:14" ht="13.8">
      <c r="B268" s="43" t="str">
        <f t="shared" si="34"/>
        <v>DWDM TR 10 Gbps fixed λ All SFP+</v>
      </c>
      <c r="C268" s="71">
        <v>0</v>
      </c>
      <c r="D268" s="71">
        <v>0</v>
      </c>
      <c r="E268" s="71"/>
      <c r="F268" s="71"/>
      <c r="G268" s="71"/>
      <c r="H268" s="71"/>
      <c r="I268" s="71"/>
      <c r="J268" s="71"/>
      <c r="K268" s="71"/>
      <c r="L268" s="71"/>
      <c r="M268" s="71"/>
      <c r="N268" s="71"/>
    </row>
    <row r="269" spans="2:14" ht="13.8">
      <c r="B269" s="43" t="str">
        <f t="shared" si="34"/>
        <v xml:space="preserve">DWDM TR 10 Gbps Tunable All XFP </v>
      </c>
      <c r="C269" s="71">
        <v>0</v>
      </c>
      <c r="D269" s="71">
        <v>0</v>
      </c>
      <c r="E269" s="71"/>
      <c r="F269" s="71"/>
      <c r="G269" s="71"/>
      <c r="H269" s="71"/>
      <c r="I269" s="71"/>
      <c r="J269" s="71"/>
      <c r="K269" s="71"/>
      <c r="L269" s="71"/>
      <c r="M269" s="71"/>
      <c r="N269" s="71"/>
    </row>
    <row r="270" spans="2:14" ht="13.8">
      <c r="B270" s="43" t="str">
        <f t="shared" si="34"/>
        <v>DWDM TR 10 Gbps Tunable All SFP+</v>
      </c>
      <c r="C270" s="71">
        <v>0</v>
      </c>
      <c r="D270" s="71">
        <v>0</v>
      </c>
      <c r="E270" s="71"/>
      <c r="F270" s="71"/>
      <c r="G270" s="71"/>
      <c r="H270" s="71"/>
      <c r="I270" s="71"/>
      <c r="J270" s="71"/>
      <c r="K270" s="71"/>
      <c r="L270" s="71"/>
      <c r="M270" s="71"/>
      <c r="N270" s="71"/>
    </row>
    <row r="271" spans="2:14" ht="13.8">
      <c r="B271" s="43" t="str">
        <f t="shared" si="34"/>
        <v>DWDM TR 100 Gbps All On board</v>
      </c>
      <c r="C271" s="71">
        <v>0</v>
      </c>
      <c r="D271" s="71">
        <v>0</v>
      </c>
      <c r="E271" s="71"/>
      <c r="F271" s="71"/>
      <c r="G271" s="71"/>
      <c r="H271" s="71"/>
      <c r="I271" s="71"/>
      <c r="J271" s="71"/>
      <c r="K271" s="71"/>
      <c r="L271" s="71"/>
      <c r="M271" s="71"/>
      <c r="N271" s="71"/>
    </row>
    <row r="272" spans="2:14" ht="13.8">
      <c r="B272" s="43" t="str">
        <f t="shared" si="34"/>
        <v>DWDM TR 100 Gbps All Direct detect</v>
      </c>
      <c r="C272" s="71">
        <v>0</v>
      </c>
      <c r="D272" s="71">
        <v>0</v>
      </c>
      <c r="E272" s="71"/>
      <c r="F272" s="71"/>
      <c r="G272" s="71"/>
      <c r="H272" s="71"/>
      <c r="I272" s="71"/>
      <c r="J272" s="71"/>
      <c r="K272" s="71"/>
      <c r="L272" s="71"/>
      <c r="M272" s="71"/>
      <c r="N272" s="71"/>
    </row>
    <row r="273" spans="2:14" ht="13.8">
      <c r="B273" s="43" t="str">
        <f t="shared" si="34"/>
        <v>DWDM TR 100 Gbps All CFP-DCO</v>
      </c>
      <c r="C273" s="71">
        <v>0</v>
      </c>
      <c r="D273" s="71">
        <v>0</v>
      </c>
      <c r="E273" s="71"/>
      <c r="F273" s="71"/>
      <c r="G273" s="71"/>
      <c r="H273" s="71"/>
      <c r="I273" s="71"/>
      <c r="J273" s="71"/>
      <c r="K273" s="71"/>
      <c r="L273" s="71"/>
      <c r="M273" s="71"/>
      <c r="N273" s="71"/>
    </row>
    <row r="274" spans="2:14" ht="13.8">
      <c r="B274" s="43" t="str">
        <f t="shared" si="34"/>
        <v>DWDM TR 100 Gbps 80km QSFP-DD DCO</v>
      </c>
      <c r="C274" s="71">
        <v>0</v>
      </c>
      <c r="D274" s="71">
        <v>0</v>
      </c>
      <c r="E274" s="71"/>
      <c r="F274" s="71"/>
      <c r="G274" s="71"/>
      <c r="H274" s="71"/>
      <c r="I274" s="71"/>
      <c r="J274" s="71"/>
      <c r="K274" s="71"/>
      <c r="L274" s="71"/>
      <c r="M274" s="71"/>
      <c r="N274" s="71"/>
    </row>
    <row r="275" spans="2:14" ht="13.8">
      <c r="B275" s="43" t="str">
        <f t="shared" si="34"/>
        <v>DWDM TR 100 Gbps All CFP2-ACO</v>
      </c>
      <c r="C275" s="71">
        <v>0</v>
      </c>
      <c r="D275" s="71">
        <v>-7.8976825079735131E-15</v>
      </c>
      <c r="E275" s="71"/>
      <c r="F275" s="71"/>
      <c r="G275" s="71"/>
      <c r="H275" s="71"/>
      <c r="I275" s="71"/>
      <c r="J275" s="71"/>
      <c r="K275" s="71"/>
      <c r="L275" s="71"/>
      <c r="M275" s="71"/>
      <c r="N275" s="71"/>
    </row>
    <row r="276" spans="2:14" ht="13.8">
      <c r="B276" s="43" t="str">
        <f t="shared" ref="B276:B284" si="35">B248</f>
        <v>DWDM TR 200 Gbps All On board</v>
      </c>
      <c r="C276" s="71">
        <v>0</v>
      </c>
      <c r="D276" s="71">
        <v>0</v>
      </c>
      <c r="E276" s="71"/>
      <c r="F276" s="71"/>
      <c r="G276" s="71"/>
      <c r="H276" s="71"/>
      <c r="I276" s="71"/>
      <c r="J276" s="71"/>
      <c r="K276" s="71"/>
      <c r="L276" s="71"/>
      <c r="M276" s="71"/>
      <c r="N276" s="71"/>
    </row>
    <row r="277" spans="2:14" ht="13.8">
      <c r="B277" s="43" t="str">
        <f t="shared" si="35"/>
        <v>DWDM TR 200 Gbps All CFP2-DCO</v>
      </c>
      <c r="C277" s="71">
        <v>0</v>
      </c>
      <c r="D277" s="71">
        <v>0</v>
      </c>
      <c r="E277" s="71"/>
      <c r="F277" s="71"/>
      <c r="G277" s="71"/>
      <c r="H277" s="71"/>
      <c r="I277" s="71"/>
      <c r="J277" s="71"/>
      <c r="K277" s="71"/>
      <c r="L277" s="71"/>
      <c r="M277" s="71"/>
      <c r="N277" s="71"/>
    </row>
    <row r="278" spans="2:14" ht="13.8">
      <c r="B278" s="43" t="str">
        <f t="shared" si="35"/>
        <v>DWDM TR 200 Gbps All CFP2-ACO</v>
      </c>
      <c r="C278" s="71">
        <v>0</v>
      </c>
      <c r="D278" s="71">
        <v>-4.319822277665253E-15</v>
      </c>
      <c r="E278" s="71"/>
      <c r="F278" s="71"/>
      <c r="G278" s="71"/>
      <c r="H278" s="71"/>
      <c r="I278" s="71"/>
      <c r="J278" s="71"/>
      <c r="K278" s="71"/>
      <c r="L278" s="71"/>
      <c r="M278" s="71"/>
      <c r="N278" s="71"/>
    </row>
    <row r="279" spans="2:14" ht="13.8">
      <c r="B279" s="43" t="str">
        <f t="shared" si="35"/>
        <v>DWDM TR 400 Gbps On board</v>
      </c>
      <c r="C279" s="71">
        <v>0</v>
      </c>
      <c r="D279" s="71">
        <v>0</v>
      </c>
      <c r="E279" s="71"/>
      <c r="F279" s="71"/>
      <c r="G279" s="71"/>
      <c r="H279" s="71"/>
      <c r="I279" s="71"/>
      <c r="J279" s="71"/>
      <c r="K279" s="71"/>
      <c r="L279" s="71"/>
      <c r="M279" s="71"/>
      <c r="N279" s="71"/>
    </row>
    <row r="280" spans="2:14" ht="13.8">
      <c r="B280" s="43" t="str">
        <f t="shared" si="35"/>
        <v>DWDM TR 400 Gbps 120 km 400ZR</v>
      </c>
      <c r="C280" s="71">
        <v>0</v>
      </c>
      <c r="D280" s="71">
        <v>0</v>
      </c>
      <c r="E280" s="71"/>
      <c r="F280" s="71"/>
      <c r="G280" s="71"/>
      <c r="H280" s="71"/>
      <c r="I280" s="71"/>
      <c r="J280" s="71"/>
      <c r="K280" s="71"/>
      <c r="L280" s="71"/>
      <c r="M280" s="71"/>
      <c r="N280" s="71"/>
    </row>
    <row r="281" spans="2:14" ht="13.8">
      <c r="B281" s="43" t="str">
        <f t="shared" si="35"/>
        <v>DWDM TR 400 Gbps &gt;120 km 400ZR+   OSPF/QSFP-DD</v>
      </c>
      <c r="C281" s="71">
        <v>0</v>
      </c>
      <c r="D281" s="71">
        <v>0</v>
      </c>
      <c r="E281" s="71"/>
      <c r="F281" s="71"/>
      <c r="G281" s="71"/>
      <c r="H281" s="71"/>
      <c r="I281" s="71"/>
      <c r="J281" s="71"/>
      <c r="K281" s="71"/>
      <c r="L281" s="71"/>
      <c r="M281" s="71"/>
      <c r="N281" s="71"/>
    </row>
    <row r="282" spans="2:14" ht="13.8">
      <c r="B282" s="43" t="str">
        <f t="shared" si="35"/>
        <v>DWDM TR 400 Gbps &gt;120 km 400ZR+ CFP2</v>
      </c>
      <c r="C282" s="71">
        <v>0</v>
      </c>
      <c r="D282" s="71">
        <v>0</v>
      </c>
      <c r="E282" s="71"/>
      <c r="F282" s="71"/>
      <c r="G282" s="71"/>
      <c r="H282" s="71"/>
      <c r="I282" s="71"/>
      <c r="J282" s="71"/>
      <c r="K282" s="71"/>
      <c r="L282" s="71"/>
      <c r="M282" s="71"/>
      <c r="N282" s="71"/>
    </row>
    <row r="283" spans="2:14" ht="13.8">
      <c r="B283" s="43" t="str">
        <f t="shared" si="35"/>
        <v>DWDM TR 800 Gbps 120 km 800ZR</v>
      </c>
      <c r="C283" s="71">
        <v>0</v>
      </c>
      <c r="D283" s="71">
        <v>0</v>
      </c>
      <c r="E283" s="71"/>
      <c r="F283" s="71"/>
      <c r="G283" s="71"/>
      <c r="H283" s="71"/>
      <c r="I283" s="71"/>
      <c r="J283" s="71"/>
      <c r="K283" s="71"/>
      <c r="L283" s="71"/>
      <c r="M283" s="71"/>
      <c r="N283" s="71"/>
    </row>
    <row r="284" spans="2:14" ht="13.8">
      <c r="B284" s="43" t="str">
        <f t="shared" si="35"/>
        <v>≥600G All</v>
      </c>
      <c r="C284" s="71">
        <v>0</v>
      </c>
      <c r="D284" s="71">
        <v>0</v>
      </c>
      <c r="E284" s="71"/>
      <c r="F284" s="71"/>
      <c r="G284" s="71"/>
      <c r="H284" s="71"/>
      <c r="I284" s="71"/>
      <c r="J284" s="71"/>
      <c r="K284" s="71"/>
      <c r="L284" s="71"/>
      <c r="M284" s="71"/>
      <c r="N284" s="71"/>
    </row>
    <row r="285" spans="2:14" ht="13.8">
      <c r="B285" s="52" t="str">
        <f>"Total "&amp;B259&amp;" revenue"</f>
        <v>Total InP discrete revenue</v>
      </c>
      <c r="C285" s="46">
        <v>72.630083223196436</v>
      </c>
      <c r="D285" s="46">
        <v>39.749575217756913</v>
      </c>
      <c r="E285" s="46"/>
      <c r="F285" s="46"/>
      <c r="G285" s="46"/>
      <c r="H285" s="46"/>
      <c r="I285" s="46"/>
      <c r="J285" s="46"/>
      <c r="K285" s="46"/>
      <c r="L285" s="46"/>
      <c r="M285" s="46"/>
      <c r="N285" s="46"/>
    </row>
    <row r="287" spans="2:14" ht="21">
      <c r="B287" s="3" t="str">
        <f>B91</f>
        <v>InP integrated</v>
      </c>
      <c r="C287" s="1"/>
      <c r="D287" s="1"/>
      <c r="E287" s="4"/>
      <c r="F287" s="1"/>
      <c r="G287" s="1"/>
      <c r="H287" s="1"/>
      <c r="I287" s="1"/>
      <c r="J287" s="1"/>
      <c r="K287" s="1"/>
      <c r="L287" s="1"/>
      <c r="M287" s="1"/>
      <c r="N287" s="1"/>
    </row>
    <row r="288" spans="2:14" ht="13.8">
      <c r="B288" s="51" t="s">
        <v>57</v>
      </c>
      <c r="C288" s="7">
        <v>2016</v>
      </c>
      <c r="D288" s="7">
        <v>2017</v>
      </c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2:14" ht="13.8">
      <c r="B289" s="45" t="str">
        <f t="shared" ref="B289:B303" si="36">B233</f>
        <v xml:space="preserve">CWDM TR 1 Gbps  40 km </v>
      </c>
      <c r="C289" s="71">
        <v>0</v>
      </c>
      <c r="D289" s="71">
        <v>0</v>
      </c>
      <c r="E289" s="71"/>
      <c r="F289" s="71"/>
      <c r="G289" s="71"/>
      <c r="H289" s="71"/>
      <c r="I289" s="71"/>
      <c r="J289" s="71"/>
      <c r="K289" s="64"/>
      <c r="L289" s="64"/>
      <c r="M289" s="64"/>
      <c r="N289" s="64"/>
    </row>
    <row r="290" spans="2:14" ht="13.8">
      <c r="B290" s="43" t="str">
        <f t="shared" si="36"/>
        <v xml:space="preserve">CWDM TR 1 Gbps  80 km </v>
      </c>
      <c r="C290" s="71">
        <v>0</v>
      </c>
      <c r="D290" s="71">
        <v>0</v>
      </c>
      <c r="E290" s="71"/>
      <c r="F290" s="71"/>
      <c r="G290" s="71"/>
      <c r="H290" s="71"/>
      <c r="I290" s="71"/>
      <c r="J290" s="71"/>
      <c r="K290" s="64"/>
      <c r="L290" s="64"/>
      <c r="M290" s="64"/>
      <c r="N290" s="64"/>
    </row>
    <row r="291" spans="2:14" ht="13.8">
      <c r="B291" s="43" t="str">
        <f t="shared" si="36"/>
        <v xml:space="preserve">CWDM TR 2.5 Gbps 40 km </v>
      </c>
      <c r="C291" s="71">
        <v>0</v>
      </c>
      <c r="D291" s="71">
        <v>0</v>
      </c>
      <c r="E291" s="71"/>
      <c r="F291" s="71"/>
      <c r="G291" s="71"/>
      <c r="H291" s="71"/>
      <c r="I291" s="71"/>
      <c r="J291" s="71"/>
      <c r="K291" s="64"/>
      <c r="L291" s="64"/>
      <c r="M291" s="64"/>
      <c r="N291" s="64"/>
    </row>
    <row r="292" spans="2:14" ht="13.8">
      <c r="B292" s="43" t="str">
        <f t="shared" si="36"/>
        <v xml:space="preserve">CWDM TR 2.5 Gbps 80 km </v>
      </c>
      <c r="C292" s="71">
        <v>0</v>
      </c>
      <c r="D292" s="71">
        <v>0</v>
      </c>
      <c r="E292" s="71"/>
      <c r="F292" s="71"/>
      <c r="G292" s="71"/>
      <c r="H292" s="71"/>
      <c r="I292" s="71"/>
      <c r="J292" s="71"/>
      <c r="K292" s="64"/>
      <c r="L292" s="64"/>
      <c r="M292" s="64"/>
      <c r="N292" s="64"/>
    </row>
    <row r="293" spans="2:14" ht="13.8">
      <c r="B293" s="43" t="str">
        <f t="shared" si="36"/>
        <v xml:space="preserve">CWDM TR 10 Gbps All </v>
      </c>
      <c r="C293" s="71">
        <v>15.615139812573402</v>
      </c>
      <c r="D293" s="71">
        <v>13.848370787512909</v>
      </c>
      <c r="E293" s="71"/>
      <c r="F293" s="71"/>
      <c r="G293" s="71"/>
      <c r="H293" s="71"/>
      <c r="I293" s="71"/>
      <c r="J293" s="71"/>
      <c r="K293" s="64"/>
      <c r="L293" s="64"/>
      <c r="M293" s="64"/>
      <c r="N293" s="64"/>
    </row>
    <row r="294" spans="2:14" ht="13.8">
      <c r="B294" s="43" t="str">
        <f t="shared" si="36"/>
        <v xml:space="preserve">DWDM TR 2.5 Gbps All </v>
      </c>
      <c r="C294" s="71">
        <v>12.527488510000001</v>
      </c>
      <c r="D294" s="71">
        <v>7.2583349999999989</v>
      </c>
      <c r="E294" s="71"/>
      <c r="F294" s="71"/>
      <c r="G294" s="71"/>
      <c r="H294" s="71"/>
      <c r="I294" s="71"/>
      <c r="J294" s="71"/>
      <c r="K294" s="64"/>
      <c r="L294" s="64"/>
      <c r="M294" s="64"/>
      <c r="N294" s="64"/>
    </row>
    <row r="295" spans="2:14" ht="13.8">
      <c r="B295" s="43" t="str">
        <f t="shared" si="36"/>
        <v>DWDM TR 10 Gbps fixed λ All XFP</v>
      </c>
      <c r="C295" s="71">
        <v>44.131827549685809</v>
      </c>
      <c r="D295" s="71">
        <v>32.715855538572171</v>
      </c>
      <c r="E295" s="71"/>
      <c r="F295" s="71"/>
      <c r="G295" s="71"/>
      <c r="H295" s="71"/>
      <c r="I295" s="71"/>
      <c r="J295" s="71"/>
      <c r="K295" s="64"/>
      <c r="L295" s="64"/>
      <c r="M295" s="64"/>
      <c r="N295" s="64"/>
    </row>
    <row r="296" spans="2:14" ht="13.8">
      <c r="B296" s="43" t="str">
        <f t="shared" si="36"/>
        <v>DWDM TR 10 Gbps fixed λ All SFP+</v>
      </c>
      <c r="C296" s="71">
        <v>29.585699433278187</v>
      </c>
      <c r="D296" s="71">
        <v>41.423453372424589</v>
      </c>
      <c r="E296" s="71"/>
      <c r="F296" s="71"/>
      <c r="G296" s="71"/>
      <c r="H296" s="71"/>
      <c r="I296" s="71"/>
      <c r="J296" s="71"/>
      <c r="K296" s="64"/>
      <c r="L296" s="64"/>
      <c r="M296" s="64"/>
      <c r="N296" s="64"/>
    </row>
    <row r="297" spans="2:14" ht="13.8">
      <c r="B297" s="43" t="str">
        <f t="shared" si="36"/>
        <v xml:space="preserve">DWDM TR 10 Gbps Tunable All XFP </v>
      </c>
      <c r="C297" s="71">
        <v>109.57744239</v>
      </c>
      <c r="D297" s="71">
        <v>104.63186200000001</v>
      </c>
      <c r="E297" s="71"/>
      <c r="F297" s="71"/>
      <c r="G297" s="71"/>
      <c r="H297" s="71"/>
      <c r="I297" s="71"/>
      <c r="J297" s="71"/>
      <c r="K297" s="64"/>
      <c r="L297" s="64"/>
      <c r="M297" s="64"/>
      <c r="N297" s="64"/>
    </row>
    <row r="298" spans="2:14" ht="13.8">
      <c r="B298" s="43" t="str">
        <f t="shared" si="36"/>
        <v>DWDM TR 10 Gbps Tunable All SFP+</v>
      </c>
      <c r="C298" s="71">
        <v>38.279044019999994</v>
      </c>
      <c r="D298" s="71">
        <v>53.050871000000001</v>
      </c>
      <c r="E298" s="71"/>
      <c r="F298" s="71"/>
      <c r="G298" s="71"/>
      <c r="H298" s="71"/>
      <c r="I298" s="71"/>
      <c r="J298" s="71"/>
      <c r="K298" s="64"/>
      <c r="L298" s="64"/>
      <c r="M298" s="64"/>
      <c r="N298" s="64"/>
    </row>
    <row r="299" spans="2:14" ht="13.8">
      <c r="B299" s="43" t="str">
        <f t="shared" si="36"/>
        <v>DWDM TR 100 Gbps All On board</v>
      </c>
      <c r="C299" s="71">
        <v>0</v>
      </c>
      <c r="D299" s="71">
        <v>256.91199999999992</v>
      </c>
      <c r="E299" s="71"/>
      <c r="F299" s="71"/>
      <c r="G299" s="71"/>
      <c r="H299" s="71"/>
      <c r="I299" s="71"/>
      <c r="J299" s="71"/>
      <c r="K299" s="64"/>
      <c r="L299" s="64"/>
      <c r="M299" s="64"/>
      <c r="N299" s="64"/>
    </row>
    <row r="300" spans="2:14" ht="13.8">
      <c r="B300" s="43" t="str">
        <f t="shared" si="36"/>
        <v>DWDM TR 100 Gbps All Direct detect</v>
      </c>
      <c r="C300" s="71">
        <v>17.334269689999999</v>
      </c>
      <c r="D300" s="71">
        <v>4.9303115000000046</v>
      </c>
      <c r="E300" s="71"/>
      <c r="F300" s="71"/>
      <c r="G300" s="71"/>
      <c r="H300" s="71"/>
      <c r="I300" s="71"/>
      <c r="J300" s="71"/>
      <c r="K300" s="64"/>
      <c r="L300" s="64"/>
      <c r="M300" s="64"/>
      <c r="N300" s="64"/>
    </row>
    <row r="301" spans="2:14" ht="13.8">
      <c r="B301" s="43" t="str">
        <f t="shared" si="36"/>
        <v>DWDM TR 100 Gbps All CFP-DCO</v>
      </c>
      <c r="C301" s="71">
        <v>27.758639999999996</v>
      </c>
      <c r="D301" s="71">
        <v>18.108330882352931</v>
      </c>
      <c r="E301" s="71"/>
      <c r="F301" s="71"/>
      <c r="G301" s="71"/>
      <c r="H301" s="71"/>
      <c r="I301" s="71"/>
      <c r="J301" s="71"/>
      <c r="K301" s="64"/>
      <c r="L301" s="64"/>
      <c r="M301" s="64"/>
      <c r="N301" s="64"/>
    </row>
    <row r="302" spans="2:14" ht="13.8">
      <c r="B302" s="43" t="str">
        <f t="shared" si="36"/>
        <v>DWDM TR 100 Gbps 80km QSFP-DD DCO</v>
      </c>
      <c r="C302" s="71">
        <v>0</v>
      </c>
      <c r="D302" s="71">
        <v>0</v>
      </c>
      <c r="E302" s="71"/>
      <c r="F302" s="71"/>
      <c r="G302" s="71"/>
      <c r="H302" s="71"/>
      <c r="I302" s="71"/>
      <c r="J302" s="71"/>
      <c r="K302" s="64"/>
      <c r="L302" s="64"/>
      <c r="M302" s="64"/>
      <c r="N302" s="64"/>
    </row>
    <row r="303" spans="2:14" ht="13.8">
      <c r="B303" s="43" t="str">
        <f t="shared" si="36"/>
        <v>DWDM TR 100 Gbps All CFP2-ACO</v>
      </c>
      <c r="C303" s="71">
        <v>110.24622485300002</v>
      </c>
      <c r="D303" s="71">
        <v>133.73567999999997</v>
      </c>
      <c r="E303" s="71"/>
      <c r="F303" s="71"/>
      <c r="G303" s="71"/>
      <c r="H303" s="71"/>
      <c r="I303" s="71"/>
      <c r="J303" s="71"/>
      <c r="K303" s="64"/>
      <c r="L303" s="64"/>
      <c r="M303" s="64"/>
      <c r="N303" s="64"/>
    </row>
    <row r="304" spans="2:14" ht="13.8">
      <c r="B304" s="43" t="str">
        <f t="shared" ref="B304:B312" si="37">B248</f>
        <v>DWDM TR 200 Gbps All On board</v>
      </c>
      <c r="C304" s="71">
        <v>0</v>
      </c>
      <c r="D304" s="71">
        <v>17.323775627808629</v>
      </c>
      <c r="E304" s="71"/>
      <c r="F304" s="71"/>
      <c r="G304" s="71"/>
      <c r="H304" s="71"/>
      <c r="I304" s="71"/>
      <c r="J304" s="71"/>
      <c r="K304" s="64"/>
      <c r="L304" s="64"/>
      <c r="M304" s="64"/>
      <c r="N304" s="64"/>
    </row>
    <row r="305" spans="2:14" ht="13.8">
      <c r="B305" s="43" t="str">
        <f t="shared" si="37"/>
        <v>DWDM TR 200 Gbps All CFP2-DCO</v>
      </c>
      <c r="C305" s="71">
        <v>0</v>
      </c>
      <c r="D305" s="71">
        <v>0</v>
      </c>
      <c r="E305" s="71"/>
      <c r="F305" s="71"/>
      <c r="G305" s="71"/>
      <c r="H305" s="71"/>
      <c r="I305" s="71"/>
      <c r="J305" s="71"/>
      <c r="K305" s="64"/>
      <c r="L305" s="64"/>
      <c r="M305" s="64"/>
      <c r="N305" s="64"/>
    </row>
    <row r="306" spans="2:14" ht="13.8">
      <c r="B306" s="43" t="str">
        <f t="shared" si="37"/>
        <v>DWDM TR 200 Gbps All CFP2-ACO</v>
      </c>
      <c r="C306" s="71">
        <v>0</v>
      </c>
      <c r="D306" s="71">
        <v>73.149860000000004</v>
      </c>
      <c r="E306" s="71"/>
      <c r="F306" s="71"/>
      <c r="G306" s="71"/>
      <c r="H306" s="71"/>
      <c r="I306" s="71"/>
      <c r="J306" s="71"/>
      <c r="K306" s="64"/>
      <c r="L306" s="64"/>
      <c r="M306" s="64"/>
      <c r="N306" s="64"/>
    </row>
    <row r="307" spans="2:14" ht="13.8">
      <c r="B307" s="43" t="str">
        <f t="shared" si="37"/>
        <v>DWDM TR 400 Gbps On board</v>
      </c>
      <c r="C307" s="71">
        <v>0</v>
      </c>
      <c r="D307" s="71">
        <v>0</v>
      </c>
      <c r="E307" s="71"/>
      <c r="F307" s="71"/>
      <c r="G307" s="71"/>
      <c r="H307" s="71"/>
      <c r="I307" s="71"/>
      <c r="J307" s="71"/>
      <c r="K307" s="64"/>
      <c r="L307" s="64"/>
      <c r="M307" s="64"/>
      <c r="N307" s="64"/>
    </row>
    <row r="308" spans="2:14" ht="13.8">
      <c r="B308" s="43" t="str">
        <f t="shared" si="37"/>
        <v>DWDM TR 400 Gbps 120 km 400ZR</v>
      </c>
      <c r="C308" s="71">
        <v>0</v>
      </c>
      <c r="D308" s="71">
        <v>0</v>
      </c>
      <c r="E308" s="71"/>
      <c r="F308" s="71"/>
      <c r="G308" s="71"/>
      <c r="H308" s="71"/>
      <c r="I308" s="71"/>
      <c r="J308" s="71"/>
      <c r="K308" s="64"/>
      <c r="L308" s="64"/>
      <c r="M308" s="64"/>
      <c r="N308" s="64"/>
    </row>
    <row r="309" spans="2:14" ht="13.8">
      <c r="B309" s="43" t="str">
        <f t="shared" si="37"/>
        <v>DWDM TR 400 Gbps &gt;120 km 400ZR+   OSPF/QSFP-DD</v>
      </c>
      <c r="C309" s="71">
        <v>0</v>
      </c>
      <c r="D309" s="71">
        <v>0</v>
      </c>
      <c r="E309" s="71"/>
      <c r="F309" s="71"/>
      <c r="G309" s="71"/>
      <c r="H309" s="71"/>
      <c r="I309" s="71"/>
      <c r="J309" s="71"/>
      <c r="K309" s="64"/>
      <c r="L309" s="64"/>
      <c r="M309" s="64"/>
      <c r="N309" s="64"/>
    </row>
    <row r="310" spans="2:14" ht="13.8">
      <c r="B310" s="43" t="str">
        <f t="shared" si="37"/>
        <v>DWDM TR 400 Gbps &gt;120 km 400ZR+ CFP2</v>
      </c>
      <c r="C310" s="71">
        <v>0</v>
      </c>
      <c r="D310" s="71">
        <v>0</v>
      </c>
      <c r="E310" s="71"/>
      <c r="F310" s="71"/>
      <c r="G310" s="71"/>
      <c r="H310" s="71"/>
      <c r="I310" s="71"/>
      <c r="J310" s="71"/>
      <c r="K310" s="64"/>
      <c r="L310" s="64"/>
      <c r="M310" s="64"/>
      <c r="N310" s="64"/>
    </row>
    <row r="311" spans="2:14" ht="13.8">
      <c r="B311" s="43" t="str">
        <f t="shared" si="37"/>
        <v>DWDM TR 800 Gbps 120 km 800ZR</v>
      </c>
      <c r="C311" s="71">
        <v>0</v>
      </c>
      <c r="D311" s="71">
        <v>0</v>
      </c>
      <c r="E311" s="71"/>
      <c r="F311" s="71"/>
      <c r="G311" s="71"/>
      <c r="H311" s="71"/>
      <c r="I311" s="71"/>
      <c r="J311" s="71"/>
      <c r="K311" s="64"/>
      <c r="L311" s="64"/>
      <c r="M311" s="64"/>
      <c r="N311" s="64"/>
    </row>
    <row r="312" spans="2:14" ht="13.8">
      <c r="B312" s="43" t="str">
        <f t="shared" si="37"/>
        <v>≥600G All</v>
      </c>
      <c r="C312" s="71">
        <v>0</v>
      </c>
      <c r="D312" s="71">
        <v>0</v>
      </c>
      <c r="E312" s="71"/>
      <c r="F312" s="71"/>
      <c r="G312" s="71"/>
      <c r="H312" s="71"/>
      <c r="I312" s="71"/>
      <c r="J312" s="71"/>
      <c r="K312" s="64"/>
      <c r="L312" s="64"/>
      <c r="M312" s="64"/>
      <c r="N312" s="64"/>
    </row>
    <row r="313" spans="2:14" ht="13.8">
      <c r="B313" s="52" t="str">
        <f>"Total "&amp;B287&amp;" revenue"</f>
        <v>Total InP integrated revenue</v>
      </c>
      <c r="C313" s="46">
        <v>405.05577625853743</v>
      </c>
      <c r="D313" s="46">
        <v>757.08870570867111</v>
      </c>
      <c r="E313" s="46"/>
      <c r="F313" s="46"/>
      <c r="G313" s="46"/>
      <c r="H313" s="46"/>
      <c r="I313" s="46"/>
      <c r="J313" s="46"/>
      <c r="K313" s="46"/>
      <c r="L313" s="46"/>
      <c r="M313" s="46"/>
      <c r="N313" s="46"/>
    </row>
    <row r="315" spans="2:14" ht="21">
      <c r="B315" s="3" t="str">
        <f>B119</f>
        <v>GaAs discrete</v>
      </c>
      <c r="C315" s="1"/>
      <c r="D315" s="1"/>
      <c r="E315" s="4"/>
      <c r="F315" s="1"/>
      <c r="G315" s="1"/>
      <c r="H315" s="1"/>
      <c r="I315" s="1"/>
      <c r="J315" s="1"/>
      <c r="K315" s="1"/>
      <c r="L315" s="1"/>
      <c r="M315" s="1"/>
      <c r="N315" s="1"/>
    </row>
    <row r="316" spans="2:14" ht="13.8">
      <c r="B316" s="51" t="s">
        <v>57</v>
      </c>
      <c r="C316" s="7">
        <v>2016</v>
      </c>
      <c r="D316" s="7">
        <v>2017</v>
      </c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2:14" ht="13.8">
      <c r="B317" s="45" t="str">
        <f t="shared" ref="B317:B331" si="38">B233</f>
        <v xml:space="preserve">CWDM TR 1 Gbps  40 km </v>
      </c>
      <c r="C317" s="64">
        <v>0</v>
      </c>
      <c r="D317" s="64">
        <v>0</v>
      </c>
      <c r="E317" s="64"/>
      <c r="F317" s="64"/>
      <c r="G317" s="64"/>
      <c r="H317" s="64"/>
      <c r="I317" s="64"/>
      <c r="J317" s="64"/>
      <c r="K317" s="64"/>
      <c r="L317" s="64"/>
      <c r="M317" s="64"/>
      <c r="N317" s="64"/>
    </row>
    <row r="318" spans="2:14" ht="13.8">
      <c r="B318" s="43" t="str">
        <f t="shared" si="38"/>
        <v xml:space="preserve">CWDM TR 1 Gbps  80 km </v>
      </c>
      <c r="C318" s="64">
        <v>0</v>
      </c>
      <c r="D318" s="64">
        <v>0</v>
      </c>
      <c r="E318" s="64"/>
      <c r="F318" s="64"/>
      <c r="G318" s="64"/>
      <c r="H318" s="64"/>
      <c r="I318" s="64"/>
      <c r="J318" s="64"/>
      <c r="K318" s="64"/>
      <c r="L318" s="64"/>
      <c r="M318" s="64"/>
      <c r="N318" s="64"/>
    </row>
    <row r="319" spans="2:14" ht="13.8">
      <c r="B319" s="43" t="str">
        <f t="shared" si="38"/>
        <v xml:space="preserve">CWDM TR 2.5 Gbps 40 km </v>
      </c>
      <c r="C319" s="64">
        <v>0</v>
      </c>
      <c r="D319" s="64">
        <v>0</v>
      </c>
      <c r="E319" s="64"/>
      <c r="F319" s="64"/>
      <c r="G319" s="64"/>
      <c r="H319" s="64"/>
      <c r="I319" s="64"/>
      <c r="J319" s="64"/>
      <c r="K319" s="64"/>
      <c r="L319" s="64"/>
      <c r="M319" s="64"/>
      <c r="N319" s="64"/>
    </row>
    <row r="320" spans="2:14" ht="13.8">
      <c r="B320" s="43" t="str">
        <f t="shared" si="38"/>
        <v xml:space="preserve">CWDM TR 2.5 Gbps 80 km </v>
      </c>
      <c r="C320" s="64">
        <v>0</v>
      </c>
      <c r="D320" s="64">
        <v>0</v>
      </c>
      <c r="E320" s="64"/>
      <c r="F320" s="64"/>
      <c r="G320" s="64"/>
      <c r="H320" s="64"/>
      <c r="I320" s="64"/>
      <c r="J320" s="64"/>
      <c r="K320" s="64"/>
      <c r="L320" s="64"/>
      <c r="M320" s="64"/>
      <c r="N320" s="64"/>
    </row>
    <row r="321" spans="2:14" ht="13.8">
      <c r="B321" s="43" t="str">
        <f t="shared" si="38"/>
        <v xml:space="preserve">CWDM TR 10 Gbps All </v>
      </c>
      <c r="C321" s="64">
        <v>0</v>
      </c>
      <c r="D321" s="64">
        <v>0</v>
      </c>
      <c r="E321" s="64"/>
      <c r="F321" s="64"/>
      <c r="G321" s="64"/>
      <c r="H321" s="64"/>
      <c r="I321" s="64"/>
      <c r="J321" s="64"/>
      <c r="K321" s="64"/>
      <c r="L321" s="64"/>
      <c r="M321" s="64"/>
      <c r="N321" s="64"/>
    </row>
    <row r="322" spans="2:14" ht="13.8">
      <c r="B322" s="43" t="str">
        <f t="shared" si="38"/>
        <v xml:space="preserve">DWDM TR 2.5 Gbps All </v>
      </c>
      <c r="C322" s="64">
        <v>0</v>
      </c>
      <c r="D322" s="64">
        <v>0</v>
      </c>
      <c r="E322" s="64"/>
      <c r="F322" s="64"/>
      <c r="G322" s="64"/>
      <c r="H322" s="64"/>
      <c r="I322" s="64"/>
      <c r="J322" s="64"/>
      <c r="K322" s="64"/>
      <c r="L322" s="64"/>
      <c r="M322" s="64"/>
      <c r="N322" s="64"/>
    </row>
    <row r="323" spans="2:14" ht="13.8">
      <c r="B323" s="43" t="str">
        <f t="shared" si="38"/>
        <v>DWDM TR 10 Gbps fixed λ All XFP</v>
      </c>
      <c r="C323" s="64">
        <v>0</v>
      </c>
      <c r="D323" s="64">
        <v>0</v>
      </c>
      <c r="E323" s="64"/>
      <c r="F323" s="64"/>
      <c r="G323" s="64"/>
      <c r="H323" s="64"/>
      <c r="I323" s="64"/>
      <c r="J323" s="64"/>
      <c r="K323" s="64"/>
      <c r="L323" s="64"/>
      <c r="M323" s="64"/>
      <c r="N323" s="64"/>
    </row>
    <row r="324" spans="2:14" ht="13.8">
      <c r="B324" s="43" t="str">
        <f t="shared" si="38"/>
        <v>DWDM TR 10 Gbps fixed λ All SFP+</v>
      </c>
      <c r="C324" s="64">
        <v>0</v>
      </c>
      <c r="D324" s="64">
        <v>0</v>
      </c>
      <c r="E324" s="64"/>
      <c r="F324" s="64"/>
      <c r="G324" s="64"/>
      <c r="H324" s="64"/>
      <c r="I324" s="64"/>
      <c r="J324" s="64"/>
      <c r="K324" s="64"/>
      <c r="L324" s="64"/>
      <c r="M324" s="64"/>
      <c r="N324" s="64"/>
    </row>
    <row r="325" spans="2:14" ht="13.8">
      <c r="B325" s="43" t="str">
        <f t="shared" si="38"/>
        <v xml:space="preserve">DWDM TR 10 Gbps Tunable All XFP </v>
      </c>
      <c r="C325" s="64">
        <v>0</v>
      </c>
      <c r="D325" s="64">
        <v>0</v>
      </c>
      <c r="E325" s="64"/>
      <c r="F325" s="64"/>
      <c r="G325" s="64"/>
      <c r="H325" s="64"/>
      <c r="I325" s="64"/>
      <c r="J325" s="64"/>
      <c r="K325" s="64"/>
      <c r="L325" s="64"/>
      <c r="M325" s="64"/>
      <c r="N325" s="64"/>
    </row>
    <row r="326" spans="2:14" ht="13.8">
      <c r="B326" s="43" t="str">
        <f t="shared" si="38"/>
        <v>DWDM TR 10 Gbps Tunable All SFP+</v>
      </c>
      <c r="C326" s="64">
        <v>0</v>
      </c>
      <c r="D326" s="64">
        <v>0</v>
      </c>
      <c r="E326" s="64"/>
      <c r="F326" s="64"/>
      <c r="G326" s="64"/>
      <c r="H326" s="64"/>
      <c r="I326" s="64"/>
      <c r="J326" s="64"/>
      <c r="K326" s="64"/>
      <c r="L326" s="64"/>
      <c r="M326" s="64"/>
      <c r="N326" s="64"/>
    </row>
    <row r="327" spans="2:14" ht="13.8">
      <c r="B327" s="43" t="str">
        <f t="shared" si="38"/>
        <v>DWDM TR 100 Gbps All On board</v>
      </c>
      <c r="C327" s="64">
        <v>0</v>
      </c>
      <c r="D327" s="64">
        <v>0</v>
      </c>
      <c r="E327" s="64"/>
      <c r="F327" s="64"/>
      <c r="G327" s="64"/>
      <c r="H327" s="64"/>
      <c r="I327" s="64"/>
      <c r="J327" s="64"/>
      <c r="K327" s="64"/>
      <c r="L327" s="64"/>
      <c r="M327" s="64"/>
      <c r="N327" s="64"/>
    </row>
    <row r="328" spans="2:14" ht="13.8">
      <c r="B328" s="43" t="str">
        <f t="shared" si="38"/>
        <v>DWDM TR 100 Gbps All Direct detect</v>
      </c>
      <c r="C328" s="64">
        <v>0</v>
      </c>
      <c r="D328" s="64">
        <v>0</v>
      </c>
      <c r="E328" s="64"/>
      <c r="F328" s="64"/>
      <c r="G328" s="64"/>
      <c r="H328" s="64"/>
      <c r="I328" s="64"/>
      <c r="J328" s="64"/>
      <c r="K328" s="64"/>
      <c r="L328" s="64"/>
      <c r="M328" s="64"/>
      <c r="N328" s="64"/>
    </row>
    <row r="329" spans="2:14" ht="13.8">
      <c r="B329" s="43" t="str">
        <f t="shared" si="38"/>
        <v>DWDM TR 100 Gbps All CFP-DCO</v>
      </c>
      <c r="C329" s="64">
        <v>0</v>
      </c>
      <c r="D329" s="64">
        <v>0</v>
      </c>
      <c r="E329" s="64"/>
      <c r="F329" s="64"/>
      <c r="G329" s="64"/>
      <c r="H329" s="64"/>
      <c r="I329" s="64"/>
      <c r="J329" s="64"/>
      <c r="K329" s="64"/>
      <c r="L329" s="64"/>
      <c r="M329" s="64"/>
      <c r="N329" s="64"/>
    </row>
    <row r="330" spans="2:14" ht="13.8">
      <c r="B330" s="43" t="str">
        <f t="shared" si="38"/>
        <v>DWDM TR 100 Gbps 80km QSFP-DD DCO</v>
      </c>
      <c r="C330" s="64">
        <v>0</v>
      </c>
      <c r="D330" s="64">
        <v>0</v>
      </c>
      <c r="E330" s="64"/>
      <c r="F330" s="64"/>
      <c r="G330" s="64"/>
      <c r="H330" s="64"/>
      <c r="I330" s="64"/>
      <c r="J330" s="64"/>
      <c r="K330" s="64"/>
      <c r="L330" s="64"/>
      <c r="M330" s="64"/>
      <c r="N330" s="64"/>
    </row>
    <row r="331" spans="2:14" ht="13.8">
      <c r="B331" s="43" t="str">
        <f t="shared" si="38"/>
        <v>DWDM TR 100 Gbps All CFP2-ACO</v>
      </c>
      <c r="C331" s="64">
        <v>0</v>
      </c>
      <c r="D331" s="64">
        <v>0</v>
      </c>
      <c r="E331" s="64"/>
      <c r="F331" s="64"/>
      <c r="G331" s="64"/>
      <c r="H331" s="64"/>
      <c r="I331" s="64"/>
      <c r="J331" s="64"/>
      <c r="K331" s="64"/>
      <c r="L331" s="64"/>
      <c r="M331" s="64"/>
      <c r="N331" s="64"/>
    </row>
    <row r="332" spans="2:14" ht="13.8">
      <c r="B332" s="43" t="str">
        <f t="shared" ref="B332:B340" si="39">B248</f>
        <v>DWDM TR 200 Gbps All On board</v>
      </c>
      <c r="C332" s="64">
        <v>0</v>
      </c>
      <c r="D332" s="64">
        <v>0</v>
      </c>
      <c r="E332" s="64"/>
      <c r="F332" s="64"/>
      <c r="G332" s="64"/>
      <c r="H332" s="64"/>
      <c r="I332" s="64"/>
      <c r="J332" s="64"/>
      <c r="K332" s="64"/>
      <c r="L332" s="64"/>
      <c r="M332" s="64"/>
      <c r="N332" s="64"/>
    </row>
    <row r="333" spans="2:14" ht="13.8">
      <c r="B333" s="43" t="str">
        <f t="shared" si="39"/>
        <v>DWDM TR 200 Gbps All CFP2-DCO</v>
      </c>
      <c r="C333" s="64">
        <v>0</v>
      </c>
      <c r="D333" s="64">
        <v>0</v>
      </c>
      <c r="E333" s="64"/>
      <c r="F333" s="64"/>
      <c r="G333" s="64"/>
      <c r="H333" s="64"/>
      <c r="I333" s="64"/>
      <c r="J333" s="64"/>
      <c r="K333" s="64"/>
      <c r="L333" s="64"/>
      <c r="M333" s="64"/>
      <c r="N333" s="64"/>
    </row>
    <row r="334" spans="2:14" ht="13.8">
      <c r="B334" s="43" t="str">
        <f t="shared" si="39"/>
        <v>DWDM TR 200 Gbps All CFP2-ACO</v>
      </c>
      <c r="C334" s="64">
        <v>0</v>
      </c>
      <c r="D334" s="64">
        <v>0</v>
      </c>
      <c r="E334" s="64"/>
      <c r="F334" s="64"/>
      <c r="G334" s="64"/>
      <c r="H334" s="64"/>
      <c r="I334" s="64"/>
      <c r="J334" s="64"/>
      <c r="K334" s="64"/>
      <c r="L334" s="64"/>
      <c r="M334" s="64"/>
      <c r="N334" s="64"/>
    </row>
    <row r="335" spans="2:14" ht="13.8">
      <c r="B335" s="43" t="str">
        <f t="shared" si="39"/>
        <v>DWDM TR 400 Gbps On board</v>
      </c>
      <c r="C335" s="64">
        <v>0</v>
      </c>
      <c r="D335" s="64">
        <v>0</v>
      </c>
      <c r="E335" s="64"/>
      <c r="F335" s="64"/>
      <c r="G335" s="64"/>
      <c r="H335" s="64"/>
      <c r="I335" s="64"/>
      <c r="J335" s="64"/>
      <c r="K335" s="64"/>
      <c r="L335" s="64"/>
      <c r="M335" s="64"/>
      <c r="N335" s="64"/>
    </row>
    <row r="336" spans="2:14" ht="13.8">
      <c r="B336" s="43" t="str">
        <f t="shared" si="39"/>
        <v>DWDM TR 400 Gbps 120 km 400ZR</v>
      </c>
      <c r="C336" s="64">
        <v>0</v>
      </c>
      <c r="D336" s="64">
        <v>0</v>
      </c>
      <c r="E336" s="64"/>
      <c r="F336" s="64"/>
      <c r="G336" s="64"/>
      <c r="H336" s="64"/>
      <c r="I336" s="64"/>
      <c r="J336" s="64"/>
      <c r="K336" s="64"/>
      <c r="L336" s="64"/>
      <c r="M336" s="64"/>
      <c r="N336" s="64"/>
    </row>
    <row r="337" spans="2:14" ht="13.8">
      <c r="B337" s="43" t="str">
        <f t="shared" si="39"/>
        <v>DWDM TR 400 Gbps &gt;120 km 400ZR+   OSPF/QSFP-DD</v>
      </c>
      <c r="C337" s="64">
        <v>0</v>
      </c>
      <c r="D337" s="64">
        <v>0</v>
      </c>
      <c r="E337" s="64"/>
      <c r="F337" s="64"/>
      <c r="G337" s="64"/>
      <c r="H337" s="64"/>
      <c r="I337" s="64"/>
      <c r="J337" s="64"/>
      <c r="K337" s="64"/>
      <c r="L337" s="64"/>
      <c r="M337" s="64"/>
      <c r="N337" s="64"/>
    </row>
    <row r="338" spans="2:14" ht="13.8">
      <c r="B338" s="43" t="str">
        <f t="shared" si="39"/>
        <v>DWDM TR 400 Gbps &gt;120 km 400ZR+ CFP2</v>
      </c>
      <c r="C338" s="64">
        <v>0</v>
      </c>
      <c r="D338" s="64">
        <v>0</v>
      </c>
      <c r="E338" s="64"/>
      <c r="F338" s="64"/>
      <c r="G338" s="64"/>
      <c r="H338" s="64"/>
      <c r="I338" s="64"/>
      <c r="J338" s="64"/>
      <c r="K338" s="64"/>
      <c r="L338" s="64"/>
      <c r="M338" s="64"/>
      <c r="N338" s="64"/>
    </row>
    <row r="339" spans="2:14" ht="13.8">
      <c r="B339" s="43" t="str">
        <f t="shared" si="39"/>
        <v>DWDM TR 800 Gbps 120 km 800ZR</v>
      </c>
      <c r="C339" s="64">
        <v>0</v>
      </c>
      <c r="D339" s="64">
        <v>0</v>
      </c>
      <c r="E339" s="64"/>
      <c r="F339" s="64"/>
      <c r="G339" s="64"/>
      <c r="H339" s="64"/>
      <c r="I339" s="64"/>
      <c r="J339" s="64"/>
      <c r="K339" s="64"/>
      <c r="L339" s="64"/>
      <c r="M339" s="64"/>
      <c r="N339" s="64"/>
    </row>
    <row r="340" spans="2:14" ht="13.8">
      <c r="B340" s="43" t="str">
        <f t="shared" si="39"/>
        <v>≥600G All</v>
      </c>
      <c r="C340" s="64">
        <v>0</v>
      </c>
      <c r="D340" s="64">
        <v>0</v>
      </c>
      <c r="E340" s="64"/>
      <c r="F340" s="64"/>
      <c r="G340" s="64"/>
      <c r="H340" s="64"/>
      <c r="I340" s="64"/>
      <c r="J340" s="64"/>
      <c r="K340" s="64"/>
      <c r="L340" s="64"/>
      <c r="M340" s="64"/>
      <c r="N340" s="64"/>
    </row>
    <row r="341" spans="2:14" ht="13.8">
      <c r="B341" s="52" t="str">
        <f>"Total "&amp;B315&amp;" revenue"</f>
        <v>Total GaAs discrete revenue</v>
      </c>
      <c r="C341" s="46">
        <v>0</v>
      </c>
      <c r="D341" s="46">
        <v>0</v>
      </c>
      <c r="E341" s="46"/>
      <c r="F341" s="46"/>
      <c r="G341" s="46"/>
      <c r="H341" s="46"/>
      <c r="I341" s="46"/>
      <c r="J341" s="46"/>
      <c r="K341" s="46"/>
      <c r="L341" s="46"/>
      <c r="M341" s="46"/>
      <c r="N341" s="46"/>
    </row>
    <row r="343" spans="2:14" ht="21">
      <c r="B343" s="3" t="str">
        <f>B147</f>
        <v>GaAs integrated</v>
      </c>
      <c r="C343" s="1"/>
      <c r="D343" s="1"/>
      <c r="E343" s="4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3.8">
      <c r="B344" s="51" t="s">
        <v>57</v>
      </c>
      <c r="C344" s="7">
        <v>2016</v>
      </c>
      <c r="D344" s="7">
        <v>2017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2:14" ht="13.8">
      <c r="B345" s="45" t="str">
        <f t="shared" ref="B345:B359" si="40">B233</f>
        <v xml:space="preserve">CWDM TR 1 Gbps  40 km </v>
      </c>
      <c r="C345" s="60">
        <v>0</v>
      </c>
      <c r="D345" s="60">
        <v>0</v>
      </c>
      <c r="E345" s="60"/>
      <c r="F345" s="60"/>
      <c r="G345" s="60"/>
      <c r="H345" s="60"/>
      <c r="I345" s="60"/>
      <c r="J345" s="60"/>
      <c r="K345" s="60"/>
      <c r="L345" s="60"/>
      <c r="M345" s="60"/>
      <c r="N345" s="60"/>
    </row>
    <row r="346" spans="2:14" ht="13.8">
      <c r="B346" s="43" t="str">
        <f t="shared" si="40"/>
        <v xml:space="preserve">CWDM TR 1 Gbps  80 km </v>
      </c>
      <c r="C346" s="60">
        <v>0</v>
      </c>
      <c r="D346" s="60">
        <v>0</v>
      </c>
      <c r="E346" s="60"/>
      <c r="F346" s="60"/>
      <c r="G346" s="60"/>
      <c r="H346" s="60"/>
      <c r="I346" s="60"/>
      <c r="J346" s="60"/>
      <c r="K346" s="60"/>
      <c r="L346" s="60"/>
      <c r="M346" s="60"/>
      <c r="N346" s="60"/>
    </row>
    <row r="347" spans="2:14" ht="13.8">
      <c r="B347" s="43" t="str">
        <f t="shared" si="40"/>
        <v xml:space="preserve">CWDM TR 2.5 Gbps 40 km </v>
      </c>
      <c r="C347" s="60">
        <v>0</v>
      </c>
      <c r="D347" s="60">
        <v>0</v>
      </c>
      <c r="E347" s="60"/>
      <c r="F347" s="60"/>
      <c r="G347" s="60"/>
      <c r="H347" s="60"/>
      <c r="I347" s="60"/>
      <c r="J347" s="60"/>
      <c r="K347" s="60"/>
      <c r="L347" s="60"/>
      <c r="M347" s="60"/>
      <c r="N347" s="60"/>
    </row>
    <row r="348" spans="2:14" ht="13.8">
      <c r="B348" s="43" t="str">
        <f t="shared" si="40"/>
        <v xml:space="preserve">CWDM TR 2.5 Gbps 80 km </v>
      </c>
      <c r="C348" s="60">
        <v>0</v>
      </c>
      <c r="D348" s="60">
        <v>0</v>
      </c>
      <c r="E348" s="60"/>
      <c r="F348" s="60"/>
      <c r="G348" s="60"/>
      <c r="H348" s="60"/>
      <c r="I348" s="60"/>
      <c r="J348" s="60"/>
      <c r="K348" s="60"/>
      <c r="L348" s="60"/>
      <c r="M348" s="60"/>
      <c r="N348" s="60"/>
    </row>
    <row r="349" spans="2:14" ht="13.8">
      <c r="B349" s="43" t="str">
        <f t="shared" si="40"/>
        <v xml:space="preserve">CWDM TR 10 Gbps All </v>
      </c>
      <c r="C349" s="60">
        <v>0</v>
      </c>
      <c r="D349" s="60">
        <v>0</v>
      </c>
      <c r="E349" s="60"/>
      <c r="F349" s="60"/>
      <c r="G349" s="60"/>
      <c r="H349" s="60"/>
      <c r="I349" s="60"/>
      <c r="J349" s="60"/>
      <c r="K349" s="60"/>
      <c r="L349" s="60"/>
      <c r="M349" s="60"/>
      <c r="N349" s="60"/>
    </row>
    <row r="350" spans="2:14" ht="13.8">
      <c r="B350" s="43" t="str">
        <f t="shared" si="40"/>
        <v xml:space="preserve">DWDM TR 2.5 Gbps All </v>
      </c>
      <c r="C350" s="60">
        <v>0</v>
      </c>
      <c r="D350" s="60">
        <v>0</v>
      </c>
      <c r="E350" s="60"/>
      <c r="F350" s="60"/>
      <c r="G350" s="60"/>
      <c r="H350" s="60"/>
      <c r="I350" s="60"/>
      <c r="J350" s="60"/>
      <c r="K350" s="60"/>
      <c r="L350" s="60"/>
      <c r="M350" s="60"/>
      <c r="N350" s="60"/>
    </row>
    <row r="351" spans="2:14" ht="13.8">
      <c r="B351" s="43" t="str">
        <f t="shared" si="40"/>
        <v>DWDM TR 10 Gbps fixed λ All XFP</v>
      </c>
      <c r="C351" s="60">
        <v>0</v>
      </c>
      <c r="D351" s="60">
        <v>0</v>
      </c>
      <c r="E351" s="60"/>
      <c r="F351" s="60"/>
      <c r="G351" s="60"/>
      <c r="H351" s="60"/>
      <c r="I351" s="60"/>
      <c r="J351" s="60"/>
      <c r="K351" s="60"/>
      <c r="L351" s="60"/>
      <c r="M351" s="60"/>
      <c r="N351" s="60"/>
    </row>
    <row r="352" spans="2:14" ht="13.8">
      <c r="B352" s="43" t="str">
        <f t="shared" si="40"/>
        <v>DWDM TR 10 Gbps fixed λ All SFP+</v>
      </c>
      <c r="C352" s="60">
        <v>0</v>
      </c>
      <c r="D352" s="60">
        <v>0</v>
      </c>
      <c r="E352" s="60"/>
      <c r="F352" s="60"/>
      <c r="G352" s="60"/>
      <c r="H352" s="60"/>
      <c r="I352" s="60"/>
      <c r="J352" s="60"/>
      <c r="K352" s="60"/>
      <c r="L352" s="60"/>
      <c r="M352" s="60"/>
      <c r="N352" s="60"/>
    </row>
    <row r="353" spans="2:14" ht="13.8">
      <c r="B353" s="43" t="str">
        <f t="shared" si="40"/>
        <v xml:space="preserve">DWDM TR 10 Gbps Tunable All XFP </v>
      </c>
      <c r="C353" s="60">
        <v>0</v>
      </c>
      <c r="D353" s="60">
        <v>0</v>
      </c>
      <c r="E353" s="60"/>
      <c r="F353" s="60"/>
      <c r="G353" s="60"/>
      <c r="H353" s="60"/>
      <c r="I353" s="60"/>
      <c r="J353" s="60"/>
      <c r="K353" s="60"/>
      <c r="L353" s="60"/>
      <c r="M353" s="60"/>
      <c r="N353" s="60"/>
    </row>
    <row r="354" spans="2:14" ht="13.8">
      <c r="B354" s="43" t="str">
        <f t="shared" si="40"/>
        <v>DWDM TR 10 Gbps Tunable All SFP+</v>
      </c>
      <c r="C354" s="60">
        <v>0</v>
      </c>
      <c r="D354" s="60">
        <v>0</v>
      </c>
      <c r="E354" s="60"/>
      <c r="F354" s="60"/>
      <c r="G354" s="60"/>
      <c r="H354" s="60"/>
      <c r="I354" s="60"/>
      <c r="J354" s="60"/>
      <c r="K354" s="60"/>
      <c r="L354" s="60"/>
      <c r="M354" s="60"/>
      <c r="N354" s="60"/>
    </row>
    <row r="355" spans="2:14" ht="13.8">
      <c r="B355" s="43" t="str">
        <f t="shared" si="40"/>
        <v>DWDM TR 100 Gbps All On board</v>
      </c>
      <c r="C355" s="60">
        <v>0</v>
      </c>
      <c r="D355" s="60">
        <v>0</v>
      </c>
      <c r="E355" s="60"/>
      <c r="F355" s="60"/>
      <c r="G355" s="60"/>
      <c r="H355" s="60"/>
      <c r="I355" s="60"/>
      <c r="J355" s="60"/>
      <c r="K355" s="60"/>
      <c r="L355" s="60"/>
      <c r="M355" s="60"/>
      <c r="N355" s="60"/>
    </row>
    <row r="356" spans="2:14" ht="13.8">
      <c r="B356" s="43" t="str">
        <f t="shared" si="40"/>
        <v>DWDM TR 100 Gbps All Direct detect</v>
      </c>
      <c r="C356" s="60">
        <v>0</v>
      </c>
      <c r="D356" s="60">
        <v>0</v>
      </c>
      <c r="E356" s="60"/>
      <c r="F356" s="60"/>
      <c r="G356" s="60"/>
      <c r="H356" s="60"/>
      <c r="I356" s="60"/>
      <c r="J356" s="60"/>
      <c r="K356" s="60"/>
      <c r="L356" s="60"/>
      <c r="M356" s="60"/>
      <c r="N356" s="60"/>
    </row>
    <row r="357" spans="2:14" ht="13.8">
      <c r="B357" s="43" t="str">
        <f t="shared" si="40"/>
        <v>DWDM TR 100 Gbps All CFP-DCO</v>
      </c>
      <c r="C357" s="60">
        <v>0</v>
      </c>
      <c r="D357" s="60">
        <v>0</v>
      </c>
      <c r="E357" s="60"/>
      <c r="F357" s="60"/>
      <c r="G357" s="60"/>
      <c r="H357" s="60"/>
      <c r="I357" s="60"/>
      <c r="J357" s="60"/>
      <c r="K357" s="60"/>
      <c r="L357" s="60"/>
      <c r="M357" s="60"/>
      <c r="N357" s="60"/>
    </row>
    <row r="358" spans="2:14" ht="13.8">
      <c r="B358" s="43" t="str">
        <f t="shared" si="40"/>
        <v>DWDM TR 100 Gbps 80km QSFP-DD DCO</v>
      </c>
      <c r="C358" s="60">
        <v>0</v>
      </c>
      <c r="D358" s="60">
        <v>0</v>
      </c>
      <c r="E358" s="60"/>
      <c r="F358" s="60"/>
      <c r="G358" s="60"/>
      <c r="H358" s="60"/>
      <c r="I358" s="60"/>
      <c r="J358" s="60"/>
      <c r="K358" s="60"/>
      <c r="L358" s="60"/>
      <c r="M358" s="60"/>
      <c r="N358" s="60"/>
    </row>
    <row r="359" spans="2:14" ht="13.8">
      <c r="B359" s="43" t="str">
        <f t="shared" si="40"/>
        <v>DWDM TR 100 Gbps All CFP2-ACO</v>
      </c>
      <c r="C359" s="60">
        <v>0</v>
      </c>
      <c r="D359" s="60">
        <v>7.8976825079735131E-15</v>
      </c>
      <c r="E359" s="60"/>
      <c r="F359" s="60"/>
      <c r="G359" s="60"/>
      <c r="H359" s="60"/>
      <c r="I359" s="60"/>
      <c r="J359" s="60"/>
      <c r="K359" s="60"/>
      <c r="L359" s="60"/>
      <c r="M359" s="60"/>
      <c r="N359" s="60"/>
    </row>
    <row r="360" spans="2:14" ht="13.8">
      <c r="B360" s="43" t="str">
        <f t="shared" ref="B360:B368" si="41">B248</f>
        <v>DWDM TR 200 Gbps All On board</v>
      </c>
      <c r="C360" s="60">
        <v>0</v>
      </c>
      <c r="D360" s="60">
        <v>0</v>
      </c>
      <c r="E360" s="60"/>
      <c r="F360" s="60"/>
      <c r="G360" s="60"/>
      <c r="H360" s="60"/>
      <c r="I360" s="60"/>
      <c r="J360" s="60"/>
      <c r="K360" s="60"/>
      <c r="L360" s="60"/>
      <c r="M360" s="60"/>
      <c r="N360" s="60"/>
    </row>
    <row r="361" spans="2:14" ht="13.8">
      <c r="B361" s="43" t="str">
        <f t="shared" si="41"/>
        <v>DWDM TR 200 Gbps All CFP2-DCO</v>
      </c>
      <c r="C361" s="60">
        <v>0</v>
      </c>
      <c r="D361" s="60">
        <v>0</v>
      </c>
      <c r="E361" s="60"/>
      <c r="F361" s="60"/>
      <c r="G361" s="60"/>
      <c r="H361" s="60"/>
      <c r="I361" s="60"/>
      <c r="J361" s="60"/>
      <c r="K361" s="60"/>
      <c r="L361" s="60"/>
      <c r="M361" s="60"/>
      <c r="N361" s="60"/>
    </row>
    <row r="362" spans="2:14" ht="13.8">
      <c r="B362" s="43" t="str">
        <f t="shared" si="41"/>
        <v>DWDM TR 200 Gbps All CFP2-ACO</v>
      </c>
      <c r="C362" s="60">
        <v>0</v>
      </c>
      <c r="D362" s="60">
        <v>4.319822277665253E-15</v>
      </c>
      <c r="E362" s="60"/>
      <c r="F362" s="60"/>
      <c r="G362" s="60"/>
      <c r="H362" s="60"/>
      <c r="I362" s="60"/>
      <c r="J362" s="60"/>
      <c r="K362" s="60"/>
      <c r="L362" s="60"/>
      <c r="M362" s="60"/>
      <c r="N362" s="60"/>
    </row>
    <row r="363" spans="2:14" ht="13.8">
      <c r="B363" s="43" t="str">
        <f t="shared" si="41"/>
        <v>DWDM TR 400 Gbps On board</v>
      </c>
      <c r="C363" s="60">
        <v>0</v>
      </c>
      <c r="D363" s="60">
        <v>0</v>
      </c>
      <c r="E363" s="60"/>
      <c r="F363" s="60"/>
      <c r="G363" s="60"/>
      <c r="H363" s="60"/>
      <c r="I363" s="60"/>
      <c r="J363" s="60"/>
      <c r="K363" s="60"/>
      <c r="L363" s="60"/>
      <c r="M363" s="60"/>
      <c r="N363" s="60"/>
    </row>
    <row r="364" spans="2:14" ht="13.8">
      <c r="B364" s="43" t="str">
        <f t="shared" si="41"/>
        <v>DWDM TR 400 Gbps 120 km 400ZR</v>
      </c>
      <c r="C364" s="60">
        <v>0</v>
      </c>
      <c r="D364" s="60">
        <v>0</v>
      </c>
      <c r="E364" s="60"/>
      <c r="F364" s="60"/>
      <c r="G364" s="60"/>
      <c r="H364" s="60"/>
      <c r="I364" s="60"/>
      <c r="J364" s="60"/>
      <c r="K364" s="60"/>
      <c r="L364" s="60"/>
      <c r="M364" s="60"/>
      <c r="N364" s="60"/>
    </row>
    <row r="365" spans="2:14" ht="13.8">
      <c r="B365" s="43" t="str">
        <f t="shared" si="41"/>
        <v>DWDM TR 400 Gbps &gt;120 km 400ZR+   OSPF/QSFP-DD</v>
      </c>
      <c r="C365" s="60">
        <v>0</v>
      </c>
      <c r="D365" s="60">
        <v>0</v>
      </c>
      <c r="E365" s="60"/>
      <c r="F365" s="60"/>
      <c r="G365" s="60"/>
      <c r="H365" s="60"/>
      <c r="I365" s="60"/>
      <c r="J365" s="60"/>
      <c r="K365" s="60"/>
      <c r="L365" s="60"/>
      <c r="M365" s="60"/>
      <c r="N365" s="60"/>
    </row>
    <row r="366" spans="2:14" ht="13.8">
      <c r="B366" s="43" t="str">
        <f t="shared" si="41"/>
        <v>DWDM TR 400 Gbps &gt;120 km 400ZR+ CFP2</v>
      </c>
      <c r="C366" s="60">
        <v>0</v>
      </c>
      <c r="D366" s="60">
        <v>0</v>
      </c>
      <c r="E366" s="60"/>
      <c r="F366" s="60"/>
      <c r="G366" s="60"/>
      <c r="H366" s="60"/>
      <c r="I366" s="60"/>
      <c r="J366" s="60"/>
      <c r="K366" s="60"/>
      <c r="L366" s="60"/>
      <c r="M366" s="60"/>
      <c r="N366" s="60"/>
    </row>
    <row r="367" spans="2:14" ht="13.8">
      <c r="B367" s="43" t="str">
        <f t="shared" si="41"/>
        <v>DWDM TR 800 Gbps 120 km 800ZR</v>
      </c>
      <c r="C367" s="60">
        <v>0</v>
      </c>
      <c r="D367" s="60">
        <v>0</v>
      </c>
      <c r="E367" s="60"/>
      <c r="F367" s="60"/>
      <c r="G367" s="60"/>
      <c r="H367" s="60"/>
      <c r="I367" s="60"/>
      <c r="J367" s="60"/>
      <c r="K367" s="60"/>
      <c r="L367" s="60"/>
      <c r="M367" s="60"/>
      <c r="N367" s="60"/>
    </row>
    <row r="368" spans="2:14" ht="13.8">
      <c r="B368" s="43" t="str">
        <f t="shared" si="41"/>
        <v>≥600G All</v>
      </c>
      <c r="C368" s="60">
        <v>0</v>
      </c>
      <c r="D368" s="60">
        <v>0</v>
      </c>
      <c r="E368" s="60"/>
      <c r="F368" s="60"/>
      <c r="G368" s="60"/>
      <c r="H368" s="60"/>
      <c r="I368" s="60"/>
      <c r="J368" s="60"/>
      <c r="K368" s="60"/>
      <c r="L368" s="60"/>
      <c r="M368" s="60"/>
      <c r="N368" s="60"/>
    </row>
    <row r="369" spans="2:14" ht="13.8">
      <c r="B369" s="52" t="str">
        <f>"Total "&amp;B343&amp;" revenue"</f>
        <v>Total GaAs integrated revenue</v>
      </c>
      <c r="C369" s="46">
        <v>0</v>
      </c>
      <c r="D369" s="46">
        <v>1.2217504785638767E-14</v>
      </c>
      <c r="E369" s="46"/>
      <c r="F369" s="46"/>
      <c r="G369" s="46"/>
      <c r="H369" s="46"/>
      <c r="I369" s="46"/>
      <c r="J369" s="46"/>
      <c r="K369" s="46"/>
      <c r="L369" s="46"/>
      <c r="M369" s="46"/>
      <c r="N369" s="46"/>
    </row>
    <row r="371" spans="2:14" ht="21">
      <c r="B371" s="170" t="str">
        <f>B175</f>
        <v>LiNbO3 discrete</v>
      </c>
      <c r="C371" s="165"/>
      <c r="D371" s="165"/>
      <c r="E371" s="280"/>
      <c r="F371" s="165"/>
      <c r="G371" s="165"/>
      <c r="H371" s="165"/>
      <c r="I371" s="165"/>
      <c r="J371" s="165"/>
      <c r="K371" s="165"/>
      <c r="L371" s="165"/>
      <c r="M371" s="165"/>
      <c r="N371" s="165"/>
    </row>
    <row r="372" spans="2:14" ht="13.8">
      <c r="B372" s="171" t="s">
        <v>57</v>
      </c>
      <c r="C372" s="144">
        <v>2016</v>
      </c>
      <c r="D372" s="144">
        <v>2017</v>
      </c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</row>
    <row r="373" spans="2:14" ht="13.8">
      <c r="B373" s="281" t="str">
        <f>B289</f>
        <v xml:space="preserve">CWDM TR 1 Gbps  40 km </v>
      </c>
      <c r="C373" s="282">
        <v>0</v>
      </c>
      <c r="D373" s="282">
        <v>0</v>
      </c>
      <c r="E373" s="282"/>
      <c r="F373" s="282"/>
      <c r="G373" s="282"/>
      <c r="H373" s="282"/>
      <c r="I373" s="282"/>
      <c r="J373" s="282"/>
      <c r="K373" s="282"/>
      <c r="L373" s="282"/>
      <c r="M373" s="282"/>
      <c r="N373" s="282"/>
    </row>
    <row r="374" spans="2:14" ht="13.8">
      <c r="B374" s="156" t="str">
        <f t="shared" ref="B374:B396" si="42">B290</f>
        <v xml:space="preserve">CWDM TR 1 Gbps  80 km </v>
      </c>
      <c r="C374" s="282">
        <v>0</v>
      </c>
      <c r="D374" s="282">
        <v>0</v>
      </c>
      <c r="E374" s="282"/>
      <c r="F374" s="282"/>
      <c r="G374" s="282"/>
      <c r="H374" s="282"/>
      <c r="I374" s="282"/>
      <c r="J374" s="282"/>
      <c r="K374" s="282"/>
      <c r="L374" s="282"/>
      <c r="M374" s="282"/>
      <c r="N374" s="282"/>
    </row>
    <row r="375" spans="2:14" ht="13.8">
      <c r="B375" s="156" t="str">
        <f t="shared" si="42"/>
        <v xml:space="preserve">CWDM TR 2.5 Gbps 40 km </v>
      </c>
      <c r="C375" s="282">
        <v>0</v>
      </c>
      <c r="D375" s="282">
        <v>0</v>
      </c>
      <c r="E375" s="282"/>
      <c r="F375" s="282"/>
      <c r="G375" s="282"/>
      <c r="H375" s="282"/>
      <c r="I375" s="282"/>
      <c r="J375" s="282"/>
      <c r="K375" s="282"/>
      <c r="L375" s="282"/>
      <c r="M375" s="282"/>
      <c r="N375" s="282"/>
    </row>
    <row r="376" spans="2:14" ht="13.8">
      <c r="B376" s="156" t="str">
        <f t="shared" si="42"/>
        <v xml:space="preserve">CWDM TR 2.5 Gbps 80 km </v>
      </c>
      <c r="C376" s="282">
        <v>0</v>
      </c>
      <c r="D376" s="282">
        <v>0</v>
      </c>
      <c r="E376" s="282"/>
      <c r="F376" s="282"/>
      <c r="G376" s="282"/>
      <c r="H376" s="282"/>
      <c r="I376" s="282"/>
      <c r="J376" s="282"/>
      <c r="K376" s="282"/>
      <c r="L376" s="282"/>
      <c r="M376" s="282"/>
      <c r="N376" s="282"/>
    </row>
    <row r="377" spans="2:14" ht="13.8">
      <c r="B377" s="156" t="str">
        <f t="shared" si="42"/>
        <v xml:space="preserve">CWDM TR 10 Gbps All </v>
      </c>
      <c r="C377" s="282">
        <v>0</v>
      </c>
      <c r="D377" s="282">
        <v>0</v>
      </c>
      <c r="E377" s="282"/>
      <c r="F377" s="282"/>
      <c r="G377" s="282"/>
      <c r="H377" s="282"/>
      <c r="I377" s="282"/>
      <c r="J377" s="282"/>
      <c r="K377" s="282"/>
      <c r="L377" s="282"/>
      <c r="M377" s="282"/>
      <c r="N377" s="282"/>
    </row>
    <row r="378" spans="2:14" ht="13.8">
      <c r="B378" s="156" t="str">
        <f t="shared" si="42"/>
        <v xml:space="preserve">DWDM TR 2.5 Gbps All </v>
      </c>
      <c r="C378" s="282">
        <v>0</v>
      </c>
      <c r="D378" s="282">
        <v>0</v>
      </c>
      <c r="E378" s="282"/>
      <c r="F378" s="282"/>
      <c r="G378" s="282"/>
      <c r="H378" s="282"/>
      <c r="I378" s="282"/>
      <c r="J378" s="282"/>
      <c r="K378" s="282"/>
      <c r="L378" s="282"/>
      <c r="M378" s="282"/>
      <c r="N378" s="282"/>
    </row>
    <row r="379" spans="2:14" ht="13.8">
      <c r="B379" s="156" t="str">
        <f t="shared" si="42"/>
        <v>DWDM TR 10 Gbps fixed λ All XFP</v>
      </c>
      <c r="C379" s="282">
        <v>0</v>
      </c>
      <c r="D379" s="282">
        <v>0</v>
      </c>
      <c r="E379" s="282"/>
      <c r="F379" s="282"/>
      <c r="G379" s="282"/>
      <c r="H379" s="282"/>
      <c r="I379" s="282"/>
      <c r="J379" s="282"/>
      <c r="K379" s="282"/>
      <c r="L379" s="282"/>
      <c r="M379" s="282"/>
      <c r="N379" s="282"/>
    </row>
    <row r="380" spans="2:14" ht="13.8">
      <c r="B380" s="156" t="str">
        <f t="shared" si="42"/>
        <v>DWDM TR 10 Gbps fixed λ All SFP+</v>
      </c>
      <c r="C380" s="282">
        <v>0</v>
      </c>
      <c r="D380" s="282">
        <v>0</v>
      </c>
      <c r="E380" s="282"/>
      <c r="F380" s="282"/>
      <c r="G380" s="282"/>
      <c r="H380" s="282"/>
      <c r="I380" s="282"/>
      <c r="J380" s="282"/>
      <c r="K380" s="282"/>
      <c r="L380" s="282"/>
      <c r="M380" s="282"/>
      <c r="N380" s="282"/>
    </row>
    <row r="381" spans="2:14" ht="13.8">
      <c r="B381" s="156" t="str">
        <f t="shared" si="42"/>
        <v xml:space="preserve">DWDM TR 10 Gbps Tunable All XFP </v>
      </c>
      <c r="C381" s="282">
        <v>0</v>
      </c>
      <c r="D381" s="282">
        <v>0</v>
      </c>
      <c r="E381" s="282"/>
      <c r="F381" s="282"/>
      <c r="G381" s="282"/>
      <c r="H381" s="282"/>
      <c r="I381" s="282"/>
      <c r="J381" s="282"/>
      <c r="K381" s="282"/>
      <c r="L381" s="282"/>
      <c r="M381" s="282"/>
      <c r="N381" s="282"/>
    </row>
    <row r="382" spans="2:14" ht="13.8">
      <c r="B382" s="156" t="str">
        <f t="shared" si="42"/>
        <v>DWDM TR 10 Gbps Tunable All SFP+</v>
      </c>
      <c r="C382" s="282">
        <v>0</v>
      </c>
      <c r="D382" s="282">
        <v>0</v>
      </c>
      <c r="E382" s="282"/>
      <c r="F382" s="282"/>
      <c r="G382" s="282"/>
      <c r="H382" s="282"/>
      <c r="I382" s="282"/>
      <c r="J382" s="282"/>
      <c r="K382" s="282"/>
      <c r="L382" s="282"/>
      <c r="M382" s="282"/>
      <c r="N382" s="282"/>
    </row>
    <row r="383" spans="2:14" ht="13.8">
      <c r="B383" s="156" t="str">
        <f t="shared" si="42"/>
        <v>DWDM TR 100 Gbps All On board</v>
      </c>
      <c r="C383" s="282">
        <v>3363.873208</v>
      </c>
      <c r="D383" s="282">
        <v>2312.2080000000001</v>
      </c>
      <c r="E383" s="282"/>
      <c r="F383" s="282"/>
      <c r="G383" s="282"/>
      <c r="H383" s="282"/>
      <c r="I383" s="282"/>
      <c r="J383" s="282"/>
      <c r="K383" s="282"/>
      <c r="L383" s="282"/>
      <c r="M383" s="282"/>
      <c r="N383" s="282"/>
    </row>
    <row r="384" spans="2:14" ht="13.8">
      <c r="B384" s="156" t="str">
        <f t="shared" si="42"/>
        <v>DWDM TR 100 Gbps All Direct detect</v>
      </c>
      <c r="C384" s="282">
        <v>0</v>
      </c>
      <c r="D384" s="282">
        <v>0</v>
      </c>
      <c r="E384" s="282"/>
      <c r="F384" s="282"/>
      <c r="G384" s="282"/>
      <c r="H384" s="282"/>
      <c r="I384" s="282"/>
      <c r="J384" s="282"/>
      <c r="K384" s="282"/>
      <c r="L384" s="282"/>
      <c r="M384" s="282"/>
      <c r="N384" s="282"/>
    </row>
    <row r="385" spans="2:14" ht="13.8">
      <c r="B385" s="156" t="str">
        <f t="shared" si="42"/>
        <v>DWDM TR 100 Gbps All CFP-DCO</v>
      </c>
      <c r="C385" s="282">
        <v>0</v>
      </c>
      <c r="D385" s="282">
        <v>0</v>
      </c>
      <c r="E385" s="282"/>
      <c r="F385" s="282"/>
      <c r="G385" s="282"/>
      <c r="H385" s="282"/>
      <c r="I385" s="282"/>
      <c r="J385" s="282"/>
      <c r="K385" s="282"/>
      <c r="L385" s="282"/>
      <c r="M385" s="282"/>
      <c r="N385" s="282"/>
    </row>
    <row r="386" spans="2:14" ht="13.8">
      <c r="B386" s="156" t="str">
        <f t="shared" si="42"/>
        <v>DWDM TR 100 Gbps 80km QSFP-DD DCO</v>
      </c>
      <c r="C386" s="282">
        <v>0</v>
      </c>
      <c r="D386" s="282">
        <v>0</v>
      </c>
      <c r="E386" s="282"/>
      <c r="F386" s="282"/>
      <c r="G386" s="282"/>
      <c r="H386" s="282"/>
      <c r="I386" s="282"/>
      <c r="J386" s="282"/>
      <c r="K386" s="282"/>
      <c r="L386" s="282"/>
      <c r="M386" s="282"/>
      <c r="N386" s="282"/>
    </row>
    <row r="387" spans="2:14" ht="13.8">
      <c r="B387" s="156" t="str">
        <f t="shared" si="42"/>
        <v>DWDM TR 100 Gbps All CFP2-ACO</v>
      </c>
      <c r="C387" s="282">
        <v>0</v>
      </c>
      <c r="D387" s="282">
        <v>0</v>
      </c>
      <c r="E387" s="282"/>
      <c r="F387" s="282"/>
      <c r="G387" s="282"/>
      <c r="H387" s="282"/>
      <c r="I387" s="282"/>
      <c r="J387" s="282"/>
      <c r="K387" s="282"/>
      <c r="L387" s="282"/>
      <c r="M387" s="282"/>
      <c r="N387" s="282"/>
    </row>
    <row r="388" spans="2:14" ht="13.8">
      <c r="B388" s="156" t="str">
        <f t="shared" si="42"/>
        <v>DWDM TR 200 Gbps All On board</v>
      </c>
      <c r="C388" s="282">
        <v>0</v>
      </c>
      <c r="D388" s="282">
        <v>329.15173692836373</v>
      </c>
      <c r="E388" s="282"/>
      <c r="F388" s="282"/>
      <c r="G388" s="282"/>
      <c r="H388" s="282"/>
      <c r="I388" s="282"/>
      <c r="J388" s="282"/>
      <c r="K388" s="282"/>
      <c r="L388" s="282"/>
      <c r="M388" s="282"/>
      <c r="N388" s="282"/>
    </row>
    <row r="389" spans="2:14" ht="13.8">
      <c r="B389" s="156" t="str">
        <f t="shared" si="42"/>
        <v>DWDM TR 200 Gbps All CFP2-DCO</v>
      </c>
      <c r="C389" s="282">
        <v>0</v>
      </c>
      <c r="D389" s="282">
        <v>0</v>
      </c>
      <c r="E389" s="282"/>
      <c r="F389" s="282"/>
      <c r="G389" s="282"/>
      <c r="H389" s="282"/>
      <c r="I389" s="282"/>
      <c r="J389" s="282"/>
      <c r="K389" s="282"/>
      <c r="L389" s="282"/>
      <c r="M389" s="282"/>
      <c r="N389" s="282"/>
    </row>
    <row r="390" spans="2:14" ht="13.8">
      <c r="B390" s="156" t="str">
        <f t="shared" si="42"/>
        <v>DWDM TR 200 Gbps All CFP2-ACO</v>
      </c>
      <c r="C390" s="282">
        <v>0</v>
      </c>
      <c r="D390" s="282">
        <v>0</v>
      </c>
      <c r="E390" s="282"/>
      <c r="F390" s="282"/>
      <c r="G390" s="282"/>
      <c r="H390" s="282"/>
      <c r="I390" s="282"/>
      <c r="J390" s="282"/>
      <c r="K390" s="282"/>
      <c r="L390" s="282"/>
      <c r="M390" s="282"/>
      <c r="N390" s="282"/>
    </row>
    <row r="391" spans="2:14" ht="13.8">
      <c r="B391" s="156" t="str">
        <f t="shared" si="42"/>
        <v>DWDM TR 400 Gbps On board</v>
      </c>
      <c r="C391" s="282">
        <v>0</v>
      </c>
      <c r="D391" s="282">
        <v>0</v>
      </c>
      <c r="E391" s="282"/>
      <c r="F391" s="282"/>
      <c r="G391" s="282"/>
      <c r="H391" s="282"/>
      <c r="I391" s="282"/>
      <c r="J391" s="282"/>
      <c r="K391" s="282"/>
      <c r="L391" s="282"/>
      <c r="M391" s="282"/>
      <c r="N391" s="282"/>
    </row>
    <row r="392" spans="2:14" ht="13.8">
      <c r="B392" s="156" t="str">
        <f t="shared" si="42"/>
        <v>DWDM TR 400 Gbps 120 km 400ZR</v>
      </c>
      <c r="C392" s="282">
        <v>0</v>
      </c>
      <c r="D392" s="282">
        <v>0</v>
      </c>
      <c r="E392" s="282"/>
      <c r="F392" s="282"/>
      <c r="G392" s="282"/>
      <c r="H392" s="282"/>
      <c r="I392" s="282"/>
      <c r="J392" s="282"/>
      <c r="K392" s="282"/>
      <c r="L392" s="282"/>
      <c r="M392" s="282"/>
      <c r="N392" s="282"/>
    </row>
    <row r="393" spans="2:14" ht="13.8">
      <c r="B393" s="156" t="str">
        <f t="shared" si="42"/>
        <v>DWDM TR 400 Gbps &gt;120 km 400ZR+   OSPF/QSFP-DD</v>
      </c>
      <c r="C393" s="282">
        <v>0</v>
      </c>
      <c r="D393" s="282">
        <v>0</v>
      </c>
      <c r="E393" s="282"/>
      <c r="F393" s="282"/>
      <c r="G393" s="282"/>
      <c r="H393" s="282"/>
      <c r="I393" s="282"/>
      <c r="J393" s="282"/>
      <c r="K393" s="282"/>
      <c r="L393" s="282"/>
      <c r="M393" s="282"/>
      <c r="N393" s="282"/>
    </row>
    <row r="394" spans="2:14" ht="13.8">
      <c r="B394" s="156" t="str">
        <f t="shared" si="42"/>
        <v>DWDM TR 400 Gbps &gt;120 km 400ZR+ CFP2</v>
      </c>
      <c r="C394" s="282">
        <v>0</v>
      </c>
      <c r="D394" s="282">
        <v>0</v>
      </c>
      <c r="E394" s="282"/>
      <c r="F394" s="282"/>
      <c r="G394" s="282"/>
      <c r="H394" s="282"/>
      <c r="I394" s="282"/>
      <c r="J394" s="282"/>
      <c r="K394" s="282"/>
      <c r="L394" s="282"/>
      <c r="M394" s="282"/>
      <c r="N394" s="282"/>
    </row>
    <row r="395" spans="2:14" ht="13.8">
      <c r="B395" s="156" t="str">
        <f t="shared" si="42"/>
        <v>DWDM TR 800 Gbps 120 km 800ZR</v>
      </c>
      <c r="C395" s="282">
        <v>0</v>
      </c>
      <c r="D395" s="282">
        <v>0</v>
      </c>
      <c r="E395" s="282"/>
      <c r="F395" s="282"/>
      <c r="G395" s="282"/>
      <c r="H395" s="282"/>
      <c r="I395" s="282"/>
      <c r="J395" s="282"/>
      <c r="K395" s="282"/>
      <c r="L395" s="282"/>
      <c r="M395" s="282"/>
      <c r="N395" s="282"/>
    </row>
    <row r="396" spans="2:14" ht="13.8">
      <c r="B396" s="156" t="str">
        <f t="shared" si="42"/>
        <v>≥600G All</v>
      </c>
      <c r="C396" s="282">
        <v>0</v>
      </c>
      <c r="D396" s="282">
        <v>0</v>
      </c>
      <c r="E396" s="282"/>
      <c r="F396" s="282"/>
      <c r="G396" s="282"/>
      <c r="H396" s="282"/>
      <c r="I396" s="282"/>
      <c r="J396" s="282"/>
      <c r="K396" s="282"/>
      <c r="L396" s="282"/>
      <c r="M396" s="282"/>
      <c r="N396" s="282"/>
    </row>
    <row r="397" spans="2:14" ht="13.8">
      <c r="B397" s="283" t="str">
        <f>"Total "&amp;B371&amp;" revenue"</f>
        <v>Total LiNbO3 discrete revenue</v>
      </c>
      <c r="C397" s="138">
        <v>3363.873208</v>
      </c>
      <c r="D397" s="138">
        <v>2641.3597369283639</v>
      </c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</row>
    <row r="398" spans="2:14">
      <c r="B398" s="143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</row>
    <row r="399" spans="2:14" ht="21">
      <c r="B399" s="170" t="str">
        <f>B203</f>
        <v>LiNbO3 integrated</v>
      </c>
      <c r="C399" s="165"/>
      <c r="D399" s="165"/>
      <c r="E399" s="280"/>
      <c r="F399" s="165"/>
      <c r="G399" s="165"/>
      <c r="H399" s="165"/>
      <c r="I399" s="165"/>
      <c r="J399" s="165"/>
      <c r="K399" s="165"/>
      <c r="L399" s="165"/>
      <c r="M399" s="165"/>
      <c r="N399" s="165"/>
    </row>
    <row r="400" spans="2:14" ht="13.8">
      <c r="B400" s="171" t="s">
        <v>57</v>
      </c>
      <c r="C400" s="144">
        <v>2016</v>
      </c>
      <c r="D400" s="144">
        <v>2017</v>
      </c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</row>
    <row r="401" spans="2:14" ht="13.8">
      <c r="B401" s="281" t="str">
        <f t="shared" ref="B401:B424" si="43">B289</f>
        <v xml:space="preserve">CWDM TR 1 Gbps  40 km </v>
      </c>
      <c r="C401" s="284">
        <v>0</v>
      </c>
      <c r="D401" s="284">
        <v>0</v>
      </c>
      <c r="E401" s="284"/>
      <c r="F401" s="284"/>
      <c r="G401" s="284"/>
      <c r="H401" s="284"/>
      <c r="I401" s="284"/>
      <c r="J401" s="284"/>
      <c r="K401" s="284"/>
      <c r="L401" s="284"/>
      <c r="M401" s="284"/>
      <c r="N401" s="284"/>
    </row>
    <row r="402" spans="2:14" ht="13.8">
      <c r="B402" s="156" t="str">
        <f t="shared" si="43"/>
        <v xml:space="preserve">CWDM TR 1 Gbps  80 km </v>
      </c>
      <c r="C402" s="284">
        <v>0</v>
      </c>
      <c r="D402" s="284">
        <v>0</v>
      </c>
      <c r="E402" s="284"/>
      <c r="F402" s="284"/>
      <c r="G402" s="284"/>
      <c r="H402" s="284"/>
      <c r="I402" s="284"/>
      <c r="J402" s="284"/>
      <c r="K402" s="284"/>
      <c r="L402" s="284"/>
      <c r="M402" s="284"/>
      <c r="N402" s="284"/>
    </row>
    <row r="403" spans="2:14" ht="13.8">
      <c r="B403" s="156" t="str">
        <f t="shared" si="43"/>
        <v xml:space="preserve">CWDM TR 2.5 Gbps 40 km </v>
      </c>
      <c r="C403" s="284">
        <v>0</v>
      </c>
      <c r="D403" s="284">
        <v>0</v>
      </c>
      <c r="E403" s="284"/>
      <c r="F403" s="284"/>
      <c r="G403" s="284"/>
      <c r="H403" s="284"/>
      <c r="I403" s="284"/>
      <c r="J403" s="284"/>
      <c r="K403" s="284"/>
      <c r="L403" s="284"/>
      <c r="M403" s="284"/>
      <c r="N403" s="284"/>
    </row>
    <row r="404" spans="2:14" ht="13.8">
      <c r="B404" s="156" t="str">
        <f t="shared" si="43"/>
        <v xml:space="preserve">CWDM TR 2.5 Gbps 80 km </v>
      </c>
      <c r="C404" s="284">
        <v>0</v>
      </c>
      <c r="D404" s="284">
        <v>0</v>
      </c>
      <c r="E404" s="284"/>
      <c r="F404" s="284"/>
      <c r="G404" s="284"/>
      <c r="H404" s="284"/>
      <c r="I404" s="284"/>
      <c r="J404" s="284"/>
      <c r="K404" s="284"/>
      <c r="L404" s="284"/>
      <c r="M404" s="284"/>
      <c r="N404" s="284"/>
    </row>
    <row r="405" spans="2:14" ht="13.8">
      <c r="B405" s="156" t="str">
        <f t="shared" si="43"/>
        <v xml:space="preserve">CWDM TR 10 Gbps All </v>
      </c>
      <c r="C405" s="284">
        <v>0</v>
      </c>
      <c r="D405" s="284">
        <v>0</v>
      </c>
      <c r="E405" s="284"/>
      <c r="F405" s="284"/>
      <c r="G405" s="284"/>
      <c r="H405" s="284"/>
      <c r="I405" s="284"/>
      <c r="J405" s="284"/>
      <c r="K405" s="284"/>
      <c r="L405" s="284"/>
      <c r="M405" s="284"/>
      <c r="N405" s="284"/>
    </row>
    <row r="406" spans="2:14" ht="13.8">
      <c r="B406" s="156" t="str">
        <f t="shared" si="43"/>
        <v xml:space="preserve">DWDM TR 2.5 Gbps All </v>
      </c>
      <c r="C406" s="284">
        <v>0</v>
      </c>
      <c r="D406" s="284">
        <v>0</v>
      </c>
      <c r="E406" s="284"/>
      <c r="F406" s="284"/>
      <c r="G406" s="284"/>
      <c r="H406" s="284"/>
      <c r="I406" s="284"/>
      <c r="J406" s="284"/>
      <c r="K406" s="284"/>
      <c r="L406" s="284"/>
      <c r="M406" s="284"/>
      <c r="N406" s="284"/>
    </row>
    <row r="407" spans="2:14" ht="13.8">
      <c r="B407" s="156" t="str">
        <f t="shared" si="43"/>
        <v>DWDM TR 10 Gbps fixed λ All XFP</v>
      </c>
      <c r="C407" s="284">
        <v>0</v>
      </c>
      <c r="D407" s="284">
        <v>0</v>
      </c>
      <c r="E407" s="284"/>
      <c r="F407" s="284"/>
      <c r="G407" s="284"/>
      <c r="H407" s="284"/>
      <c r="I407" s="284"/>
      <c r="J407" s="284"/>
      <c r="K407" s="284"/>
      <c r="L407" s="284"/>
      <c r="M407" s="284"/>
      <c r="N407" s="284"/>
    </row>
    <row r="408" spans="2:14" ht="13.8">
      <c r="B408" s="156" t="str">
        <f t="shared" si="43"/>
        <v>DWDM TR 10 Gbps fixed λ All SFP+</v>
      </c>
      <c r="C408" s="284">
        <v>0</v>
      </c>
      <c r="D408" s="284">
        <v>0</v>
      </c>
      <c r="E408" s="284"/>
      <c r="F408" s="284"/>
      <c r="G408" s="284"/>
      <c r="H408" s="284"/>
      <c r="I408" s="284"/>
      <c r="J408" s="284"/>
      <c r="K408" s="284"/>
      <c r="L408" s="284"/>
      <c r="M408" s="284"/>
      <c r="N408" s="284"/>
    </row>
    <row r="409" spans="2:14" ht="13.8">
      <c r="B409" s="156" t="str">
        <f t="shared" si="43"/>
        <v xml:space="preserve">DWDM TR 10 Gbps Tunable All XFP </v>
      </c>
      <c r="C409" s="284">
        <v>0</v>
      </c>
      <c r="D409" s="284">
        <v>0</v>
      </c>
      <c r="E409" s="284"/>
      <c r="F409" s="284"/>
      <c r="G409" s="284"/>
      <c r="H409" s="284"/>
      <c r="I409" s="284"/>
      <c r="J409" s="284"/>
      <c r="K409" s="284"/>
      <c r="L409" s="284"/>
      <c r="M409" s="284"/>
      <c r="N409" s="284"/>
    </row>
    <row r="410" spans="2:14" ht="13.8">
      <c r="B410" s="156" t="str">
        <f t="shared" si="43"/>
        <v>DWDM TR 10 Gbps Tunable All SFP+</v>
      </c>
      <c r="C410" s="284">
        <v>0</v>
      </c>
      <c r="D410" s="284">
        <v>0</v>
      </c>
      <c r="E410" s="284"/>
      <c r="F410" s="284"/>
      <c r="G410" s="284"/>
      <c r="H410" s="284"/>
      <c r="I410" s="284"/>
      <c r="J410" s="284"/>
      <c r="K410" s="284"/>
      <c r="L410" s="284"/>
      <c r="M410" s="284"/>
      <c r="N410" s="284"/>
    </row>
    <row r="411" spans="2:14" ht="13.8">
      <c r="B411" s="156" t="str">
        <f t="shared" si="43"/>
        <v>DWDM TR 100 Gbps All On board</v>
      </c>
      <c r="C411" s="284">
        <v>0</v>
      </c>
      <c r="D411" s="284">
        <v>0</v>
      </c>
      <c r="E411" s="284"/>
      <c r="F411" s="284"/>
      <c r="G411" s="284"/>
      <c r="H411" s="284"/>
      <c r="I411" s="284"/>
      <c r="J411" s="284"/>
      <c r="K411" s="284"/>
      <c r="L411" s="284"/>
      <c r="M411" s="284"/>
      <c r="N411" s="284"/>
    </row>
    <row r="412" spans="2:14" ht="13.8">
      <c r="B412" s="156" t="str">
        <f t="shared" si="43"/>
        <v>DWDM TR 100 Gbps All Direct detect</v>
      </c>
      <c r="C412" s="284">
        <v>0</v>
      </c>
      <c r="D412" s="284">
        <v>0</v>
      </c>
      <c r="E412" s="284"/>
      <c r="F412" s="284"/>
      <c r="G412" s="284"/>
      <c r="H412" s="284"/>
      <c r="I412" s="284"/>
      <c r="J412" s="284"/>
      <c r="K412" s="284"/>
      <c r="L412" s="284"/>
      <c r="M412" s="284"/>
      <c r="N412" s="284"/>
    </row>
    <row r="413" spans="2:14" ht="13.8">
      <c r="B413" s="156" t="str">
        <f t="shared" si="43"/>
        <v>DWDM TR 100 Gbps All CFP-DCO</v>
      </c>
      <c r="C413" s="284">
        <v>0</v>
      </c>
      <c r="D413" s="284">
        <v>0</v>
      </c>
      <c r="E413" s="284"/>
      <c r="F413" s="284"/>
      <c r="G413" s="284"/>
      <c r="H413" s="284"/>
      <c r="I413" s="284"/>
      <c r="J413" s="284"/>
      <c r="K413" s="284"/>
      <c r="L413" s="284"/>
      <c r="M413" s="284"/>
      <c r="N413" s="284"/>
    </row>
    <row r="414" spans="2:14" ht="13.8">
      <c r="B414" s="156" t="str">
        <f t="shared" si="43"/>
        <v>DWDM TR 100 Gbps 80km QSFP-DD DCO</v>
      </c>
      <c r="C414" s="284">
        <v>0</v>
      </c>
      <c r="D414" s="284">
        <v>0</v>
      </c>
      <c r="E414" s="284"/>
      <c r="F414" s="284"/>
      <c r="G414" s="284"/>
      <c r="H414" s="284"/>
      <c r="I414" s="284"/>
      <c r="J414" s="284"/>
      <c r="K414" s="284"/>
      <c r="L414" s="284"/>
      <c r="M414" s="284"/>
      <c r="N414" s="284"/>
    </row>
    <row r="415" spans="2:14" ht="13.8">
      <c r="B415" s="156" t="str">
        <f t="shared" si="43"/>
        <v>DWDM TR 100 Gbps All CFP2-ACO</v>
      </c>
      <c r="C415" s="284">
        <v>0</v>
      </c>
      <c r="D415" s="284">
        <v>0</v>
      </c>
      <c r="E415" s="284"/>
      <c r="F415" s="284"/>
      <c r="G415" s="284"/>
      <c r="H415" s="284"/>
      <c r="I415" s="284"/>
      <c r="J415" s="284"/>
      <c r="K415" s="284"/>
      <c r="L415" s="284"/>
      <c r="M415" s="284"/>
      <c r="N415" s="284"/>
    </row>
    <row r="416" spans="2:14" ht="13.8">
      <c r="B416" s="156" t="str">
        <f t="shared" si="43"/>
        <v>DWDM TR 200 Gbps All On board</v>
      </c>
      <c r="C416" s="284">
        <v>0</v>
      </c>
      <c r="D416" s="284">
        <v>0</v>
      </c>
      <c r="E416" s="284"/>
      <c r="F416" s="284"/>
      <c r="G416" s="284"/>
      <c r="H416" s="284"/>
      <c r="I416" s="284"/>
      <c r="J416" s="284"/>
      <c r="K416" s="284"/>
      <c r="L416" s="284"/>
      <c r="M416" s="284"/>
      <c r="N416" s="284"/>
    </row>
    <row r="417" spans="2:14" ht="13.8">
      <c r="B417" s="156" t="str">
        <f t="shared" si="43"/>
        <v>DWDM TR 200 Gbps All CFP2-DCO</v>
      </c>
      <c r="C417" s="284">
        <v>0</v>
      </c>
      <c r="D417" s="284">
        <v>0</v>
      </c>
      <c r="E417" s="284"/>
      <c r="F417" s="284"/>
      <c r="G417" s="284"/>
      <c r="H417" s="284"/>
      <c r="I417" s="284"/>
      <c r="J417" s="284"/>
      <c r="K417" s="284"/>
      <c r="L417" s="284"/>
      <c r="M417" s="284"/>
      <c r="N417" s="284"/>
    </row>
    <row r="418" spans="2:14" ht="13.8">
      <c r="B418" s="156" t="str">
        <f t="shared" si="43"/>
        <v>DWDM TR 200 Gbps All CFP2-ACO</v>
      </c>
      <c r="C418" s="284">
        <v>0</v>
      </c>
      <c r="D418" s="284">
        <v>0</v>
      </c>
      <c r="E418" s="284"/>
      <c r="F418" s="284"/>
      <c r="G418" s="284"/>
      <c r="H418" s="284"/>
      <c r="I418" s="284"/>
      <c r="J418" s="284"/>
      <c r="K418" s="284"/>
      <c r="L418" s="284"/>
      <c r="M418" s="284"/>
      <c r="N418" s="284"/>
    </row>
    <row r="419" spans="2:14" ht="13.8">
      <c r="B419" s="156" t="str">
        <f t="shared" si="43"/>
        <v>DWDM TR 400 Gbps On board</v>
      </c>
      <c r="C419" s="284">
        <v>0</v>
      </c>
      <c r="D419" s="284">
        <v>0</v>
      </c>
      <c r="E419" s="284"/>
      <c r="F419" s="284"/>
      <c r="G419" s="284"/>
      <c r="H419" s="284"/>
      <c r="I419" s="284"/>
      <c r="J419" s="284"/>
      <c r="K419" s="284"/>
      <c r="L419" s="284"/>
      <c r="M419" s="284"/>
      <c r="N419" s="284"/>
    </row>
    <row r="420" spans="2:14" ht="13.8">
      <c r="B420" s="156" t="str">
        <f t="shared" si="43"/>
        <v>DWDM TR 400 Gbps 120 km 400ZR</v>
      </c>
      <c r="C420" s="284">
        <v>0</v>
      </c>
      <c r="D420" s="284">
        <v>0</v>
      </c>
      <c r="E420" s="284"/>
      <c r="F420" s="284"/>
      <c r="G420" s="284"/>
      <c r="H420" s="284"/>
      <c r="I420" s="284"/>
      <c r="J420" s="284"/>
      <c r="K420" s="284"/>
      <c r="L420" s="284"/>
      <c r="M420" s="284"/>
      <c r="N420" s="284"/>
    </row>
    <row r="421" spans="2:14" ht="13.8">
      <c r="B421" s="156" t="str">
        <f t="shared" si="43"/>
        <v>DWDM TR 400 Gbps &gt;120 km 400ZR+   OSPF/QSFP-DD</v>
      </c>
      <c r="C421" s="284">
        <v>0</v>
      </c>
      <c r="D421" s="284">
        <v>0</v>
      </c>
      <c r="E421" s="284"/>
      <c r="F421" s="284"/>
      <c r="G421" s="284"/>
      <c r="H421" s="284"/>
      <c r="I421" s="284"/>
      <c r="J421" s="284"/>
      <c r="K421" s="284"/>
      <c r="L421" s="284"/>
      <c r="M421" s="284"/>
      <c r="N421" s="284"/>
    </row>
    <row r="422" spans="2:14" ht="13.8">
      <c r="B422" s="156" t="str">
        <f t="shared" si="43"/>
        <v>DWDM TR 400 Gbps &gt;120 km 400ZR+ CFP2</v>
      </c>
      <c r="C422" s="284">
        <v>0</v>
      </c>
      <c r="D422" s="284">
        <v>0</v>
      </c>
      <c r="E422" s="284"/>
      <c r="F422" s="284"/>
      <c r="G422" s="284"/>
      <c r="H422" s="284"/>
      <c r="I422" s="284"/>
      <c r="J422" s="284"/>
      <c r="K422" s="284"/>
      <c r="L422" s="284"/>
      <c r="M422" s="284"/>
      <c r="N422" s="284"/>
    </row>
    <row r="423" spans="2:14" ht="13.8">
      <c r="B423" s="156" t="str">
        <f t="shared" si="43"/>
        <v>DWDM TR 800 Gbps 120 km 800ZR</v>
      </c>
      <c r="C423" s="284">
        <v>0</v>
      </c>
      <c r="D423" s="284">
        <v>0</v>
      </c>
      <c r="E423" s="284"/>
      <c r="F423" s="284"/>
      <c r="G423" s="284"/>
      <c r="H423" s="284"/>
      <c r="I423" s="284"/>
      <c r="J423" s="284"/>
      <c r="K423" s="284"/>
      <c r="L423" s="284"/>
      <c r="M423" s="284"/>
      <c r="N423" s="284"/>
    </row>
    <row r="424" spans="2:14" ht="13.8">
      <c r="B424" s="156" t="str">
        <f t="shared" si="43"/>
        <v>≥600G All</v>
      </c>
      <c r="C424" s="284">
        <v>0</v>
      </c>
      <c r="D424" s="284">
        <v>0</v>
      </c>
      <c r="E424" s="284"/>
      <c r="F424" s="284"/>
      <c r="G424" s="284"/>
      <c r="H424" s="284"/>
      <c r="I424" s="284"/>
      <c r="J424" s="284"/>
      <c r="K424" s="284"/>
      <c r="L424" s="284"/>
      <c r="M424" s="284"/>
      <c r="N424" s="284"/>
    </row>
    <row r="425" spans="2:14" ht="13.8">
      <c r="B425" s="283" t="str">
        <f>"Total "&amp;B399&amp;" revenue"</f>
        <v>Total LiNbO3 integrated revenue</v>
      </c>
      <c r="C425" s="138">
        <v>0</v>
      </c>
      <c r="D425" s="138">
        <v>0</v>
      </c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</row>
    <row r="426" spans="2:14"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</row>
    <row r="427" spans="2:14">
      <c r="B427" t="s">
        <v>91</v>
      </c>
      <c r="C427" s="105">
        <v>4097.1892603687338</v>
      </c>
      <c r="D427" s="105">
        <v>3826.6615066489094</v>
      </c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</row>
    <row r="428" spans="2:14">
      <c r="B428" s="11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</row>
    <row r="429" spans="2:14"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</row>
    <row r="430" spans="2:14"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</row>
    <row r="433" spans="2:14" ht="13.8">
      <c r="B433" t="s">
        <v>64</v>
      </c>
      <c r="C433" s="7">
        <v>2016</v>
      </c>
      <c r="D433" s="7">
        <v>2017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2:14">
      <c r="B434" t="s">
        <v>58</v>
      </c>
      <c r="C434" s="103">
        <v>255.63019288700002</v>
      </c>
      <c r="D434" s="103">
        <v>342.79434879411764</v>
      </c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</row>
    <row r="435" spans="2:14">
      <c r="B435" t="s">
        <v>25</v>
      </c>
      <c r="C435" s="103">
        <v>155.339134543</v>
      </c>
      <c r="D435" s="103">
        <v>413.68632238235284</v>
      </c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</row>
  </sheetData>
  <conditionalFormatting sqref="R149:AA163">
    <cfRule type="expression" dxfId="181" priority="39">
      <formula>R149&lt;0</formula>
    </cfRule>
  </conditionalFormatting>
  <conditionalFormatting sqref="AB149:AC163">
    <cfRule type="expression" dxfId="180" priority="5">
      <formula>AB149&lt;0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</sheetPr>
  <dimension ref="A1:CM968"/>
  <sheetViews>
    <sheetView showGridLines="0" zoomScale="70" zoomScaleNormal="70" zoomScalePageLayoutView="70" workbookViewId="0"/>
  </sheetViews>
  <sheetFormatPr defaultColWidth="8.77734375" defaultRowHeight="13.2"/>
  <cols>
    <col min="1" max="1" width="4.44140625" customWidth="1"/>
    <col min="2" max="2" width="38.44140625" customWidth="1"/>
    <col min="3" max="6" width="11.44140625" customWidth="1"/>
    <col min="7" max="7" width="11.44140625" style="204" customWidth="1"/>
    <col min="8" max="14" width="11.44140625" customWidth="1"/>
    <col min="15" max="15" width="19.44140625" style="101" customWidth="1"/>
    <col min="16" max="16" width="33.77734375" customWidth="1"/>
    <col min="17" max="25" width="10.44140625" style="143" customWidth="1"/>
    <col min="26" max="26" width="8.77734375" style="143"/>
    <col min="27" max="28" width="10.44140625" style="143" customWidth="1"/>
    <col min="29" max="29" width="26.44140625" customWidth="1"/>
    <col min="30" max="32" width="7.77734375" customWidth="1"/>
    <col min="34" max="34" width="7.77734375" customWidth="1"/>
    <col min="103" max="103" width="13.44140625" bestFit="1" customWidth="1"/>
    <col min="137" max="137" width="22.44140625" customWidth="1"/>
    <col min="223" max="223" width="10.44140625" bestFit="1" customWidth="1"/>
    <col min="239" max="239" width="21.21875" customWidth="1"/>
  </cols>
  <sheetData>
    <row r="1" spans="1:28" s="1" customFormat="1" ht="12" customHeight="1">
      <c r="A1"/>
      <c r="B1"/>
      <c r="C1"/>
      <c r="D1"/>
      <c r="E1" s="67"/>
      <c r="F1"/>
      <c r="G1" s="203"/>
      <c r="H1"/>
      <c r="I1"/>
      <c r="J1"/>
      <c r="K1"/>
      <c r="L1"/>
      <c r="M1"/>
      <c r="N1"/>
      <c r="O1" s="102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28" ht="21" customHeight="1">
      <c r="B2" s="68" t="str">
        <f>Introduction!B2</f>
        <v>LightCounting Integrated Optics Forecast</v>
      </c>
      <c r="E2" s="68" t="s">
        <v>66</v>
      </c>
    </row>
    <row r="3" spans="1:28" ht="15.75" customHeight="1">
      <c r="B3" s="163" t="str">
        <f>Introduction!B3</f>
        <v>May 2022 - sample - for illustrative purposes only</v>
      </c>
      <c r="C3" s="2"/>
      <c r="D3" s="2"/>
      <c r="O3" s="153"/>
    </row>
    <row r="4" spans="1:28" ht="13.5" customHeight="1">
      <c r="C4" s="2"/>
      <c r="O4" s="154"/>
      <c r="P4" s="224"/>
    </row>
    <row r="5" spans="1:28" ht="20.25" customHeight="1">
      <c r="B5" s="3" t="s">
        <v>55</v>
      </c>
      <c r="C5" s="1"/>
      <c r="D5" s="1"/>
      <c r="E5" s="4" t="s">
        <v>56</v>
      </c>
      <c r="F5" s="1"/>
      <c r="G5" s="203"/>
      <c r="I5" s="139"/>
      <c r="J5" s="1"/>
      <c r="K5" s="1"/>
      <c r="L5" s="1"/>
      <c r="M5" s="1"/>
      <c r="N5" s="1"/>
      <c r="O5" s="154"/>
    </row>
    <row r="6" spans="1:28" ht="13.5" customHeight="1">
      <c r="B6" s="51" t="s">
        <v>57</v>
      </c>
      <c r="C6" s="7">
        <v>2016</v>
      </c>
      <c r="D6" s="7">
        <v>2017</v>
      </c>
      <c r="E6" s="7"/>
      <c r="F6" s="7"/>
      <c r="G6" s="206"/>
      <c r="H6" s="7"/>
      <c r="I6" s="7"/>
      <c r="J6" s="7"/>
      <c r="K6" s="7"/>
      <c r="L6" s="7"/>
      <c r="M6" s="7"/>
      <c r="N6" s="7"/>
      <c r="O6" s="154"/>
      <c r="P6" s="151"/>
    </row>
    <row r="7" spans="1:28" ht="13.5" customHeight="1">
      <c r="B7" s="87" t="s">
        <v>247</v>
      </c>
      <c r="C7" s="8">
        <v>4496175.0999999996</v>
      </c>
      <c r="D7" s="8">
        <v>4278484</v>
      </c>
      <c r="E7" s="8"/>
      <c r="F7" s="8"/>
      <c r="G7" s="205"/>
      <c r="H7" s="8"/>
      <c r="I7" s="8"/>
      <c r="J7" s="8"/>
      <c r="K7" s="8"/>
      <c r="L7" s="8"/>
      <c r="M7" s="8"/>
      <c r="N7" s="8"/>
      <c r="O7" s="188"/>
    </row>
    <row r="8" spans="1:28" ht="13.5" customHeight="1">
      <c r="B8" s="87" t="s">
        <v>248</v>
      </c>
      <c r="C8" s="8">
        <v>8393495.8800000008</v>
      </c>
      <c r="D8" s="8">
        <v>6412151</v>
      </c>
      <c r="E8" s="8"/>
      <c r="F8" s="8"/>
      <c r="G8" s="205"/>
      <c r="H8" s="8"/>
      <c r="I8" s="8"/>
      <c r="J8" s="8"/>
      <c r="K8" s="8"/>
      <c r="L8" s="8"/>
      <c r="M8" s="8"/>
      <c r="N8" s="8"/>
      <c r="O8" s="188"/>
    </row>
    <row r="9" spans="1:28" ht="13.5" customHeight="1">
      <c r="B9" s="87" t="s">
        <v>249</v>
      </c>
      <c r="C9" s="8">
        <v>562563.625</v>
      </c>
      <c r="D9" s="8">
        <v>477500.4</v>
      </c>
      <c r="E9" s="8"/>
      <c r="F9" s="8"/>
      <c r="G9" s="205"/>
      <c r="H9" s="8"/>
      <c r="I9" s="8"/>
      <c r="J9" s="8"/>
      <c r="K9" s="8"/>
      <c r="L9" s="8"/>
      <c r="M9" s="8"/>
      <c r="N9" s="8"/>
      <c r="O9" s="188"/>
    </row>
    <row r="10" spans="1:28" ht="13.5" customHeight="1">
      <c r="B10" s="87" t="s">
        <v>250</v>
      </c>
      <c r="C10" s="8">
        <v>115175.5</v>
      </c>
      <c r="D10" s="8">
        <v>105559.64999999997</v>
      </c>
      <c r="E10" s="8"/>
      <c r="F10" s="8"/>
      <c r="G10" s="205"/>
      <c r="H10" s="8"/>
      <c r="I10" s="8"/>
      <c r="J10" s="8"/>
      <c r="K10" s="8"/>
      <c r="L10" s="8"/>
      <c r="M10" s="8"/>
      <c r="N10" s="8"/>
      <c r="O10" s="188"/>
      <c r="Q10"/>
      <c r="R10"/>
      <c r="S10"/>
      <c r="T10"/>
      <c r="U10"/>
      <c r="V10"/>
      <c r="W10"/>
      <c r="X10"/>
      <c r="Y10"/>
      <c r="Z10"/>
      <c r="AA10"/>
      <c r="AB10"/>
    </row>
    <row r="11" spans="1:28" ht="13.5" customHeight="1">
      <c r="B11" s="87" t="s">
        <v>251</v>
      </c>
      <c r="C11" s="8">
        <v>200000</v>
      </c>
      <c r="D11" s="8">
        <v>0</v>
      </c>
      <c r="E11" s="8"/>
      <c r="F11" s="8"/>
      <c r="G11" s="205"/>
      <c r="H11" s="8"/>
      <c r="I11" s="8"/>
      <c r="J11" s="8"/>
      <c r="K11" s="8"/>
      <c r="L11" s="8"/>
      <c r="M11" s="8"/>
      <c r="N11" s="8"/>
      <c r="O11" s="188"/>
      <c r="Q11"/>
      <c r="R11"/>
      <c r="S11"/>
      <c r="T11"/>
      <c r="U11"/>
      <c r="V11"/>
      <c r="W11"/>
      <c r="X11"/>
      <c r="Y11"/>
      <c r="Z11"/>
      <c r="AA11"/>
      <c r="AB11"/>
    </row>
    <row r="12" spans="1:28" ht="13.5" customHeight="1">
      <c r="B12" s="87" t="s">
        <v>252</v>
      </c>
      <c r="C12" s="8">
        <v>117811</v>
      </c>
      <c r="D12" s="8">
        <v>83582</v>
      </c>
      <c r="E12" s="8"/>
      <c r="F12" s="8"/>
      <c r="G12" s="205"/>
      <c r="H12" s="8"/>
      <c r="I12" s="8"/>
      <c r="J12" s="8"/>
      <c r="K12" s="8"/>
      <c r="L12" s="8"/>
      <c r="M12" s="8"/>
      <c r="N12" s="8"/>
      <c r="O12" s="188"/>
      <c r="Q12"/>
      <c r="R12"/>
      <c r="S12"/>
      <c r="T12"/>
      <c r="U12"/>
      <c r="V12"/>
      <c r="W12"/>
      <c r="X12"/>
      <c r="Y12"/>
      <c r="Z12"/>
      <c r="AA12"/>
      <c r="AB12"/>
    </row>
    <row r="13" spans="1:28" ht="13.5" customHeight="1">
      <c r="B13" s="87" t="s">
        <v>253</v>
      </c>
      <c r="C13" s="8">
        <v>11231936.93</v>
      </c>
      <c r="D13" s="8">
        <v>12500000</v>
      </c>
      <c r="E13" s="8"/>
      <c r="F13" s="8"/>
      <c r="G13" s="205"/>
      <c r="H13" s="8"/>
      <c r="I13" s="8"/>
      <c r="J13" s="8"/>
      <c r="K13" s="8"/>
      <c r="L13" s="8"/>
      <c r="M13" s="8"/>
      <c r="N13" s="8"/>
      <c r="O13" s="188"/>
      <c r="Q13"/>
      <c r="R13"/>
      <c r="S13"/>
      <c r="T13"/>
      <c r="U13"/>
      <c r="V13"/>
      <c r="W13"/>
      <c r="X13"/>
      <c r="Y13"/>
      <c r="Z13"/>
      <c r="AA13"/>
      <c r="AB13"/>
    </row>
    <row r="14" spans="1:28" ht="13.5" customHeight="1">
      <c r="B14" s="87" t="s">
        <v>254</v>
      </c>
      <c r="C14" s="8">
        <v>121638</v>
      </c>
      <c r="D14" s="8">
        <v>108162</v>
      </c>
      <c r="E14" s="8"/>
      <c r="F14" s="8"/>
      <c r="G14" s="205"/>
      <c r="H14" s="8"/>
      <c r="I14" s="8"/>
      <c r="J14" s="8"/>
      <c r="K14" s="8"/>
      <c r="L14" s="8"/>
      <c r="M14" s="8"/>
      <c r="N14" s="8"/>
      <c r="O14" s="188"/>
      <c r="Q14"/>
      <c r="R14"/>
      <c r="S14"/>
      <c r="T14"/>
      <c r="U14"/>
      <c r="V14"/>
      <c r="W14"/>
      <c r="X14"/>
      <c r="Y14"/>
      <c r="Z14"/>
      <c r="AA14"/>
      <c r="AB14"/>
    </row>
    <row r="15" spans="1:28" ht="13.5" customHeight="1">
      <c r="B15" s="87" t="s">
        <v>255</v>
      </c>
      <c r="C15" s="8">
        <v>122271</v>
      </c>
      <c r="D15" s="8">
        <v>65238</v>
      </c>
      <c r="E15" s="8"/>
      <c r="F15" s="8"/>
      <c r="G15" s="205"/>
      <c r="H15" s="8"/>
      <c r="I15" s="8"/>
      <c r="J15" s="8"/>
      <c r="K15" s="8"/>
      <c r="L15" s="8"/>
      <c r="M15" s="8"/>
      <c r="N15" s="8"/>
      <c r="O15" s="188"/>
      <c r="Q15"/>
      <c r="R15"/>
      <c r="S15"/>
      <c r="T15"/>
      <c r="U15"/>
      <c r="V15"/>
      <c r="W15"/>
      <c r="X15"/>
      <c r="Y15"/>
      <c r="Z15"/>
      <c r="AA15"/>
      <c r="AB15"/>
    </row>
    <row r="16" spans="1:28" ht="13.5" customHeight="1">
      <c r="B16" s="87" t="s">
        <v>256</v>
      </c>
      <c r="C16" s="8">
        <v>6400000</v>
      </c>
      <c r="D16" s="8">
        <v>6750000</v>
      </c>
      <c r="E16" s="8"/>
      <c r="F16" s="8"/>
      <c r="G16" s="205"/>
      <c r="H16" s="8"/>
      <c r="I16" s="8"/>
      <c r="J16" s="8"/>
      <c r="K16" s="8"/>
      <c r="L16" s="8"/>
      <c r="M16" s="8"/>
      <c r="N16" s="8"/>
      <c r="O16" s="188"/>
      <c r="Q16"/>
      <c r="R16"/>
      <c r="S16"/>
      <c r="T16"/>
      <c r="U16"/>
      <c r="V16"/>
      <c r="W16"/>
      <c r="X16"/>
      <c r="Y16"/>
      <c r="Z16"/>
      <c r="AA16"/>
      <c r="AB16"/>
    </row>
    <row r="17" spans="2:28" ht="13.5" customHeight="1">
      <c r="B17" s="87" t="s">
        <v>257</v>
      </c>
      <c r="C17" s="8">
        <v>152629</v>
      </c>
      <c r="D17" s="8">
        <v>107234</v>
      </c>
      <c r="E17" s="8"/>
      <c r="F17" s="8"/>
      <c r="G17" s="205"/>
      <c r="H17" s="8"/>
      <c r="I17" s="8"/>
      <c r="J17" s="8"/>
      <c r="K17" s="8"/>
      <c r="L17" s="8"/>
      <c r="M17" s="8"/>
      <c r="N17" s="8"/>
      <c r="O17" s="188"/>
      <c r="Q17"/>
      <c r="R17"/>
      <c r="S17"/>
      <c r="T17"/>
      <c r="U17"/>
      <c r="V17"/>
      <c r="W17"/>
      <c r="X17"/>
      <c r="Y17"/>
      <c r="Z17"/>
      <c r="AA17"/>
      <c r="AB17"/>
    </row>
    <row r="18" spans="2:28" ht="13.5" customHeight="1">
      <c r="B18" s="87" t="s">
        <v>258</v>
      </c>
      <c r="C18" s="8">
        <v>257909.25</v>
      </c>
      <c r="D18" s="8">
        <v>258318.59999999998</v>
      </c>
      <c r="E18" s="8"/>
      <c r="F18" s="8"/>
      <c r="G18" s="205"/>
      <c r="H18" s="8"/>
      <c r="I18" s="8"/>
      <c r="J18" s="8"/>
      <c r="K18" s="8"/>
      <c r="L18" s="8"/>
      <c r="M18" s="8"/>
      <c r="N18" s="8"/>
      <c r="O18" s="188"/>
      <c r="Q18"/>
      <c r="R18"/>
      <c r="S18"/>
      <c r="T18"/>
      <c r="U18"/>
      <c r="V18"/>
      <c r="W18"/>
      <c r="X18"/>
      <c r="Y18"/>
      <c r="Z18"/>
      <c r="AA18"/>
      <c r="AB18"/>
    </row>
    <row r="19" spans="2:28" ht="13.5" customHeight="1">
      <c r="B19" s="87" t="s">
        <v>259</v>
      </c>
      <c r="C19" s="8">
        <v>68753</v>
      </c>
      <c r="D19" s="8">
        <v>9455</v>
      </c>
      <c r="E19" s="8"/>
      <c r="F19" s="8"/>
      <c r="G19" s="205"/>
      <c r="H19" s="8"/>
      <c r="I19" s="8"/>
      <c r="J19" s="8"/>
      <c r="K19" s="8"/>
      <c r="L19" s="8"/>
      <c r="M19" s="8"/>
      <c r="N19" s="8"/>
      <c r="O19" s="188"/>
      <c r="Q19"/>
      <c r="R19"/>
      <c r="S19"/>
      <c r="T19"/>
      <c r="U19"/>
      <c r="V19"/>
      <c r="W19"/>
      <c r="X19"/>
      <c r="Y19"/>
      <c r="Z19"/>
      <c r="AA19"/>
      <c r="AB19"/>
    </row>
    <row r="20" spans="2:28" ht="13.5" customHeight="1">
      <c r="B20" s="87" t="s">
        <v>260</v>
      </c>
      <c r="C20" s="8">
        <v>43870.75</v>
      </c>
      <c r="D20" s="8">
        <v>63032.5</v>
      </c>
      <c r="E20" s="8"/>
      <c r="F20" s="8"/>
      <c r="G20" s="205"/>
      <c r="H20" s="8"/>
      <c r="I20" s="8"/>
      <c r="J20" s="8"/>
      <c r="K20" s="8"/>
      <c r="L20" s="8"/>
      <c r="M20" s="8"/>
      <c r="N20" s="8"/>
      <c r="O20" s="188"/>
      <c r="Q20"/>
      <c r="R20"/>
      <c r="S20"/>
      <c r="T20"/>
      <c r="U20"/>
      <c r="V20"/>
      <c r="W20"/>
      <c r="X20"/>
      <c r="Y20"/>
      <c r="Z20"/>
      <c r="AA20"/>
      <c r="AB20"/>
    </row>
    <row r="21" spans="2:28" ht="13.5" customHeight="1">
      <c r="B21" s="87" t="s">
        <v>261</v>
      </c>
      <c r="C21" s="8">
        <v>65053</v>
      </c>
      <c r="D21" s="8">
        <v>24329</v>
      </c>
      <c r="E21" s="8"/>
      <c r="F21" s="8"/>
      <c r="G21" s="205"/>
      <c r="H21" s="8"/>
      <c r="I21" s="8"/>
      <c r="J21" s="8"/>
      <c r="K21" s="8"/>
      <c r="L21" s="8"/>
      <c r="M21" s="8"/>
      <c r="N21" s="8"/>
      <c r="O21" s="188"/>
      <c r="Q21"/>
      <c r="R21"/>
      <c r="S21"/>
      <c r="T21"/>
      <c r="U21"/>
      <c r="V21"/>
      <c r="W21"/>
      <c r="X21"/>
      <c r="Y21"/>
      <c r="Z21"/>
      <c r="AA21"/>
      <c r="AB21"/>
    </row>
    <row r="22" spans="2:28" ht="13.5" customHeight="1">
      <c r="B22" s="87" t="s">
        <v>262</v>
      </c>
      <c r="C22" s="8">
        <v>7146</v>
      </c>
      <c r="D22" s="8">
        <v>95865</v>
      </c>
      <c r="E22" s="8"/>
      <c r="F22" s="8"/>
      <c r="G22" s="205"/>
      <c r="H22" s="8"/>
      <c r="I22" s="8"/>
      <c r="J22" s="8"/>
      <c r="K22" s="8"/>
      <c r="L22" s="8"/>
      <c r="M22" s="8"/>
      <c r="N22" s="8"/>
      <c r="O22" s="188"/>
      <c r="Q22"/>
      <c r="R22"/>
      <c r="S22"/>
      <c r="T22"/>
      <c r="U22"/>
      <c r="V22"/>
      <c r="W22"/>
      <c r="X22"/>
      <c r="Y22"/>
      <c r="Z22"/>
      <c r="AA22"/>
      <c r="AB22"/>
    </row>
    <row r="23" spans="2:28" ht="13.5" customHeight="1">
      <c r="B23" s="87" t="s">
        <v>263</v>
      </c>
      <c r="C23" s="8">
        <v>4548</v>
      </c>
      <c r="D23" s="8">
        <v>17462</v>
      </c>
      <c r="E23" s="8"/>
      <c r="F23" s="8"/>
      <c r="G23" s="205"/>
      <c r="H23" s="8"/>
      <c r="I23" s="8"/>
      <c r="J23" s="8"/>
      <c r="K23" s="8"/>
      <c r="L23" s="8"/>
      <c r="M23" s="8"/>
      <c r="N23" s="8"/>
      <c r="O23" s="188"/>
      <c r="Q23"/>
      <c r="R23"/>
      <c r="S23"/>
      <c r="T23"/>
      <c r="U23"/>
      <c r="V23"/>
      <c r="W23"/>
      <c r="X23"/>
      <c r="Y23"/>
      <c r="Z23"/>
      <c r="AA23"/>
      <c r="AB23"/>
    </row>
    <row r="24" spans="2:28" ht="13.5" customHeight="1">
      <c r="B24" s="87" t="s">
        <v>264</v>
      </c>
      <c r="C24" s="8">
        <v>0</v>
      </c>
      <c r="D24" s="8">
        <v>0</v>
      </c>
      <c r="E24" s="8"/>
      <c r="F24" s="8"/>
      <c r="G24" s="205"/>
      <c r="H24" s="8"/>
      <c r="I24" s="8"/>
      <c r="J24" s="8"/>
      <c r="K24" s="8"/>
      <c r="L24" s="8"/>
      <c r="M24" s="8"/>
      <c r="N24" s="8"/>
      <c r="O24" s="188"/>
      <c r="Q24"/>
      <c r="R24"/>
      <c r="S24"/>
      <c r="T24"/>
      <c r="U24"/>
      <c r="V24"/>
      <c r="W24"/>
      <c r="X24"/>
      <c r="Y24"/>
      <c r="Z24"/>
      <c r="AA24"/>
      <c r="AB24"/>
    </row>
    <row r="25" spans="2:28" ht="13.5" customHeight="1">
      <c r="B25" s="87" t="s">
        <v>265</v>
      </c>
      <c r="C25" s="8">
        <v>639935</v>
      </c>
      <c r="D25" s="8">
        <v>793812</v>
      </c>
      <c r="E25" s="8"/>
      <c r="F25" s="8"/>
      <c r="G25" s="205"/>
      <c r="H25" s="8"/>
      <c r="I25" s="8"/>
      <c r="J25" s="8"/>
      <c r="K25" s="8"/>
      <c r="L25" s="8"/>
      <c r="M25" s="8"/>
      <c r="N25" s="8"/>
      <c r="O25" s="188"/>
      <c r="Q25"/>
      <c r="R25"/>
      <c r="S25"/>
      <c r="T25"/>
      <c r="U25"/>
      <c r="V25"/>
      <c r="W25"/>
      <c r="X25"/>
      <c r="Y25"/>
      <c r="Z25"/>
      <c r="AA25"/>
      <c r="AB25"/>
    </row>
    <row r="26" spans="2:28" ht="13.5" customHeight="1">
      <c r="B26" s="87" t="s">
        <v>266</v>
      </c>
      <c r="C26" s="8">
        <v>614294</v>
      </c>
      <c r="D26" s="8">
        <v>750519</v>
      </c>
      <c r="E26" s="8"/>
      <c r="F26" s="8"/>
      <c r="G26" s="205"/>
      <c r="H26" s="8"/>
      <c r="I26" s="8"/>
      <c r="J26" s="8"/>
      <c r="K26" s="8"/>
      <c r="L26" s="8"/>
      <c r="M26" s="8"/>
      <c r="N26" s="8"/>
      <c r="O26" s="188"/>
      <c r="Q26"/>
      <c r="R26"/>
      <c r="S26"/>
      <c r="T26"/>
      <c r="U26"/>
      <c r="V26"/>
      <c r="W26"/>
      <c r="X26"/>
      <c r="Y26"/>
      <c r="Z26"/>
      <c r="AA26"/>
      <c r="AB26"/>
    </row>
    <row r="27" spans="2:28" ht="13.5" customHeight="1">
      <c r="B27" s="87" t="s">
        <v>267</v>
      </c>
      <c r="C27" s="8">
        <v>275269</v>
      </c>
      <c r="D27" s="8">
        <v>466535</v>
      </c>
      <c r="E27" s="8"/>
      <c r="F27" s="8"/>
      <c r="G27" s="205"/>
      <c r="H27" s="8"/>
      <c r="I27" s="8"/>
      <c r="J27" s="8"/>
      <c r="K27" s="8"/>
      <c r="L27" s="8"/>
      <c r="M27" s="8"/>
      <c r="N27" s="8"/>
      <c r="O27" s="188"/>
      <c r="Q27"/>
      <c r="R27"/>
      <c r="S27"/>
      <c r="T27"/>
      <c r="U27"/>
      <c r="V27"/>
      <c r="W27"/>
      <c r="X27"/>
      <c r="Y27"/>
      <c r="Z27"/>
      <c r="AA27"/>
      <c r="AB27"/>
    </row>
    <row r="28" spans="2:28" ht="13.5" customHeight="1">
      <c r="B28" s="87" t="s">
        <v>268</v>
      </c>
      <c r="C28" s="8">
        <v>813790</v>
      </c>
      <c r="D28" s="8">
        <v>613640</v>
      </c>
      <c r="E28" s="8"/>
      <c r="F28" s="8"/>
      <c r="G28" s="205"/>
      <c r="H28" s="8"/>
      <c r="I28" s="8"/>
      <c r="J28" s="8"/>
      <c r="K28" s="8"/>
      <c r="L28" s="8"/>
      <c r="M28" s="8"/>
      <c r="N28" s="8"/>
      <c r="O28" s="188"/>
      <c r="Q28"/>
      <c r="R28"/>
      <c r="S28"/>
      <c r="T28"/>
      <c r="U28"/>
      <c r="V28"/>
      <c r="W28"/>
      <c r="X28"/>
      <c r="Y28"/>
      <c r="Z28"/>
      <c r="AA28"/>
      <c r="AB28"/>
    </row>
    <row r="29" spans="2:28" ht="13.5" customHeight="1">
      <c r="B29" s="87" t="s">
        <v>269</v>
      </c>
      <c r="C29" s="8">
        <v>791</v>
      </c>
      <c r="D29" s="8">
        <v>402</v>
      </c>
      <c r="E29" s="8"/>
      <c r="F29" s="8"/>
      <c r="G29" s="205"/>
      <c r="H29" s="8"/>
      <c r="I29" s="8"/>
      <c r="J29" s="8"/>
      <c r="K29" s="8"/>
      <c r="L29" s="8"/>
      <c r="M29" s="8"/>
      <c r="N29" s="8"/>
      <c r="O29" s="188"/>
      <c r="Q29"/>
      <c r="R29"/>
      <c r="S29"/>
      <c r="T29"/>
      <c r="U29"/>
      <c r="V29"/>
      <c r="W29"/>
      <c r="X29"/>
      <c r="Y29"/>
      <c r="Z29"/>
      <c r="AA29"/>
      <c r="AB29"/>
    </row>
    <row r="30" spans="2:28" ht="13.5" customHeight="1">
      <c r="B30" s="87" t="s">
        <v>270</v>
      </c>
      <c r="C30" s="8">
        <v>470209</v>
      </c>
      <c r="D30" s="8">
        <v>806616</v>
      </c>
      <c r="E30" s="8"/>
      <c r="F30" s="8"/>
      <c r="G30" s="205"/>
      <c r="H30" s="8"/>
      <c r="I30" s="8"/>
      <c r="J30" s="8"/>
      <c r="K30" s="8"/>
      <c r="L30" s="8"/>
      <c r="M30" s="8"/>
      <c r="N30" s="8"/>
      <c r="O30" s="188"/>
      <c r="Q30"/>
      <c r="R30"/>
      <c r="S30"/>
      <c r="T30"/>
      <c r="U30"/>
      <c r="V30"/>
      <c r="W30"/>
      <c r="X30"/>
      <c r="Y30"/>
      <c r="Z30"/>
      <c r="AA30"/>
      <c r="AB30"/>
    </row>
    <row r="31" spans="2:28" ht="13.5" customHeight="1">
      <c r="B31" s="87" t="s">
        <v>271</v>
      </c>
      <c r="C31" s="8">
        <v>6655</v>
      </c>
      <c r="D31" s="8">
        <v>2846</v>
      </c>
      <c r="E31" s="8"/>
      <c r="F31" s="8"/>
      <c r="G31" s="205"/>
      <c r="H31" s="8"/>
      <c r="I31" s="8"/>
      <c r="J31" s="8"/>
      <c r="K31" s="8"/>
      <c r="L31" s="8"/>
      <c r="M31" s="8"/>
      <c r="N31" s="8"/>
      <c r="O31" s="188"/>
      <c r="Q31"/>
      <c r="R31"/>
      <c r="S31"/>
      <c r="T31"/>
      <c r="U31"/>
      <c r="V31"/>
      <c r="W31"/>
      <c r="X31"/>
      <c r="Y31"/>
      <c r="Z31"/>
      <c r="AA31"/>
      <c r="AB31"/>
    </row>
    <row r="32" spans="2:28" ht="13.5" customHeight="1">
      <c r="B32" s="87" t="s">
        <v>272</v>
      </c>
      <c r="C32" s="8">
        <v>327231</v>
      </c>
      <c r="D32" s="8">
        <v>424358</v>
      </c>
      <c r="E32" s="8"/>
      <c r="F32" s="8"/>
      <c r="G32" s="205"/>
      <c r="H32" s="8"/>
      <c r="I32" s="8"/>
      <c r="J32" s="8"/>
      <c r="K32" s="8"/>
      <c r="L32" s="8"/>
      <c r="M32" s="8"/>
      <c r="N32" s="8"/>
      <c r="O32" s="188"/>
      <c r="Q32"/>
      <c r="R32"/>
      <c r="S32"/>
      <c r="T32"/>
      <c r="U32"/>
      <c r="V32"/>
      <c r="W32"/>
      <c r="X32"/>
      <c r="Y32"/>
      <c r="Z32"/>
      <c r="AA32"/>
      <c r="AB32"/>
    </row>
    <row r="33" spans="2:28" ht="13.5" customHeight="1">
      <c r="B33" s="87" t="s">
        <v>273</v>
      </c>
      <c r="C33" s="8">
        <v>4894</v>
      </c>
      <c r="D33" s="8">
        <v>5432</v>
      </c>
      <c r="E33" s="8"/>
      <c r="F33" s="8"/>
      <c r="G33" s="205"/>
      <c r="H33" s="8"/>
      <c r="I33" s="8"/>
      <c r="J33" s="8"/>
      <c r="K33" s="8"/>
      <c r="L33" s="8"/>
      <c r="M33" s="8"/>
      <c r="N33" s="8"/>
      <c r="O33" s="188"/>
      <c r="Q33"/>
      <c r="R33"/>
      <c r="S33"/>
      <c r="T33"/>
      <c r="U33"/>
      <c r="V33"/>
      <c r="W33"/>
      <c r="X33"/>
      <c r="Y33"/>
      <c r="Z33"/>
      <c r="AA33"/>
      <c r="AB33"/>
    </row>
    <row r="34" spans="2:28" ht="13.5" customHeight="1">
      <c r="B34" s="87" t="s">
        <v>274</v>
      </c>
      <c r="C34" s="8">
        <v>0</v>
      </c>
      <c r="D34" s="8">
        <v>0</v>
      </c>
      <c r="E34" s="8"/>
      <c r="F34" s="8"/>
      <c r="G34" s="205"/>
      <c r="H34" s="8"/>
      <c r="I34" s="8"/>
      <c r="J34" s="8"/>
      <c r="K34" s="8"/>
      <c r="L34" s="8"/>
      <c r="M34" s="8"/>
      <c r="N34" s="8"/>
      <c r="O34" s="188"/>
      <c r="Q34"/>
      <c r="R34"/>
      <c r="S34"/>
      <c r="T34"/>
      <c r="U34"/>
      <c r="V34"/>
      <c r="W34"/>
      <c r="X34"/>
      <c r="Y34"/>
      <c r="Z34"/>
      <c r="AA34"/>
      <c r="AB34"/>
    </row>
    <row r="35" spans="2:28" ht="13.5" customHeight="1">
      <c r="B35" s="87" t="s">
        <v>275</v>
      </c>
      <c r="C35" s="8">
        <v>0</v>
      </c>
      <c r="D35" s="8">
        <v>0</v>
      </c>
      <c r="E35" s="8"/>
      <c r="F35" s="8"/>
      <c r="G35" s="205"/>
      <c r="H35" s="8"/>
      <c r="I35" s="8"/>
      <c r="J35" s="8"/>
      <c r="K35" s="8"/>
      <c r="L35" s="8"/>
      <c r="M35" s="8"/>
      <c r="N35" s="8"/>
      <c r="O35" s="188"/>
      <c r="Q35"/>
      <c r="R35"/>
      <c r="S35"/>
      <c r="T35"/>
      <c r="U35"/>
      <c r="V35"/>
      <c r="W35"/>
      <c r="X35"/>
      <c r="Y35"/>
      <c r="Z35"/>
      <c r="AA35"/>
      <c r="AB35"/>
    </row>
    <row r="36" spans="2:28" ht="13.5" customHeight="1">
      <c r="B36" s="87" t="s">
        <v>276</v>
      </c>
      <c r="C36" s="8">
        <v>0</v>
      </c>
      <c r="D36" s="8">
        <v>0</v>
      </c>
      <c r="E36" s="8"/>
      <c r="F36" s="8"/>
      <c r="G36" s="205"/>
      <c r="H36" s="8"/>
      <c r="I36" s="8"/>
      <c r="J36" s="8"/>
      <c r="K36" s="8"/>
      <c r="L36" s="8"/>
      <c r="M36" s="8"/>
      <c r="N36" s="8"/>
      <c r="O36" s="188"/>
      <c r="Q36"/>
      <c r="R36"/>
      <c r="S36"/>
      <c r="T36"/>
      <c r="U36"/>
      <c r="V36"/>
      <c r="W36"/>
      <c r="X36"/>
      <c r="Y36"/>
      <c r="Z36"/>
      <c r="AA36"/>
      <c r="AB36"/>
    </row>
    <row r="37" spans="2:28" ht="13.5" customHeight="1">
      <c r="B37" s="87" t="s">
        <v>277</v>
      </c>
      <c r="C37" s="8">
        <v>0</v>
      </c>
      <c r="D37" s="8">
        <v>0</v>
      </c>
      <c r="E37" s="8"/>
      <c r="F37" s="8"/>
      <c r="G37" s="205"/>
      <c r="H37" s="8"/>
      <c r="I37" s="8"/>
      <c r="J37" s="8"/>
      <c r="K37" s="8"/>
      <c r="L37" s="8"/>
      <c r="M37" s="8"/>
      <c r="N37" s="8"/>
      <c r="O37" s="188"/>
      <c r="Q37"/>
      <c r="R37"/>
      <c r="S37"/>
      <c r="T37"/>
      <c r="U37"/>
      <c r="V37"/>
      <c r="W37"/>
      <c r="X37"/>
      <c r="Y37"/>
      <c r="Z37"/>
      <c r="AA37"/>
      <c r="AB37"/>
    </row>
    <row r="38" spans="2:28" ht="13.5" customHeight="1">
      <c r="B38" s="87" t="s">
        <v>278</v>
      </c>
      <c r="C38" s="8">
        <v>0</v>
      </c>
      <c r="D38" s="8">
        <v>0</v>
      </c>
      <c r="E38" s="8"/>
      <c r="F38" s="8"/>
      <c r="G38" s="205"/>
      <c r="H38" s="8"/>
      <c r="I38" s="8"/>
      <c r="J38" s="8"/>
      <c r="K38" s="8"/>
      <c r="L38" s="8"/>
      <c r="M38" s="8"/>
      <c r="N38" s="8"/>
      <c r="O38" s="188"/>
      <c r="Q38"/>
      <c r="R38"/>
      <c r="S38"/>
      <c r="T38"/>
      <c r="U38"/>
      <c r="V38"/>
      <c r="W38"/>
      <c r="X38"/>
      <c r="Y38"/>
      <c r="Z38"/>
      <c r="AA38"/>
      <c r="AB38"/>
    </row>
    <row r="39" spans="2:28" ht="13.5" customHeight="1">
      <c r="B39" s="87" t="s">
        <v>279</v>
      </c>
      <c r="C39" s="8">
        <v>14816</v>
      </c>
      <c r="D39" s="8">
        <v>6913</v>
      </c>
      <c r="E39" s="8"/>
      <c r="F39" s="8"/>
      <c r="G39" s="205"/>
      <c r="H39" s="8"/>
      <c r="I39" s="8"/>
      <c r="J39" s="8"/>
      <c r="K39" s="8"/>
      <c r="L39" s="8"/>
      <c r="M39" s="8"/>
      <c r="N39" s="8"/>
      <c r="O39" s="188"/>
      <c r="Q39"/>
      <c r="R39"/>
      <c r="S39"/>
      <c r="T39"/>
      <c r="U39"/>
      <c r="V39"/>
      <c r="W39"/>
      <c r="X39"/>
      <c r="Y39"/>
      <c r="Z39"/>
      <c r="AA39"/>
      <c r="AB39"/>
    </row>
    <row r="40" spans="2:28" ht="13.5" customHeight="1">
      <c r="B40" s="87" t="s">
        <v>280</v>
      </c>
      <c r="C40" s="8">
        <v>4367</v>
      </c>
      <c r="D40" s="8">
        <v>2269</v>
      </c>
      <c r="E40" s="8"/>
      <c r="F40" s="8"/>
      <c r="G40" s="205"/>
      <c r="H40" s="8"/>
      <c r="I40" s="8"/>
      <c r="J40" s="8"/>
      <c r="K40" s="8"/>
      <c r="L40" s="8"/>
      <c r="M40" s="8"/>
      <c r="N40" s="8"/>
      <c r="O40" s="188"/>
      <c r="Q40"/>
      <c r="R40"/>
      <c r="S40"/>
      <c r="T40"/>
      <c r="U40"/>
      <c r="V40"/>
      <c r="W40"/>
      <c r="X40"/>
      <c r="Y40"/>
      <c r="Z40"/>
      <c r="AA40"/>
      <c r="AB40"/>
    </row>
    <row r="41" spans="2:28" ht="13.5" customHeight="1">
      <c r="B41" s="87" t="s">
        <v>281</v>
      </c>
      <c r="C41" s="8">
        <v>280058</v>
      </c>
      <c r="D41" s="8">
        <v>622792</v>
      </c>
      <c r="E41" s="8"/>
      <c r="F41" s="8"/>
      <c r="G41" s="205"/>
      <c r="H41" s="8"/>
      <c r="I41" s="8"/>
      <c r="J41" s="8"/>
      <c r="K41" s="8"/>
      <c r="L41" s="8"/>
      <c r="M41" s="8"/>
      <c r="N41" s="8"/>
      <c r="O41" s="188"/>
      <c r="Q41"/>
      <c r="R41"/>
      <c r="S41"/>
      <c r="T41"/>
      <c r="U41"/>
      <c r="V41"/>
      <c r="W41"/>
      <c r="X41"/>
      <c r="Y41"/>
      <c r="Z41"/>
      <c r="AA41"/>
      <c r="AB41"/>
    </row>
    <row r="42" spans="2:28" ht="13.5" customHeight="1">
      <c r="B42" s="87" t="s">
        <v>282</v>
      </c>
      <c r="C42" s="8">
        <v>0</v>
      </c>
      <c r="D42" s="8">
        <v>0</v>
      </c>
      <c r="E42" s="8"/>
      <c r="F42" s="8"/>
      <c r="G42" s="205"/>
      <c r="H42" s="8"/>
      <c r="I42" s="8"/>
      <c r="J42" s="8"/>
      <c r="K42" s="8"/>
      <c r="L42" s="8"/>
      <c r="M42" s="8"/>
      <c r="N42" s="8"/>
      <c r="O42" s="188"/>
      <c r="Q42"/>
      <c r="R42"/>
      <c r="S42"/>
      <c r="T42"/>
      <c r="U42"/>
      <c r="V42"/>
      <c r="W42"/>
      <c r="X42"/>
      <c r="Y42"/>
      <c r="Z42"/>
      <c r="AA42"/>
      <c r="AB42"/>
    </row>
    <row r="43" spans="2:28" ht="13.5" customHeight="1">
      <c r="B43" s="87" t="s">
        <v>283</v>
      </c>
      <c r="C43" s="8">
        <v>0</v>
      </c>
      <c r="D43" s="8">
        <v>0</v>
      </c>
      <c r="E43" s="8"/>
      <c r="F43" s="8"/>
      <c r="G43" s="205"/>
      <c r="H43" s="8"/>
      <c r="I43" s="8"/>
      <c r="J43" s="8"/>
      <c r="K43" s="8"/>
      <c r="L43" s="8"/>
      <c r="M43" s="8"/>
      <c r="N43" s="8"/>
      <c r="O43" s="188"/>
      <c r="Q43"/>
      <c r="R43"/>
      <c r="S43"/>
      <c r="T43"/>
      <c r="U43"/>
      <c r="V43"/>
      <c r="W43"/>
      <c r="X43"/>
      <c r="Y43"/>
      <c r="Z43"/>
      <c r="AA43"/>
      <c r="AB43"/>
    </row>
    <row r="44" spans="2:28" ht="13.5" customHeight="1">
      <c r="B44" s="87" t="s">
        <v>284</v>
      </c>
      <c r="C44" s="8">
        <v>0</v>
      </c>
      <c r="D44" s="8">
        <v>0</v>
      </c>
      <c r="E44" s="8"/>
      <c r="F44" s="8"/>
      <c r="G44" s="205"/>
      <c r="H44" s="8"/>
      <c r="I44" s="8"/>
      <c r="J44" s="8"/>
      <c r="K44" s="8"/>
      <c r="L44" s="8"/>
      <c r="M44" s="8"/>
      <c r="N44" s="8"/>
      <c r="O44" s="188"/>
      <c r="Q44"/>
      <c r="R44"/>
      <c r="S44"/>
      <c r="T44"/>
      <c r="U44"/>
      <c r="V44"/>
      <c r="W44"/>
      <c r="X44"/>
      <c r="Y44"/>
      <c r="Z44"/>
      <c r="AA44"/>
      <c r="AB44"/>
    </row>
    <row r="45" spans="2:28" ht="13.5" customHeight="1">
      <c r="B45" s="87" t="s">
        <v>285</v>
      </c>
      <c r="C45" s="8">
        <v>200861</v>
      </c>
      <c r="D45" s="8">
        <v>710038</v>
      </c>
      <c r="E45" s="8"/>
      <c r="F45" s="8"/>
      <c r="G45" s="205"/>
      <c r="H45" s="8"/>
      <c r="I45" s="8"/>
      <c r="J45" s="8"/>
      <c r="K45" s="8"/>
      <c r="L45" s="8"/>
      <c r="M45" s="8"/>
      <c r="N45" s="8"/>
      <c r="O45" s="188"/>
      <c r="Q45"/>
      <c r="R45"/>
      <c r="S45"/>
      <c r="T45"/>
      <c r="U45"/>
      <c r="V45"/>
      <c r="W45"/>
      <c r="X45"/>
      <c r="Y45"/>
      <c r="Z45"/>
      <c r="AA45"/>
      <c r="AB45"/>
    </row>
    <row r="46" spans="2:28" ht="13.5" customHeight="1">
      <c r="B46" s="87" t="s">
        <v>286</v>
      </c>
      <c r="C46" s="8">
        <v>0</v>
      </c>
      <c r="D46" s="8">
        <v>0</v>
      </c>
      <c r="E46" s="8"/>
      <c r="F46" s="8"/>
      <c r="G46" s="205"/>
      <c r="H46" s="8"/>
      <c r="I46" s="8"/>
      <c r="J46" s="8"/>
      <c r="K46" s="8"/>
      <c r="L46" s="8"/>
      <c r="M46" s="8"/>
      <c r="N46" s="8"/>
      <c r="O46" s="188"/>
      <c r="Q46"/>
      <c r="R46"/>
      <c r="S46"/>
      <c r="T46"/>
      <c r="U46"/>
      <c r="V46"/>
      <c r="W46"/>
      <c r="X46"/>
      <c r="Y46"/>
      <c r="Z46"/>
      <c r="AA46"/>
      <c r="AB46"/>
    </row>
    <row r="47" spans="2:28" ht="13.5" customHeight="1">
      <c r="B47" s="87" t="s">
        <v>287</v>
      </c>
      <c r="C47" s="8">
        <v>88200.6</v>
      </c>
      <c r="D47" s="8">
        <v>683412.1</v>
      </c>
      <c r="E47" s="8"/>
      <c r="F47" s="8"/>
      <c r="G47" s="205"/>
      <c r="H47" s="8"/>
      <c r="I47" s="8"/>
      <c r="J47" s="8"/>
      <c r="K47" s="8"/>
      <c r="L47" s="8"/>
      <c r="M47" s="8"/>
      <c r="N47" s="8"/>
      <c r="O47" s="188"/>
      <c r="Q47"/>
      <c r="R47"/>
      <c r="S47"/>
      <c r="T47"/>
      <c r="U47"/>
      <c r="V47"/>
      <c r="W47"/>
      <c r="X47"/>
      <c r="Y47"/>
      <c r="Z47"/>
      <c r="AA47"/>
      <c r="AB47"/>
    </row>
    <row r="48" spans="2:28" ht="13.5" customHeight="1">
      <c r="B48" s="87" t="s">
        <v>288</v>
      </c>
      <c r="C48" s="8">
        <v>30989.399999999994</v>
      </c>
      <c r="D48" s="8">
        <v>292890.90000000002</v>
      </c>
      <c r="E48" s="8"/>
      <c r="F48" s="8"/>
      <c r="G48" s="205"/>
      <c r="H48" s="8"/>
      <c r="I48" s="8"/>
      <c r="J48" s="8"/>
      <c r="K48" s="8"/>
      <c r="L48" s="8"/>
      <c r="M48" s="8"/>
      <c r="N48" s="8"/>
      <c r="O48" s="18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3.5" customHeight="1">
      <c r="B49" s="87" t="s">
        <v>289</v>
      </c>
      <c r="C49" s="8">
        <v>0</v>
      </c>
      <c r="D49" s="8">
        <v>0</v>
      </c>
      <c r="E49" s="8"/>
      <c r="F49" s="8"/>
      <c r="G49" s="205"/>
      <c r="H49" s="8"/>
      <c r="I49" s="8"/>
      <c r="J49" s="8"/>
      <c r="K49" s="8"/>
      <c r="L49" s="8"/>
      <c r="M49" s="8"/>
      <c r="N49" s="8"/>
      <c r="O49" s="188"/>
      <c r="Q49"/>
      <c r="R49"/>
      <c r="S49"/>
      <c r="T49"/>
      <c r="U49"/>
      <c r="V49"/>
      <c r="W49"/>
      <c r="X49"/>
      <c r="Y49"/>
      <c r="Z49"/>
      <c r="AA49"/>
      <c r="AB49"/>
    </row>
    <row r="50" spans="1:28" ht="13.5" customHeight="1">
      <c r="B50" s="87" t="s">
        <v>290</v>
      </c>
      <c r="C50" s="8">
        <v>109936</v>
      </c>
      <c r="D50" s="8">
        <v>67349</v>
      </c>
      <c r="E50" s="8"/>
      <c r="F50" s="8"/>
      <c r="G50" s="205"/>
      <c r="H50" s="8"/>
      <c r="I50" s="8"/>
      <c r="J50" s="8"/>
      <c r="K50" s="8"/>
      <c r="L50" s="8"/>
      <c r="M50" s="8"/>
      <c r="N50" s="8"/>
      <c r="O50" s="188"/>
      <c r="Q50"/>
      <c r="R50"/>
      <c r="S50"/>
      <c r="T50"/>
      <c r="U50"/>
      <c r="V50"/>
      <c r="W50"/>
      <c r="X50"/>
      <c r="Y50"/>
      <c r="Z50"/>
      <c r="AA50"/>
      <c r="AB50"/>
    </row>
    <row r="51" spans="1:28" ht="13.8">
      <c r="B51" s="87" t="s">
        <v>291</v>
      </c>
      <c r="C51" s="8">
        <v>92243</v>
      </c>
      <c r="D51" s="8">
        <v>78202</v>
      </c>
      <c r="E51" s="8"/>
      <c r="F51" s="8"/>
      <c r="G51" s="205"/>
      <c r="H51" s="8"/>
      <c r="I51" s="8"/>
      <c r="J51" s="8"/>
      <c r="K51" s="8"/>
      <c r="L51" s="8"/>
      <c r="M51" s="8"/>
      <c r="N51" s="8"/>
      <c r="O51" s="188"/>
      <c r="Q51"/>
      <c r="R51"/>
      <c r="S51"/>
      <c r="T51"/>
      <c r="U51"/>
      <c r="V51"/>
      <c r="W51"/>
      <c r="X51"/>
      <c r="Y51"/>
      <c r="Z51"/>
      <c r="AA51"/>
      <c r="AB51"/>
    </row>
    <row r="52" spans="1:28" ht="13.8">
      <c r="B52" s="87" t="s">
        <v>292</v>
      </c>
      <c r="C52" s="8">
        <v>90443</v>
      </c>
      <c r="D52" s="8">
        <v>362352</v>
      </c>
      <c r="E52" s="8"/>
      <c r="F52" s="8"/>
      <c r="G52" s="205"/>
      <c r="H52" s="8"/>
      <c r="I52" s="8"/>
      <c r="J52" s="8"/>
      <c r="K52" s="8"/>
      <c r="L52" s="8"/>
      <c r="M52" s="8"/>
      <c r="N52" s="8"/>
      <c r="O52" s="188"/>
      <c r="Q52"/>
      <c r="R52"/>
      <c r="S52"/>
      <c r="T52"/>
      <c r="U52"/>
      <c r="V52"/>
      <c r="W52"/>
      <c r="X52"/>
      <c r="Y52"/>
      <c r="Z52"/>
      <c r="AA52"/>
      <c r="AB52"/>
    </row>
    <row r="53" spans="1:28" ht="15.75" customHeight="1">
      <c r="B53" s="87" t="s">
        <v>293</v>
      </c>
      <c r="C53" s="8">
        <v>0</v>
      </c>
      <c r="D53" s="8">
        <v>45000</v>
      </c>
      <c r="E53" s="8"/>
      <c r="F53" s="8"/>
      <c r="G53" s="205"/>
      <c r="H53" s="8"/>
      <c r="I53" s="8"/>
      <c r="J53" s="8"/>
      <c r="K53" s="8"/>
      <c r="L53" s="8"/>
      <c r="M53" s="8"/>
      <c r="N53" s="8"/>
      <c r="O53" s="188"/>
      <c r="Q53"/>
      <c r="R53"/>
      <c r="S53"/>
      <c r="T53"/>
      <c r="U53"/>
      <c r="V53"/>
      <c r="W53"/>
      <c r="X53"/>
      <c r="Y53"/>
      <c r="Z53"/>
      <c r="AA53"/>
      <c r="AB53"/>
    </row>
    <row r="54" spans="1:28" ht="14.25" customHeight="1">
      <c r="B54" s="87" t="s">
        <v>294</v>
      </c>
      <c r="C54" s="8">
        <v>0</v>
      </c>
      <c r="D54" s="8">
        <v>0</v>
      </c>
      <c r="E54" s="8"/>
      <c r="F54" s="8"/>
      <c r="G54" s="205"/>
      <c r="H54" s="8"/>
      <c r="I54" s="8"/>
      <c r="J54" s="8"/>
      <c r="K54" s="8"/>
      <c r="L54" s="8"/>
      <c r="M54" s="8"/>
      <c r="N54" s="8"/>
      <c r="O54" s="188"/>
      <c r="Q54"/>
      <c r="R54"/>
      <c r="S54"/>
      <c r="T54"/>
      <c r="U54"/>
      <c r="V54"/>
      <c r="W54"/>
      <c r="X54"/>
      <c r="Y54"/>
      <c r="Z54"/>
      <c r="AA54"/>
      <c r="AB54"/>
    </row>
    <row r="55" spans="1:28" ht="13.8">
      <c r="B55" s="87" t="s">
        <v>295</v>
      </c>
      <c r="C55" s="8">
        <v>0</v>
      </c>
      <c r="D55" s="8">
        <v>2000</v>
      </c>
      <c r="E55" s="8"/>
      <c r="F55" s="8"/>
      <c r="G55" s="205"/>
      <c r="H55" s="8"/>
      <c r="I55" s="8"/>
      <c r="J55" s="8"/>
      <c r="K55" s="8"/>
      <c r="L55" s="8"/>
      <c r="M55" s="8"/>
      <c r="N55" s="8"/>
      <c r="O55" s="188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 customHeight="1">
      <c r="B56" s="87" t="s">
        <v>296</v>
      </c>
      <c r="C56" s="8">
        <v>7456</v>
      </c>
      <c r="D56" s="8">
        <v>8272</v>
      </c>
      <c r="E56" s="8"/>
      <c r="F56" s="8"/>
      <c r="G56" s="205"/>
      <c r="H56" s="8"/>
      <c r="I56" s="8"/>
      <c r="J56" s="8"/>
      <c r="K56" s="8"/>
      <c r="L56" s="8"/>
      <c r="M56" s="8"/>
      <c r="N56" s="8"/>
      <c r="O56" s="188"/>
    </row>
    <row r="57" spans="1:28" ht="13.8">
      <c r="B57" s="87" t="s">
        <v>297</v>
      </c>
      <c r="C57" s="8">
        <v>0</v>
      </c>
      <c r="D57" s="8">
        <v>0</v>
      </c>
      <c r="E57" s="8"/>
      <c r="F57" s="8"/>
      <c r="G57" s="205"/>
      <c r="H57" s="8"/>
      <c r="I57" s="8"/>
      <c r="J57" s="8"/>
      <c r="K57" s="8"/>
      <c r="L57" s="8"/>
      <c r="M57" s="8"/>
      <c r="N57" s="8"/>
      <c r="O57" s="188"/>
    </row>
    <row r="58" spans="1:28" ht="13.8">
      <c r="B58" s="87" t="s">
        <v>298</v>
      </c>
      <c r="C58" s="8">
        <v>0</v>
      </c>
      <c r="D58" s="8">
        <v>0</v>
      </c>
      <c r="E58" s="8"/>
      <c r="F58" s="8"/>
      <c r="G58" s="205"/>
      <c r="H58" s="8"/>
      <c r="I58" s="8"/>
      <c r="J58" s="8"/>
      <c r="K58" s="8"/>
      <c r="L58" s="8"/>
      <c r="M58" s="8"/>
      <c r="N58" s="8"/>
      <c r="O58" s="188"/>
    </row>
    <row r="59" spans="1:28" ht="13.8">
      <c r="B59" s="87" t="s">
        <v>299</v>
      </c>
      <c r="C59" s="8">
        <v>0</v>
      </c>
      <c r="D59" s="8">
        <v>0</v>
      </c>
      <c r="E59" s="8"/>
      <c r="F59" s="8"/>
      <c r="G59" s="205"/>
      <c r="H59" s="8"/>
      <c r="I59" s="8"/>
      <c r="J59" s="8"/>
      <c r="K59" s="8"/>
      <c r="L59" s="8"/>
      <c r="M59" s="8"/>
      <c r="N59" s="8"/>
      <c r="O59" s="188"/>
    </row>
    <row r="60" spans="1:28" ht="13.8">
      <c r="B60" s="87" t="s">
        <v>300</v>
      </c>
      <c r="C60" s="8">
        <v>0</v>
      </c>
      <c r="D60" s="8">
        <v>0</v>
      </c>
      <c r="E60" s="8"/>
      <c r="F60" s="8"/>
      <c r="G60" s="205"/>
      <c r="H60" s="8"/>
      <c r="I60" s="8"/>
      <c r="J60" s="8"/>
      <c r="K60" s="8"/>
      <c r="L60" s="8"/>
      <c r="M60" s="8"/>
      <c r="N60" s="8"/>
      <c r="O60" s="188"/>
    </row>
    <row r="61" spans="1:28" ht="13.8">
      <c r="B61" s="87" t="s">
        <v>301</v>
      </c>
      <c r="C61" s="8">
        <v>0</v>
      </c>
      <c r="D61" s="8">
        <v>0</v>
      </c>
      <c r="E61" s="8"/>
      <c r="F61" s="8"/>
      <c r="G61" s="205"/>
      <c r="H61" s="8"/>
      <c r="I61" s="8"/>
      <c r="J61" s="8"/>
      <c r="K61" s="8"/>
      <c r="L61" s="8"/>
      <c r="M61" s="8"/>
      <c r="N61" s="8"/>
      <c r="O61" s="188"/>
    </row>
    <row r="62" spans="1:28" ht="13.8">
      <c r="B62" s="87" t="s">
        <v>302</v>
      </c>
      <c r="C62" s="8">
        <v>0</v>
      </c>
      <c r="D62" s="8">
        <v>0</v>
      </c>
      <c r="E62" s="8"/>
      <c r="F62" s="8"/>
      <c r="G62" s="205"/>
      <c r="H62" s="8"/>
      <c r="I62" s="8"/>
      <c r="J62" s="8"/>
      <c r="K62" s="8"/>
      <c r="L62" s="8"/>
      <c r="M62" s="8"/>
      <c r="N62" s="8"/>
      <c r="O62" s="188"/>
    </row>
    <row r="63" spans="1:28" ht="13.8">
      <c r="A63" s="152"/>
      <c r="B63" s="87" t="s">
        <v>303</v>
      </c>
      <c r="C63" s="8">
        <v>0</v>
      </c>
      <c r="D63" s="8">
        <v>0</v>
      </c>
      <c r="E63" s="8"/>
      <c r="F63" s="8"/>
      <c r="G63" s="205"/>
      <c r="H63" s="8"/>
      <c r="I63" s="8"/>
      <c r="J63" s="8"/>
      <c r="K63" s="8"/>
      <c r="L63" s="8"/>
      <c r="M63" s="8"/>
      <c r="N63" s="8"/>
      <c r="O63" s="188"/>
    </row>
    <row r="64" spans="1:28" ht="13.8">
      <c r="A64" s="152"/>
      <c r="B64" s="87" t="s">
        <v>304</v>
      </c>
      <c r="C64" s="8">
        <v>0</v>
      </c>
      <c r="D64" s="8">
        <v>0</v>
      </c>
      <c r="E64" s="8"/>
      <c r="F64" s="8"/>
      <c r="G64" s="205"/>
      <c r="H64" s="8"/>
      <c r="I64" s="8"/>
      <c r="J64" s="8"/>
      <c r="K64" s="8"/>
      <c r="L64" s="8"/>
      <c r="M64" s="8"/>
      <c r="N64" s="8"/>
      <c r="O64" s="188"/>
    </row>
    <row r="65" spans="1:25" ht="13.8">
      <c r="A65" s="152"/>
      <c r="B65" s="87" t="s">
        <v>305</v>
      </c>
      <c r="C65" s="8">
        <v>0</v>
      </c>
      <c r="D65" s="8">
        <v>0</v>
      </c>
      <c r="E65" s="8"/>
      <c r="F65" s="8"/>
      <c r="G65" s="205"/>
      <c r="H65" s="8"/>
      <c r="I65" s="8"/>
      <c r="J65" s="8"/>
      <c r="K65" s="8"/>
      <c r="L65" s="8"/>
      <c r="M65" s="8"/>
      <c r="N65" s="8"/>
      <c r="O65" s="188"/>
    </row>
    <row r="66" spans="1:25" ht="13.8">
      <c r="A66" s="152"/>
      <c r="B66" s="87" t="s">
        <v>306</v>
      </c>
      <c r="C66" s="8">
        <v>0</v>
      </c>
      <c r="D66" s="8">
        <v>0</v>
      </c>
      <c r="E66" s="8"/>
      <c r="F66" s="8"/>
      <c r="G66" s="205"/>
      <c r="H66" s="8"/>
      <c r="I66" s="8"/>
      <c r="J66" s="8"/>
      <c r="K66" s="8"/>
      <c r="L66" s="8"/>
      <c r="M66" s="8"/>
      <c r="N66" s="8"/>
      <c r="O66" s="188"/>
      <c r="P66" s="54"/>
      <c r="Q66" s="313"/>
      <c r="R66" s="313"/>
      <c r="S66" s="313"/>
      <c r="T66" s="313"/>
      <c r="U66" s="313"/>
      <c r="V66" s="313"/>
      <c r="W66" s="313"/>
      <c r="X66" s="313"/>
      <c r="Y66" s="313"/>
    </row>
    <row r="67" spans="1:25" ht="13.8">
      <c r="A67" s="152"/>
      <c r="B67" s="87" t="s">
        <v>307</v>
      </c>
      <c r="C67" s="8">
        <v>0</v>
      </c>
      <c r="D67" s="8">
        <v>7</v>
      </c>
      <c r="E67" s="8"/>
      <c r="F67" s="8"/>
      <c r="G67" s="205"/>
      <c r="H67" s="8"/>
      <c r="I67" s="8"/>
      <c r="J67" s="8"/>
      <c r="K67" s="8"/>
      <c r="L67" s="8"/>
      <c r="M67" s="8"/>
      <c r="N67" s="8"/>
      <c r="O67" s="188"/>
      <c r="P67" s="54"/>
      <c r="Q67" s="313"/>
      <c r="R67" s="313"/>
      <c r="S67" s="313"/>
      <c r="T67" s="313"/>
      <c r="U67" s="313"/>
      <c r="V67" s="313"/>
      <c r="W67" s="313"/>
      <c r="X67" s="313"/>
      <c r="Y67" s="313"/>
    </row>
    <row r="68" spans="1:25" ht="13.8">
      <c r="A68" s="152"/>
      <c r="B68" s="87" t="s">
        <v>308</v>
      </c>
      <c r="C68" s="8">
        <v>0</v>
      </c>
      <c r="D68" s="8">
        <v>82</v>
      </c>
      <c r="E68" s="8"/>
      <c r="F68" s="8"/>
      <c r="G68" s="205"/>
      <c r="H68" s="8"/>
      <c r="I68" s="8"/>
      <c r="J68" s="8"/>
      <c r="K68" s="8"/>
      <c r="L68" s="8"/>
      <c r="M68" s="8"/>
      <c r="N68" s="8"/>
      <c r="O68" s="188"/>
      <c r="P68" s="54"/>
      <c r="Q68" s="313"/>
      <c r="R68" s="313"/>
      <c r="S68" s="313"/>
      <c r="T68" s="313"/>
      <c r="U68" s="313"/>
      <c r="V68" s="313"/>
      <c r="W68" s="313"/>
      <c r="X68" s="313"/>
      <c r="Y68" s="313"/>
    </row>
    <row r="69" spans="1:25" ht="13.8">
      <c r="A69" s="152"/>
      <c r="B69" s="87" t="s">
        <v>309</v>
      </c>
      <c r="C69" s="8">
        <v>0</v>
      </c>
      <c r="D69" s="8">
        <v>0</v>
      </c>
      <c r="E69" s="8"/>
      <c r="F69" s="8"/>
      <c r="G69" s="205"/>
      <c r="H69" s="8"/>
      <c r="I69" s="8"/>
      <c r="J69" s="8"/>
      <c r="K69" s="8"/>
      <c r="L69" s="8"/>
      <c r="M69" s="8"/>
      <c r="N69" s="8"/>
      <c r="O69" s="188"/>
      <c r="P69" s="54"/>
      <c r="Q69" s="313"/>
      <c r="R69" s="313"/>
      <c r="S69" s="313"/>
      <c r="T69" s="313"/>
      <c r="U69" s="313"/>
      <c r="V69" s="313"/>
      <c r="W69" s="313"/>
      <c r="X69" s="313"/>
      <c r="Y69" s="313"/>
    </row>
    <row r="70" spans="1:25" ht="13.8">
      <c r="A70" s="152"/>
      <c r="B70" s="87" t="s">
        <v>310</v>
      </c>
      <c r="C70" s="150">
        <v>0</v>
      </c>
      <c r="D70" s="150">
        <v>0</v>
      </c>
      <c r="E70" s="150"/>
      <c r="F70" s="150"/>
      <c r="G70" s="150"/>
      <c r="H70" s="215"/>
      <c r="I70" s="215"/>
      <c r="J70" s="215"/>
      <c r="K70" s="215"/>
      <c r="L70" s="215"/>
      <c r="M70" s="215"/>
      <c r="N70" s="215"/>
      <c r="O70" s="188"/>
      <c r="P70" s="54"/>
      <c r="Q70" s="313"/>
      <c r="R70" s="313"/>
      <c r="S70" s="313"/>
      <c r="T70" s="313"/>
      <c r="U70" s="313"/>
      <c r="V70" s="313"/>
      <c r="W70" s="313"/>
      <c r="X70" s="313"/>
      <c r="Y70" s="313"/>
    </row>
    <row r="71" spans="1:25" ht="13.8">
      <c r="A71" s="152"/>
      <c r="B71" s="87" t="s">
        <v>311</v>
      </c>
      <c r="C71" s="150">
        <v>0</v>
      </c>
      <c r="D71" s="150">
        <v>0</v>
      </c>
      <c r="E71" s="150"/>
      <c r="F71" s="150"/>
      <c r="G71" s="150"/>
      <c r="H71" s="215"/>
      <c r="I71" s="215"/>
      <c r="J71" s="215"/>
      <c r="K71" s="215"/>
      <c r="L71" s="215"/>
      <c r="M71" s="215"/>
      <c r="N71" s="215"/>
      <c r="O71" s="188"/>
      <c r="P71" s="54"/>
      <c r="Q71" s="313"/>
      <c r="R71" s="313"/>
      <c r="S71" s="313"/>
      <c r="T71" s="313"/>
      <c r="U71" s="313"/>
      <c r="V71" s="313"/>
      <c r="W71" s="313"/>
      <c r="X71" s="313"/>
      <c r="Y71" s="313"/>
    </row>
    <row r="72" spans="1:25" ht="13.8">
      <c r="A72" s="152"/>
      <c r="B72" s="87" t="s">
        <v>312</v>
      </c>
      <c r="C72" s="150">
        <v>0</v>
      </c>
      <c r="D72" s="150">
        <v>0</v>
      </c>
      <c r="E72" s="150"/>
      <c r="F72" s="150"/>
      <c r="G72" s="150"/>
      <c r="H72" s="215"/>
      <c r="I72" s="215"/>
      <c r="J72" s="215"/>
      <c r="K72" s="215"/>
      <c r="L72" s="215"/>
      <c r="M72" s="215"/>
      <c r="N72" s="215"/>
      <c r="O72" s="188"/>
      <c r="P72" s="54"/>
      <c r="Q72" s="313"/>
      <c r="R72" s="313"/>
      <c r="S72" s="313"/>
      <c r="T72" s="313"/>
      <c r="U72" s="313"/>
      <c r="V72" s="313"/>
      <c r="W72" s="313"/>
      <c r="X72" s="313"/>
      <c r="Y72" s="313"/>
    </row>
    <row r="73" spans="1:25" ht="13.8">
      <c r="A73" s="152"/>
      <c r="B73" s="87" t="s">
        <v>313</v>
      </c>
      <c r="C73" s="205"/>
      <c r="D73" s="205"/>
      <c r="E73" s="205"/>
      <c r="F73" s="205"/>
      <c r="G73" s="205"/>
      <c r="H73" s="215"/>
      <c r="I73" s="215"/>
      <c r="J73" s="215"/>
      <c r="K73" s="215"/>
      <c r="L73" s="215"/>
      <c r="M73" s="215"/>
      <c r="N73" s="215"/>
      <c r="O73" s="188"/>
      <c r="P73" s="54"/>
      <c r="Q73" s="313"/>
      <c r="R73" s="313"/>
      <c r="S73" s="313"/>
      <c r="T73" s="313"/>
      <c r="U73" s="313"/>
      <c r="V73" s="313"/>
      <c r="W73" s="313"/>
      <c r="X73" s="313"/>
      <c r="Y73" s="313"/>
    </row>
    <row r="74" spans="1:25" ht="13.8">
      <c r="A74" s="152"/>
      <c r="B74" s="87" t="s">
        <v>314</v>
      </c>
      <c r="C74" s="205"/>
      <c r="D74" s="205"/>
      <c r="E74" s="205"/>
      <c r="F74" s="205"/>
      <c r="G74" s="205"/>
      <c r="H74" s="150"/>
      <c r="I74" s="150"/>
      <c r="J74" s="150"/>
      <c r="K74" s="150"/>
      <c r="L74" s="150"/>
      <c r="M74" s="150"/>
      <c r="N74" s="150"/>
      <c r="O74" s="188"/>
      <c r="P74" s="54"/>
      <c r="Q74" s="313"/>
      <c r="R74" s="313"/>
      <c r="S74" s="313"/>
      <c r="T74" s="313"/>
      <c r="U74" s="313"/>
      <c r="V74" s="313"/>
      <c r="W74" s="313"/>
      <c r="X74" s="313"/>
      <c r="Y74" s="313"/>
    </row>
    <row r="75" spans="1:25" ht="13.8">
      <c r="A75" s="152"/>
      <c r="B75" s="87" t="s">
        <v>315</v>
      </c>
      <c r="C75" s="205"/>
      <c r="D75" s="205"/>
      <c r="E75" s="205"/>
      <c r="F75" s="205"/>
      <c r="G75" s="205"/>
      <c r="H75" s="150"/>
      <c r="I75" s="150"/>
      <c r="J75" s="150"/>
      <c r="K75" s="150"/>
      <c r="L75" s="150"/>
      <c r="M75" s="150"/>
      <c r="N75" s="150"/>
      <c r="O75" s="188"/>
      <c r="P75" s="54"/>
      <c r="Q75" s="313"/>
      <c r="R75" s="313"/>
      <c r="S75" s="313"/>
      <c r="T75" s="313"/>
      <c r="U75" s="313"/>
      <c r="V75" s="313"/>
      <c r="W75" s="313"/>
      <c r="X75" s="313"/>
      <c r="Y75" s="313"/>
    </row>
    <row r="76" spans="1:25" ht="13.8">
      <c r="A76" s="152"/>
      <c r="B76" s="87" t="s">
        <v>316</v>
      </c>
      <c r="C76" s="205"/>
      <c r="D76" s="205"/>
      <c r="E76" s="205"/>
      <c r="F76" s="205"/>
      <c r="G76" s="205"/>
      <c r="H76" s="215"/>
      <c r="I76" s="215"/>
      <c r="J76" s="215"/>
      <c r="K76" s="215"/>
      <c r="L76" s="215"/>
      <c r="M76" s="215"/>
      <c r="N76" s="215"/>
      <c r="O76" s="188"/>
      <c r="P76" s="54"/>
      <c r="Q76" s="313"/>
      <c r="R76" s="313"/>
      <c r="S76" s="313"/>
      <c r="T76" s="313"/>
      <c r="U76" s="313"/>
      <c r="V76" s="313"/>
      <c r="W76" s="313"/>
      <c r="X76" s="313"/>
      <c r="Y76" s="313"/>
    </row>
    <row r="77" spans="1:25" ht="13.8">
      <c r="A77" s="152"/>
      <c r="B77" s="87" t="s">
        <v>317</v>
      </c>
      <c r="C77" s="205"/>
      <c r="D77" s="205"/>
      <c r="E77" s="205"/>
      <c r="F77" s="205"/>
      <c r="G77" s="205"/>
      <c r="H77" s="215"/>
      <c r="I77" s="215"/>
      <c r="J77" s="215"/>
      <c r="K77" s="215"/>
      <c r="L77" s="215"/>
      <c r="M77" s="215"/>
      <c r="N77" s="215"/>
      <c r="O77" s="188"/>
      <c r="P77" s="54"/>
      <c r="Q77" s="313"/>
      <c r="R77" s="313"/>
      <c r="S77" s="313"/>
      <c r="T77" s="313"/>
      <c r="U77" s="313"/>
      <c r="V77" s="313"/>
      <c r="W77" s="313"/>
      <c r="X77" s="313"/>
      <c r="Y77" s="313"/>
    </row>
    <row r="78" spans="1:25" ht="13.8">
      <c r="A78" s="152"/>
      <c r="B78" s="87" t="s">
        <v>318</v>
      </c>
      <c r="C78" s="205"/>
      <c r="D78" s="205"/>
      <c r="E78" s="205"/>
      <c r="F78" s="205"/>
      <c r="G78" s="205"/>
      <c r="H78" s="215"/>
      <c r="I78" s="215"/>
      <c r="J78" s="215"/>
      <c r="K78" s="215"/>
      <c r="L78" s="215"/>
      <c r="M78" s="215"/>
      <c r="N78" s="215"/>
      <c r="O78" s="188"/>
      <c r="P78" s="54"/>
      <c r="Q78" s="313"/>
      <c r="R78" s="313"/>
      <c r="S78" s="313"/>
      <c r="T78" s="313"/>
      <c r="U78" s="313"/>
      <c r="V78" s="313"/>
      <c r="W78" s="313"/>
      <c r="X78" s="313"/>
      <c r="Y78" s="313"/>
    </row>
    <row r="79" spans="1:25" ht="13.8">
      <c r="A79" s="152"/>
      <c r="B79" s="87" t="s">
        <v>319</v>
      </c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188"/>
      <c r="P79" s="54"/>
      <c r="Q79" s="313"/>
      <c r="R79" s="313"/>
      <c r="S79" s="313"/>
      <c r="T79" s="313"/>
      <c r="U79" s="313"/>
      <c r="V79" s="313"/>
      <c r="W79" s="313"/>
      <c r="X79" s="313"/>
      <c r="Y79" s="313"/>
    </row>
    <row r="80" spans="1:25" ht="13.8">
      <c r="A80" s="152"/>
      <c r="B80" s="87" t="s">
        <v>320</v>
      </c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188"/>
      <c r="P80" s="54"/>
      <c r="Q80" s="313"/>
      <c r="R80" s="313"/>
      <c r="S80" s="313"/>
      <c r="T80" s="313"/>
      <c r="U80" s="313"/>
      <c r="V80" s="313"/>
      <c r="W80" s="313"/>
      <c r="X80" s="313"/>
      <c r="Y80" s="313"/>
    </row>
    <row r="81" spans="1:91" ht="13.8">
      <c r="A81" s="152"/>
      <c r="B81" s="87" t="s">
        <v>321</v>
      </c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188"/>
      <c r="P81" s="54"/>
      <c r="Q81" s="313"/>
      <c r="R81" s="313"/>
      <c r="S81" s="313"/>
      <c r="T81" s="313"/>
      <c r="U81" s="313"/>
      <c r="V81" s="313"/>
      <c r="W81" s="313"/>
      <c r="X81" s="313"/>
      <c r="Y81" s="313"/>
    </row>
    <row r="82" spans="1:91" ht="13.8">
      <c r="A82" s="152"/>
      <c r="B82" s="87" t="s">
        <v>322</v>
      </c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188"/>
      <c r="P82" s="54"/>
      <c r="Q82" s="313"/>
      <c r="R82" s="313"/>
      <c r="S82" s="313"/>
      <c r="T82" s="313"/>
      <c r="U82" s="313"/>
      <c r="V82" s="313"/>
      <c r="W82" s="313"/>
      <c r="X82" s="313"/>
      <c r="Y82" s="313"/>
    </row>
    <row r="83" spans="1:91" ht="13.8">
      <c r="A83" s="152"/>
      <c r="B83" s="87" t="s">
        <v>323</v>
      </c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188"/>
      <c r="P83" s="54"/>
      <c r="Q83" s="313"/>
      <c r="R83" s="313"/>
      <c r="S83" s="313"/>
      <c r="T83" s="313"/>
      <c r="U83" s="313"/>
      <c r="V83" s="313"/>
      <c r="W83" s="313"/>
      <c r="X83" s="313"/>
      <c r="Y83" s="313"/>
    </row>
    <row r="84" spans="1:91" ht="13.8">
      <c r="A84" s="152"/>
      <c r="B84" s="87" t="s">
        <v>324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188"/>
      <c r="P84" s="54"/>
      <c r="Q84" s="313"/>
      <c r="R84" s="313"/>
      <c r="S84" s="313"/>
      <c r="T84" s="313"/>
      <c r="U84" s="313"/>
      <c r="V84" s="313"/>
      <c r="W84" s="313"/>
      <c r="X84" s="313"/>
      <c r="Y84" s="313"/>
    </row>
    <row r="85" spans="1:91" ht="13.8">
      <c r="A85" s="152"/>
      <c r="B85" s="87" t="s">
        <v>325</v>
      </c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188"/>
      <c r="P85" s="54"/>
      <c r="Q85" s="313"/>
      <c r="R85" s="313"/>
      <c r="S85" s="313"/>
      <c r="T85" s="313"/>
      <c r="U85" s="313"/>
      <c r="V85" s="313"/>
      <c r="W85" s="313"/>
      <c r="X85" s="313"/>
      <c r="Y85" s="313"/>
    </row>
    <row r="86" spans="1:91" ht="13.8">
      <c r="A86" s="152"/>
      <c r="B86" s="87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188"/>
      <c r="P86" s="54"/>
      <c r="Q86" s="313"/>
      <c r="R86" s="313"/>
      <c r="S86" s="313"/>
      <c r="T86" s="313"/>
      <c r="U86" s="313"/>
      <c r="V86" s="313"/>
      <c r="W86" s="313"/>
      <c r="X86" s="313"/>
      <c r="Y86" s="313"/>
    </row>
    <row r="87" spans="1:91" ht="13.8">
      <c r="A87" s="152"/>
      <c r="B87" s="88"/>
      <c r="C87" s="8"/>
      <c r="D87" s="8"/>
      <c r="E87" s="8"/>
      <c r="F87" s="8"/>
      <c r="G87" s="205"/>
      <c r="H87" s="8"/>
      <c r="I87" s="8"/>
      <c r="J87" s="8"/>
      <c r="K87" s="8"/>
      <c r="L87" s="8"/>
      <c r="M87" s="8"/>
      <c r="N87" s="8"/>
      <c r="O87" s="188"/>
    </row>
    <row r="88" spans="1:91" ht="13.8">
      <c r="A88" s="87"/>
      <c r="B88" s="63" t="s">
        <v>18</v>
      </c>
      <c r="C88" s="78">
        <v>36433414.034999996</v>
      </c>
      <c r="D88" s="78">
        <v>38102112.150000006</v>
      </c>
      <c r="E88" s="78"/>
      <c r="F88" s="78"/>
      <c r="G88" s="208"/>
      <c r="H88" s="78"/>
      <c r="I88" s="78"/>
      <c r="J88" s="78"/>
      <c r="K88" s="78"/>
      <c r="L88" s="78"/>
      <c r="M88" s="78"/>
      <c r="N88" s="78"/>
      <c r="O88" s="188"/>
    </row>
    <row r="89" spans="1:91" ht="13.8">
      <c r="A89" s="87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42"/>
      <c r="Q89" s="314"/>
      <c r="R89" s="314"/>
      <c r="S89" s="314"/>
      <c r="T89" s="314"/>
      <c r="U89" s="314"/>
      <c r="V89" s="314"/>
      <c r="W89" s="314"/>
      <c r="X89" s="314"/>
      <c r="Y89" s="314"/>
    </row>
    <row r="90" spans="1:91" ht="21.75" customHeight="1">
      <c r="A90" s="87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1"/>
      <c r="CM90" s="106"/>
    </row>
    <row r="91" spans="1:91" ht="13.8">
      <c r="A91" s="87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1"/>
    </row>
    <row r="92" spans="1:91" ht="13.8">
      <c r="A92" s="87"/>
      <c r="P92" s="11"/>
    </row>
    <row r="93" spans="1:91" ht="21">
      <c r="A93" s="87"/>
      <c r="B93" s="3" t="str">
        <f>Summary!B31</f>
        <v>Silicon Photonics</v>
      </c>
      <c r="C93" s="1"/>
      <c r="D93" s="1"/>
      <c r="E93" s="4"/>
      <c r="F93" s="1"/>
      <c r="G93" s="203"/>
      <c r="H93" s="1"/>
      <c r="I93" s="1"/>
      <c r="J93" s="1"/>
      <c r="K93" s="1"/>
      <c r="L93" s="1"/>
      <c r="M93" s="1"/>
      <c r="N93" s="1"/>
      <c r="P93" s="3" t="str">
        <f t="shared" ref="P93:P124" si="0">B93</f>
        <v>Silicon Photonics</v>
      </c>
      <c r="Q93" s="165"/>
      <c r="R93" s="165"/>
      <c r="S93" s="165"/>
      <c r="T93" s="165"/>
      <c r="U93" s="165"/>
      <c r="V93" s="165"/>
      <c r="W93" s="165"/>
      <c r="X93" s="165"/>
      <c r="Y93" s="165"/>
    </row>
    <row r="94" spans="1:91" ht="13.8">
      <c r="A94" s="87"/>
      <c r="B94" s="51" t="s">
        <v>57</v>
      </c>
      <c r="C94" s="7">
        <v>2016</v>
      </c>
      <c r="D94" s="7">
        <v>2017</v>
      </c>
      <c r="E94" s="7"/>
      <c r="F94" s="7"/>
      <c r="G94" s="206"/>
      <c r="H94" s="7"/>
      <c r="I94" s="7"/>
      <c r="J94" s="7"/>
      <c r="K94" s="7"/>
      <c r="L94" s="7"/>
      <c r="M94" s="7"/>
      <c r="N94" s="7"/>
      <c r="P94" s="51" t="str">
        <f t="shared" si="0"/>
        <v>Product category</v>
      </c>
      <c r="Q94" s="144">
        <v>2016</v>
      </c>
      <c r="R94" s="144">
        <v>2017</v>
      </c>
      <c r="S94" s="144"/>
      <c r="T94" s="144"/>
      <c r="U94" s="144"/>
      <c r="V94" s="144"/>
      <c r="W94" s="144"/>
      <c r="X94" s="144"/>
      <c r="Y94" s="144"/>
      <c r="Z94" s="144"/>
      <c r="AA94" s="144"/>
      <c r="AB94" s="144"/>
    </row>
    <row r="95" spans="1:91" ht="13.8">
      <c r="A95" s="87"/>
      <c r="B95" s="43" t="str">
        <f t="shared" ref="B95:B126" si="1">B7</f>
        <v>1G 500 m SFP</v>
      </c>
      <c r="C95" s="8">
        <v>0</v>
      </c>
      <c r="D95" s="8">
        <v>0</v>
      </c>
      <c r="E95" s="8"/>
      <c r="F95" s="8"/>
      <c r="G95" s="205"/>
      <c r="H95" s="8"/>
      <c r="I95" s="8"/>
      <c r="J95" s="8"/>
      <c r="K95" s="8"/>
      <c r="L95" s="8"/>
      <c r="M95" s="8"/>
      <c r="N95" s="8"/>
      <c r="O95" s="100"/>
      <c r="P95" s="43" t="str">
        <f t="shared" si="0"/>
        <v>1G 500 m SFP</v>
      </c>
      <c r="Q95" s="306">
        <v>0</v>
      </c>
      <c r="R95" s="306">
        <v>0</v>
      </c>
      <c r="S95" s="306"/>
      <c r="T95" s="306"/>
      <c r="U95" s="306"/>
      <c r="V95" s="306"/>
      <c r="W95" s="306"/>
      <c r="X95" s="306"/>
      <c r="Y95" s="306"/>
      <c r="Z95" s="306"/>
      <c r="AA95" s="306"/>
      <c r="AB95" s="306"/>
    </row>
    <row r="96" spans="1:91" ht="13.8">
      <c r="A96" s="87"/>
      <c r="B96" s="43" t="str">
        <f t="shared" si="1"/>
        <v>1G 10 km SFP</v>
      </c>
      <c r="C96" s="8">
        <v>0</v>
      </c>
      <c r="D96" s="8">
        <v>0</v>
      </c>
      <c r="E96" s="8"/>
      <c r="F96" s="8"/>
      <c r="G96" s="205"/>
      <c r="H96" s="8"/>
      <c r="I96" s="8"/>
      <c r="J96" s="8"/>
      <c r="K96" s="8"/>
      <c r="L96" s="8"/>
      <c r="M96" s="8"/>
      <c r="N96" s="8"/>
      <c r="O96" s="100"/>
      <c r="P96" s="43" t="str">
        <f t="shared" si="0"/>
        <v>1G 10 km SFP</v>
      </c>
      <c r="Q96" s="306">
        <v>0</v>
      </c>
      <c r="R96" s="306">
        <v>0</v>
      </c>
      <c r="S96" s="306"/>
      <c r="T96" s="306"/>
      <c r="U96" s="306"/>
      <c r="V96" s="306"/>
      <c r="W96" s="306"/>
      <c r="X96" s="306"/>
      <c r="Y96" s="306"/>
      <c r="Z96" s="306"/>
      <c r="AA96" s="306"/>
      <c r="AB96" s="306"/>
    </row>
    <row r="97" spans="1:28" ht="13.8">
      <c r="A97" s="87"/>
      <c r="B97" s="43" t="str">
        <f t="shared" si="1"/>
        <v>1G 40 km SFP</v>
      </c>
      <c r="C97" s="8">
        <v>0</v>
      </c>
      <c r="D97" s="8">
        <v>0</v>
      </c>
      <c r="E97" s="8"/>
      <c r="F97" s="8"/>
      <c r="G97" s="205"/>
      <c r="H97" s="8"/>
      <c r="I97" s="8"/>
      <c r="J97" s="8"/>
      <c r="K97" s="8"/>
      <c r="L97" s="8"/>
      <c r="M97" s="8"/>
      <c r="N97" s="8"/>
      <c r="O97" s="100"/>
      <c r="P97" s="43" t="str">
        <f t="shared" si="0"/>
        <v>1G 40 km SFP</v>
      </c>
      <c r="Q97" s="306">
        <v>0</v>
      </c>
      <c r="R97" s="306">
        <v>0</v>
      </c>
      <c r="S97" s="306"/>
      <c r="T97" s="306"/>
      <c r="U97" s="306"/>
      <c r="V97" s="306"/>
      <c r="W97" s="306"/>
      <c r="X97" s="306"/>
      <c r="Y97" s="306"/>
      <c r="Z97" s="306"/>
      <c r="AA97" s="306"/>
      <c r="AB97" s="306"/>
    </row>
    <row r="98" spans="1:28" ht="13.8">
      <c r="A98" s="87"/>
      <c r="B98" s="43" t="str">
        <f t="shared" si="1"/>
        <v>1G 80 km SFP</v>
      </c>
      <c r="C98" s="8">
        <v>0</v>
      </c>
      <c r="D98" s="8">
        <v>0</v>
      </c>
      <c r="E98" s="8"/>
      <c r="F98" s="8"/>
      <c r="G98" s="205"/>
      <c r="H98" s="8"/>
      <c r="I98" s="8"/>
      <c r="J98" s="8"/>
      <c r="K98" s="8"/>
      <c r="L98" s="8"/>
      <c r="M98" s="8"/>
      <c r="N98" s="8"/>
      <c r="O98" s="100"/>
      <c r="P98" s="43" t="str">
        <f t="shared" si="0"/>
        <v>1G 80 km SFP</v>
      </c>
      <c r="Q98" s="306">
        <v>0</v>
      </c>
      <c r="R98" s="306">
        <v>0</v>
      </c>
      <c r="S98" s="306"/>
      <c r="T98" s="306"/>
      <c r="U98" s="306"/>
      <c r="V98" s="306"/>
      <c r="W98" s="306"/>
      <c r="X98" s="306"/>
      <c r="Y98" s="306"/>
      <c r="Z98" s="306"/>
      <c r="AA98" s="306"/>
      <c r="AB98" s="306"/>
    </row>
    <row r="99" spans="1:28" ht="13.8">
      <c r="A99" s="87"/>
      <c r="B99" s="43" t="str">
        <f t="shared" si="1"/>
        <v>G &amp; Fast Ethernet Various Legacy/discontinued</v>
      </c>
      <c r="C99" s="8">
        <v>0</v>
      </c>
      <c r="D99" s="8">
        <v>0</v>
      </c>
      <c r="E99" s="8"/>
      <c r="F99" s="8"/>
      <c r="G99" s="205"/>
      <c r="H99" s="8"/>
      <c r="I99" s="8"/>
      <c r="J99" s="8"/>
      <c r="K99" s="8"/>
      <c r="L99" s="8"/>
      <c r="M99" s="8"/>
      <c r="N99" s="8"/>
      <c r="O99" s="100"/>
      <c r="P99" s="43" t="str">
        <f t="shared" si="0"/>
        <v>G &amp; Fast Ethernet Various Legacy/discontinued</v>
      </c>
      <c r="Q99" s="306">
        <v>0</v>
      </c>
      <c r="R99" s="306">
        <v>0</v>
      </c>
      <c r="S99" s="306"/>
      <c r="T99" s="306"/>
      <c r="U99" s="306"/>
      <c r="V99" s="306"/>
      <c r="W99" s="306"/>
      <c r="X99" s="306"/>
      <c r="Y99" s="306"/>
      <c r="Z99" s="306"/>
      <c r="AA99" s="306"/>
      <c r="AB99" s="306"/>
    </row>
    <row r="100" spans="1:28" ht="13.8">
      <c r="A100" s="87"/>
      <c r="B100" s="43" t="str">
        <f t="shared" si="1"/>
        <v>10G 300 m XFP</v>
      </c>
      <c r="C100" s="8">
        <v>0</v>
      </c>
      <c r="D100" s="8">
        <v>0</v>
      </c>
      <c r="E100" s="8"/>
      <c r="F100" s="8"/>
      <c r="G100" s="205"/>
      <c r="H100" s="8"/>
      <c r="I100" s="8"/>
      <c r="J100" s="8"/>
      <c r="K100" s="8"/>
      <c r="L100" s="8"/>
      <c r="M100" s="8"/>
      <c r="N100" s="8"/>
      <c r="O100" s="100"/>
      <c r="P100" s="43" t="str">
        <f t="shared" si="0"/>
        <v>10G 300 m XFP</v>
      </c>
      <c r="Q100" s="306">
        <v>0</v>
      </c>
      <c r="R100" s="306">
        <v>0</v>
      </c>
      <c r="S100" s="306"/>
      <c r="T100" s="306"/>
      <c r="U100" s="306"/>
      <c r="V100" s="306"/>
      <c r="W100" s="306"/>
      <c r="X100" s="306"/>
      <c r="Y100" s="306"/>
      <c r="Z100" s="306"/>
      <c r="AA100" s="306"/>
      <c r="AB100" s="306"/>
    </row>
    <row r="101" spans="1:28" ht="13.8">
      <c r="B101" s="43" t="str">
        <f t="shared" si="1"/>
        <v>10G 300 m SFP+</v>
      </c>
      <c r="C101" s="8">
        <v>0</v>
      </c>
      <c r="D101" s="8">
        <v>0</v>
      </c>
      <c r="E101" s="8"/>
      <c r="F101" s="8"/>
      <c r="G101" s="205"/>
      <c r="H101" s="8"/>
      <c r="I101" s="8"/>
      <c r="J101" s="8"/>
      <c r="K101" s="8"/>
      <c r="L101" s="8"/>
      <c r="M101" s="8"/>
      <c r="N101" s="8"/>
      <c r="O101" s="100"/>
      <c r="P101" s="43" t="str">
        <f t="shared" si="0"/>
        <v>10G 300 m SFP+</v>
      </c>
      <c r="Q101" s="306">
        <v>0</v>
      </c>
      <c r="R101" s="306">
        <v>0</v>
      </c>
      <c r="S101" s="306"/>
      <c r="T101" s="306"/>
      <c r="U101" s="306"/>
      <c r="V101" s="306"/>
      <c r="W101" s="306"/>
      <c r="X101" s="306"/>
      <c r="Y101" s="306"/>
      <c r="Z101" s="306"/>
      <c r="AA101" s="306"/>
      <c r="AB101" s="306"/>
    </row>
    <row r="102" spans="1:28" ht="13.8">
      <c r="B102" s="43" t="str">
        <f t="shared" si="1"/>
        <v>10G LRM 220 m SFP+</v>
      </c>
      <c r="C102" s="8">
        <v>0</v>
      </c>
      <c r="D102" s="8">
        <v>0</v>
      </c>
      <c r="E102" s="8"/>
      <c r="F102" s="8"/>
      <c r="G102" s="205"/>
      <c r="H102" s="8"/>
      <c r="I102" s="8"/>
      <c r="J102" s="8"/>
      <c r="K102" s="8"/>
      <c r="L102" s="8"/>
      <c r="M102" s="8"/>
      <c r="N102" s="8"/>
      <c r="O102" s="100"/>
      <c r="P102" s="43" t="str">
        <f t="shared" si="0"/>
        <v>10G LRM 220 m SFP+</v>
      </c>
      <c r="Q102" s="306">
        <v>0</v>
      </c>
      <c r="R102" s="306">
        <v>0</v>
      </c>
      <c r="S102" s="306"/>
      <c r="T102" s="306"/>
      <c r="U102" s="306"/>
      <c r="V102" s="306"/>
      <c r="W102" s="306"/>
      <c r="X102" s="306"/>
      <c r="Y102" s="306"/>
      <c r="Z102" s="306"/>
      <c r="AA102" s="306"/>
      <c r="AB102" s="306"/>
    </row>
    <row r="103" spans="1:28" ht="13.8">
      <c r="B103" s="43" t="str">
        <f t="shared" si="1"/>
        <v>10G 10 km XFP</v>
      </c>
      <c r="C103" s="8">
        <v>0</v>
      </c>
      <c r="D103" s="8">
        <v>0</v>
      </c>
      <c r="E103" s="8"/>
      <c r="F103" s="8"/>
      <c r="G103" s="205"/>
      <c r="H103" s="8"/>
      <c r="I103" s="8"/>
      <c r="J103" s="8"/>
      <c r="K103" s="8"/>
      <c r="L103" s="8"/>
      <c r="M103" s="8"/>
      <c r="N103" s="8"/>
      <c r="O103" s="100"/>
      <c r="P103" s="43" t="str">
        <f t="shared" si="0"/>
        <v>10G 10 km XFP</v>
      </c>
      <c r="Q103" s="306">
        <v>0</v>
      </c>
      <c r="R103" s="306">
        <v>0</v>
      </c>
      <c r="S103" s="306"/>
      <c r="T103" s="306"/>
      <c r="U103" s="306"/>
      <c r="V103" s="306"/>
      <c r="W103" s="306"/>
      <c r="X103" s="306"/>
      <c r="Y103" s="306"/>
      <c r="Z103" s="306"/>
      <c r="AA103" s="306"/>
      <c r="AB103" s="306"/>
    </row>
    <row r="104" spans="1:28" ht="13.8">
      <c r="B104" s="43" t="str">
        <f t="shared" si="1"/>
        <v>10G 10 km SFP+</v>
      </c>
      <c r="C104" s="8">
        <v>0</v>
      </c>
      <c r="D104" s="8">
        <v>0</v>
      </c>
      <c r="E104" s="8"/>
      <c r="F104" s="8"/>
      <c r="G104" s="205"/>
      <c r="H104" s="8"/>
      <c r="I104" s="8"/>
      <c r="J104" s="8"/>
      <c r="K104" s="8"/>
      <c r="L104" s="8"/>
      <c r="M104" s="8"/>
      <c r="N104" s="8"/>
      <c r="O104" s="100"/>
      <c r="P104" s="43" t="str">
        <f t="shared" si="0"/>
        <v>10G 10 km SFP+</v>
      </c>
      <c r="Q104" s="306">
        <v>0</v>
      </c>
      <c r="R104" s="306">
        <v>0</v>
      </c>
      <c r="S104" s="306"/>
      <c r="T104" s="306"/>
      <c r="U104" s="306"/>
      <c r="V104" s="306"/>
      <c r="W104" s="306"/>
      <c r="X104" s="306"/>
      <c r="Y104" s="306"/>
      <c r="Z104" s="306"/>
      <c r="AA104" s="306"/>
      <c r="AB104" s="306"/>
    </row>
    <row r="105" spans="1:28" ht="13.8">
      <c r="B105" s="43" t="str">
        <f t="shared" si="1"/>
        <v>10G 40 km XFP</v>
      </c>
      <c r="C105" s="8">
        <v>0</v>
      </c>
      <c r="D105" s="8">
        <v>0</v>
      </c>
      <c r="E105" s="8"/>
      <c r="F105" s="8"/>
      <c r="G105" s="205"/>
      <c r="H105" s="8"/>
      <c r="I105" s="8"/>
      <c r="J105" s="8"/>
      <c r="K105" s="8"/>
      <c r="L105" s="8"/>
      <c r="M105" s="8"/>
      <c r="N105" s="8"/>
      <c r="O105" s="100"/>
      <c r="P105" s="43" t="str">
        <f t="shared" si="0"/>
        <v>10G 40 km XFP</v>
      </c>
      <c r="Q105" s="306">
        <v>0</v>
      </c>
      <c r="R105" s="306">
        <v>0</v>
      </c>
      <c r="S105" s="306"/>
      <c r="T105" s="306"/>
      <c r="U105" s="306"/>
      <c r="V105" s="306"/>
      <c r="W105" s="306"/>
      <c r="X105" s="306"/>
      <c r="Y105" s="306"/>
      <c r="Z105" s="306"/>
      <c r="AA105" s="306"/>
      <c r="AB105" s="306"/>
    </row>
    <row r="106" spans="1:28" ht="13.8">
      <c r="B106" s="43" t="str">
        <f t="shared" si="1"/>
        <v>10G 40 km SFP+</v>
      </c>
      <c r="C106" s="8">
        <v>0</v>
      </c>
      <c r="D106" s="8">
        <v>0</v>
      </c>
      <c r="E106" s="8"/>
      <c r="F106" s="8"/>
      <c r="G106" s="205"/>
      <c r="H106" s="8"/>
      <c r="I106" s="8"/>
      <c r="J106" s="8"/>
      <c r="K106" s="8"/>
      <c r="L106" s="8"/>
      <c r="M106" s="8"/>
      <c r="N106" s="8"/>
      <c r="O106" s="100"/>
      <c r="P106" s="43" t="str">
        <f t="shared" si="0"/>
        <v>10G 40 km SFP+</v>
      </c>
      <c r="Q106" s="306">
        <v>0</v>
      </c>
      <c r="R106" s="306">
        <v>0</v>
      </c>
      <c r="S106" s="306"/>
      <c r="T106" s="306"/>
      <c r="U106" s="306"/>
      <c r="V106" s="306"/>
      <c r="W106" s="306"/>
      <c r="X106" s="306"/>
      <c r="Y106" s="306"/>
      <c r="Z106" s="306"/>
      <c r="AA106" s="306"/>
      <c r="AB106" s="306"/>
    </row>
    <row r="107" spans="1:28" ht="13.8">
      <c r="B107" s="43" t="str">
        <f t="shared" si="1"/>
        <v>10G 80 km XFP</v>
      </c>
      <c r="C107" s="8">
        <v>0</v>
      </c>
      <c r="D107" s="8">
        <v>0</v>
      </c>
      <c r="E107" s="8"/>
      <c r="F107" s="8"/>
      <c r="G107" s="205"/>
      <c r="H107" s="8"/>
      <c r="I107" s="8"/>
      <c r="J107" s="8"/>
      <c r="K107" s="8"/>
      <c r="L107" s="8"/>
      <c r="M107" s="8"/>
      <c r="N107" s="8"/>
      <c r="O107" s="100"/>
      <c r="P107" s="43" t="str">
        <f t="shared" si="0"/>
        <v>10G 80 km XFP</v>
      </c>
      <c r="Q107" s="306">
        <v>0</v>
      </c>
      <c r="R107" s="306">
        <v>0</v>
      </c>
      <c r="S107" s="306"/>
      <c r="T107" s="306"/>
      <c r="U107" s="306"/>
      <c r="V107" s="306"/>
      <c r="W107" s="306"/>
      <c r="X107" s="306"/>
      <c r="Y107" s="306"/>
      <c r="Z107" s="306"/>
      <c r="AA107" s="306"/>
      <c r="AB107" s="306"/>
    </row>
    <row r="108" spans="1:28" ht="13.8">
      <c r="B108" s="43" t="str">
        <f t="shared" si="1"/>
        <v>10G 80 km SFP+</v>
      </c>
      <c r="C108" s="8">
        <v>0</v>
      </c>
      <c r="D108" s="8">
        <v>0</v>
      </c>
      <c r="E108" s="8"/>
      <c r="F108" s="8"/>
      <c r="G108" s="205"/>
      <c r="H108" s="8"/>
      <c r="I108" s="8"/>
      <c r="J108" s="8"/>
      <c r="K108" s="8"/>
      <c r="L108" s="8"/>
      <c r="M108" s="8"/>
      <c r="N108" s="8"/>
      <c r="O108" s="100"/>
      <c r="P108" s="43" t="str">
        <f t="shared" si="0"/>
        <v>10G 80 km SFP+</v>
      </c>
      <c r="Q108" s="306">
        <v>0</v>
      </c>
      <c r="R108" s="306">
        <v>0</v>
      </c>
      <c r="S108" s="306"/>
      <c r="T108" s="306"/>
      <c r="U108" s="306"/>
      <c r="V108" s="306"/>
      <c r="W108" s="306"/>
      <c r="X108" s="306"/>
      <c r="Y108" s="306"/>
      <c r="Z108" s="306"/>
      <c r="AA108" s="306"/>
      <c r="AB108" s="306"/>
    </row>
    <row r="109" spans="1:28" ht="13.8">
      <c r="B109" s="43" t="str">
        <f t="shared" si="1"/>
        <v>10G Various Legacy/discontinued</v>
      </c>
      <c r="C109" s="8">
        <v>0</v>
      </c>
      <c r="D109" s="8">
        <v>0</v>
      </c>
      <c r="E109" s="8"/>
      <c r="F109" s="8"/>
      <c r="G109" s="205"/>
      <c r="H109" s="8"/>
      <c r="I109" s="8"/>
      <c r="J109" s="8"/>
      <c r="K109" s="8"/>
      <c r="L109" s="8"/>
      <c r="M109" s="8"/>
      <c r="N109" s="8"/>
      <c r="O109" s="100"/>
      <c r="P109" s="43" t="str">
        <f t="shared" si="0"/>
        <v>10G Various Legacy/discontinued</v>
      </c>
      <c r="Q109" s="306">
        <v>0</v>
      </c>
      <c r="R109" s="306">
        <v>0</v>
      </c>
      <c r="S109" s="306"/>
      <c r="T109" s="306"/>
      <c r="U109" s="306"/>
      <c r="V109" s="306"/>
      <c r="W109" s="306"/>
      <c r="X109" s="306"/>
      <c r="Y109" s="306"/>
      <c r="Z109" s="306"/>
      <c r="AA109" s="306"/>
      <c r="AB109" s="306"/>
    </row>
    <row r="110" spans="1:28" ht="13.8">
      <c r="B110" s="43" t="str">
        <f t="shared" si="1"/>
        <v>25G SR, eSR 100 - 300 m SFP28</v>
      </c>
      <c r="C110" s="8">
        <v>0</v>
      </c>
      <c r="D110" s="8">
        <v>0</v>
      </c>
      <c r="E110" s="8"/>
      <c r="F110" s="8"/>
      <c r="G110" s="205"/>
      <c r="H110" s="8"/>
      <c r="I110" s="8"/>
      <c r="J110" s="8"/>
      <c r="K110" s="8"/>
      <c r="L110" s="8"/>
      <c r="M110" s="8"/>
      <c r="N110" s="8"/>
      <c r="O110" s="100"/>
      <c r="P110" s="43" t="str">
        <f t="shared" si="0"/>
        <v>25G SR, eSR 100 - 300 m SFP28</v>
      </c>
      <c r="Q110" s="306">
        <v>0</v>
      </c>
      <c r="R110" s="306">
        <v>0</v>
      </c>
      <c r="S110" s="306"/>
      <c r="T110" s="306"/>
      <c r="U110" s="306"/>
      <c r="V110" s="306"/>
      <c r="W110" s="306"/>
      <c r="X110" s="306"/>
      <c r="Y110" s="306"/>
      <c r="Z110" s="306"/>
      <c r="AA110" s="306"/>
      <c r="AB110" s="306"/>
    </row>
    <row r="111" spans="1:28" ht="13.8">
      <c r="B111" s="43" t="str">
        <f t="shared" si="1"/>
        <v>25G LR 10 km SFP28</v>
      </c>
      <c r="C111" s="8">
        <v>0</v>
      </c>
      <c r="D111" s="8">
        <v>0</v>
      </c>
      <c r="E111" s="8"/>
      <c r="F111" s="8"/>
      <c r="G111" s="205"/>
      <c r="H111" s="8"/>
      <c r="I111" s="8"/>
      <c r="J111" s="8"/>
      <c r="K111" s="8"/>
      <c r="L111" s="8"/>
      <c r="M111" s="8"/>
      <c r="N111" s="8"/>
      <c r="O111" s="100"/>
      <c r="P111" s="43" t="str">
        <f t="shared" si="0"/>
        <v>25G LR 10 km SFP28</v>
      </c>
      <c r="Q111" s="306">
        <v>0</v>
      </c>
      <c r="R111" s="306">
        <v>0</v>
      </c>
      <c r="S111" s="306"/>
      <c r="T111" s="306"/>
      <c r="U111" s="306"/>
      <c r="V111" s="306"/>
      <c r="W111" s="306"/>
      <c r="X111" s="306"/>
      <c r="Y111" s="306"/>
      <c r="Z111" s="306"/>
      <c r="AA111" s="306"/>
      <c r="AB111" s="306"/>
    </row>
    <row r="112" spans="1:28" ht="13.8">
      <c r="B112" s="43" t="str">
        <f t="shared" si="1"/>
        <v>25G ER 40 km SFP28</v>
      </c>
      <c r="C112" s="8">
        <v>0</v>
      </c>
      <c r="D112" s="8">
        <v>0</v>
      </c>
      <c r="E112" s="8"/>
      <c r="F112" s="8"/>
      <c r="G112" s="205"/>
      <c r="H112" s="8"/>
      <c r="I112" s="8"/>
      <c r="J112" s="8"/>
      <c r="K112" s="8"/>
      <c r="L112" s="8"/>
      <c r="M112" s="8"/>
      <c r="N112" s="8"/>
      <c r="O112" s="100"/>
      <c r="P112" s="43" t="str">
        <f t="shared" si="0"/>
        <v>25G ER 40 km SFP28</v>
      </c>
      <c r="Q112" s="306">
        <v>0</v>
      </c>
      <c r="R112" s="306">
        <v>0</v>
      </c>
      <c r="S112" s="306"/>
      <c r="T112" s="306"/>
      <c r="U112" s="306"/>
      <c r="V112" s="306"/>
      <c r="W112" s="306"/>
      <c r="X112" s="306"/>
      <c r="Y112" s="306"/>
      <c r="Z112" s="306"/>
      <c r="AA112" s="306"/>
      <c r="AB112" s="306"/>
    </row>
    <row r="113" spans="2:32" ht="13.8">
      <c r="B113" s="43" t="str">
        <f t="shared" si="1"/>
        <v>40G SR4 100 m QSFP+</v>
      </c>
      <c r="C113" s="8">
        <v>0</v>
      </c>
      <c r="D113" s="8">
        <v>0</v>
      </c>
      <c r="E113" s="8"/>
      <c r="F113" s="8"/>
      <c r="G113" s="205"/>
      <c r="H113" s="8"/>
      <c r="I113" s="8"/>
      <c r="J113" s="8"/>
      <c r="K113" s="8"/>
      <c r="L113" s="8"/>
      <c r="M113" s="8"/>
      <c r="N113" s="8"/>
      <c r="O113" s="100"/>
      <c r="P113" s="43" t="str">
        <f t="shared" si="0"/>
        <v>40G SR4 100 m QSFP+</v>
      </c>
      <c r="Q113" s="306">
        <v>0</v>
      </c>
      <c r="R113" s="306">
        <v>0</v>
      </c>
      <c r="S113" s="306"/>
      <c r="T113" s="306"/>
      <c r="U113" s="306"/>
      <c r="V113" s="306"/>
      <c r="W113" s="306"/>
      <c r="X113" s="306"/>
      <c r="Y113" s="306"/>
      <c r="Z113" s="306"/>
      <c r="AA113" s="306"/>
      <c r="AB113" s="306"/>
    </row>
    <row r="114" spans="2:32" ht="13.8">
      <c r="B114" s="43" t="str">
        <f t="shared" si="1"/>
        <v>40G MM duplex 100 m QSFP+</v>
      </c>
      <c r="C114" s="8">
        <v>0</v>
      </c>
      <c r="D114" s="8">
        <v>0</v>
      </c>
      <c r="E114" s="8"/>
      <c r="F114" s="8"/>
      <c r="G114" s="205"/>
      <c r="H114" s="8"/>
      <c r="I114" s="8"/>
      <c r="J114" s="8"/>
      <c r="K114" s="8"/>
      <c r="L114" s="8"/>
      <c r="M114" s="8"/>
      <c r="N114" s="8"/>
      <c r="O114" s="100"/>
      <c r="P114" s="43" t="str">
        <f t="shared" si="0"/>
        <v>40G MM duplex 100 m QSFP+</v>
      </c>
      <c r="Q114" s="306">
        <v>0</v>
      </c>
      <c r="R114" s="306">
        <v>0</v>
      </c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</row>
    <row r="115" spans="2:32" ht="13.8">
      <c r="B115" s="43" t="str">
        <f t="shared" si="1"/>
        <v>40G eSR4 300 m QSFP+</v>
      </c>
      <c r="C115" s="8">
        <v>0</v>
      </c>
      <c r="D115" s="8">
        <v>0</v>
      </c>
      <c r="E115" s="8"/>
      <c r="F115" s="8"/>
      <c r="G115" s="205"/>
      <c r="H115" s="8"/>
      <c r="I115" s="8"/>
      <c r="J115" s="8"/>
      <c r="K115" s="8"/>
      <c r="L115" s="8"/>
      <c r="M115" s="8"/>
      <c r="N115" s="8"/>
      <c r="O115" s="100"/>
      <c r="P115" s="43" t="str">
        <f t="shared" si="0"/>
        <v>40G eSR4 300 m QSFP+</v>
      </c>
      <c r="Q115" s="306">
        <v>0</v>
      </c>
      <c r="R115" s="306">
        <v>0</v>
      </c>
      <c r="S115" s="306"/>
      <c r="T115" s="306"/>
      <c r="U115" s="306"/>
      <c r="V115" s="306"/>
      <c r="W115" s="306"/>
      <c r="X115" s="306"/>
      <c r="Y115" s="306"/>
      <c r="Z115" s="306"/>
      <c r="AA115" s="306"/>
      <c r="AB115" s="306"/>
    </row>
    <row r="116" spans="2:32" ht="13.8">
      <c r="B116" s="43" t="str">
        <f t="shared" si="1"/>
        <v>40G PSM4  500 m QSFP+</v>
      </c>
      <c r="C116" s="8">
        <v>341791.8</v>
      </c>
      <c r="D116" s="8">
        <v>0</v>
      </c>
      <c r="E116" s="8"/>
      <c r="F116" s="8"/>
      <c r="G116" s="205"/>
      <c r="H116" s="8"/>
      <c r="I116" s="8"/>
      <c r="J116" s="8"/>
      <c r="K116" s="8"/>
      <c r="L116" s="8"/>
      <c r="M116" s="8"/>
      <c r="N116" s="8"/>
      <c r="O116" s="100"/>
      <c r="P116" s="43" t="str">
        <f t="shared" si="0"/>
        <v>40G PSM4  500 m QSFP+</v>
      </c>
      <c r="Q116" s="306">
        <v>0.42</v>
      </c>
      <c r="R116" s="306">
        <v>0</v>
      </c>
      <c r="S116" s="306"/>
      <c r="T116" s="306"/>
      <c r="U116" s="306"/>
      <c r="V116" s="306"/>
      <c r="W116" s="306"/>
      <c r="X116" s="306"/>
      <c r="Y116" s="306"/>
      <c r="Z116" s="306"/>
      <c r="AA116" s="306"/>
      <c r="AB116" s="306"/>
    </row>
    <row r="117" spans="2:32" ht="13.8">
      <c r="B117" s="43" t="str">
        <f t="shared" si="1"/>
        <v>40G (FR) 2 km CFP</v>
      </c>
      <c r="C117" s="8">
        <v>0</v>
      </c>
      <c r="D117" s="8">
        <v>0</v>
      </c>
      <c r="E117" s="8"/>
      <c r="F117" s="8"/>
      <c r="G117" s="205"/>
      <c r="H117" s="8"/>
      <c r="I117" s="8"/>
      <c r="J117" s="8"/>
      <c r="K117" s="8"/>
      <c r="L117" s="8"/>
      <c r="M117" s="8"/>
      <c r="N117" s="8"/>
      <c r="O117" s="100"/>
      <c r="P117" s="43" t="str">
        <f t="shared" si="0"/>
        <v>40G (FR) 2 km CFP</v>
      </c>
      <c r="Q117" s="306">
        <v>0</v>
      </c>
      <c r="R117" s="306">
        <v>0</v>
      </c>
      <c r="S117" s="306"/>
      <c r="T117" s="306"/>
      <c r="U117" s="306"/>
      <c r="V117" s="306"/>
      <c r="W117" s="306"/>
      <c r="X117" s="306"/>
      <c r="Y117" s="306"/>
      <c r="Z117" s="306"/>
      <c r="AA117" s="306"/>
      <c r="AB117" s="306"/>
    </row>
    <row r="118" spans="2:32" ht="13.8">
      <c r="B118" s="43" t="str">
        <f t="shared" si="1"/>
        <v>40G (LR4 subspec) 2 km QSFP+</v>
      </c>
      <c r="C118" s="8">
        <v>0</v>
      </c>
      <c r="D118" s="8">
        <v>0</v>
      </c>
      <c r="E118" s="8"/>
      <c r="F118" s="8"/>
      <c r="G118" s="205"/>
      <c r="H118" s="8"/>
      <c r="I118" s="8"/>
      <c r="J118" s="8"/>
      <c r="K118" s="8"/>
      <c r="L118" s="8"/>
      <c r="M118" s="8"/>
      <c r="N118" s="8"/>
      <c r="O118" s="100"/>
      <c r="P118" s="43" t="str">
        <f t="shared" si="0"/>
        <v>40G (LR4 subspec) 2 km QSFP+</v>
      </c>
      <c r="Q118" s="306">
        <v>0</v>
      </c>
      <c r="R118" s="306">
        <v>0</v>
      </c>
      <c r="S118" s="306"/>
      <c r="T118" s="306"/>
      <c r="U118" s="306"/>
      <c r="V118" s="306"/>
      <c r="W118" s="306"/>
      <c r="X118" s="306"/>
      <c r="Y118" s="306"/>
      <c r="Z118" s="306"/>
      <c r="AA118" s="306"/>
      <c r="AB118" s="306"/>
    </row>
    <row r="119" spans="2:32" ht="13.8">
      <c r="B119" s="43" t="str">
        <f t="shared" si="1"/>
        <v>40G 10 km CFP</v>
      </c>
      <c r="C119" s="8">
        <v>0</v>
      </c>
      <c r="D119" s="8">
        <v>0</v>
      </c>
      <c r="E119" s="8"/>
      <c r="F119" s="8"/>
      <c r="G119" s="205"/>
      <c r="H119" s="8"/>
      <c r="I119" s="8"/>
      <c r="J119" s="8"/>
      <c r="K119" s="8"/>
      <c r="L119" s="8"/>
      <c r="M119" s="8"/>
      <c r="N119" s="8"/>
      <c r="O119" s="100"/>
      <c r="P119" s="43" t="str">
        <f t="shared" si="0"/>
        <v>40G 10 km CFP</v>
      </c>
      <c r="Q119" s="306">
        <v>0</v>
      </c>
      <c r="R119" s="306">
        <v>0</v>
      </c>
      <c r="S119" s="306"/>
      <c r="T119" s="306"/>
      <c r="U119" s="306"/>
      <c r="V119" s="306"/>
      <c r="W119" s="306"/>
      <c r="X119" s="306"/>
      <c r="Y119" s="306"/>
      <c r="Z119" s="306"/>
      <c r="AA119" s="306"/>
      <c r="AB119" s="306"/>
    </row>
    <row r="120" spans="2:32" ht="13.8">
      <c r="B120" s="43" t="str">
        <f t="shared" si="1"/>
        <v>40G 10 km QSFP+</v>
      </c>
      <c r="C120" s="8">
        <v>0</v>
      </c>
      <c r="D120" s="8">
        <v>0</v>
      </c>
      <c r="E120" s="8"/>
      <c r="F120" s="8"/>
      <c r="G120" s="205"/>
      <c r="H120" s="8"/>
      <c r="I120" s="8"/>
      <c r="J120" s="8"/>
      <c r="K120" s="8"/>
      <c r="L120" s="8"/>
      <c r="M120" s="8"/>
      <c r="N120" s="8"/>
      <c r="O120" s="100"/>
      <c r="P120" s="43" t="str">
        <f t="shared" si="0"/>
        <v>40G 10 km QSFP+</v>
      </c>
      <c r="Q120" s="306">
        <v>0</v>
      </c>
      <c r="R120" s="306">
        <v>0</v>
      </c>
      <c r="S120" s="306"/>
      <c r="T120" s="306"/>
      <c r="U120" s="306"/>
      <c r="V120" s="306"/>
      <c r="W120" s="306"/>
      <c r="X120" s="306"/>
      <c r="Y120" s="306"/>
      <c r="Z120" s="306"/>
      <c r="AA120" s="306"/>
      <c r="AB120" s="306"/>
      <c r="AD120" s="16"/>
      <c r="AE120" s="16"/>
      <c r="AF120" s="16"/>
    </row>
    <row r="121" spans="2:32" ht="13.8">
      <c r="B121" s="43" t="str">
        <f t="shared" si="1"/>
        <v>40G 40 km QSFP+</v>
      </c>
      <c r="C121" s="8">
        <v>0</v>
      </c>
      <c r="D121" s="8">
        <v>0</v>
      </c>
      <c r="E121" s="8"/>
      <c r="F121" s="8"/>
      <c r="G121" s="205"/>
      <c r="H121" s="8"/>
      <c r="I121" s="8"/>
      <c r="J121" s="8"/>
      <c r="K121" s="8"/>
      <c r="L121" s="8"/>
      <c r="M121" s="8"/>
      <c r="N121" s="8"/>
      <c r="O121" s="100"/>
      <c r="P121" s="43" t="str">
        <f t="shared" si="0"/>
        <v>40G 40 km QSFP+</v>
      </c>
      <c r="Q121" s="306">
        <v>0</v>
      </c>
      <c r="R121" s="306">
        <v>0</v>
      </c>
      <c r="S121" s="306"/>
      <c r="T121" s="306"/>
      <c r="U121" s="306"/>
      <c r="V121" s="306"/>
      <c r="W121" s="306"/>
      <c r="X121" s="306"/>
      <c r="Y121" s="306"/>
      <c r="Z121" s="306"/>
      <c r="AA121" s="306"/>
      <c r="AB121" s="306"/>
    </row>
    <row r="122" spans="2:32" ht="13.8">
      <c r="B122" s="43" t="str">
        <f t="shared" si="1"/>
        <v>50G  100 m all</v>
      </c>
      <c r="C122" s="8">
        <v>0</v>
      </c>
      <c r="D122" s="8">
        <v>0</v>
      </c>
      <c r="E122" s="8"/>
      <c r="F122" s="8"/>
      <c r="G122" s="205"/>
      <c r="H122" s="8"/>
      <c r="I122" s="8"/>
      <c r="J122" s="8"/>
      <c r="K122" s="8"/>
      <c r="L122" s="8"/>
      <c r="M122" s="8"/>
      <c r="N122" s="8"/>
      <c r="O122" s="100"/>
      <c r="P122" s="43" t="str">
        <f t="shared" si="0"/>
        <v>50G  100 m all</v>
      </c>
      <c r="Q122" s="306">
        <v>0</v>
      </c>
      <c r="R122" s="306">
        <v>0</v>
      </c>
      <c r="S122" s="306"/>
      <c r="T122" s="306"/>
      <c r="U122" s="306"/>
      <c r="V122" s="306"/>
      <c r="W122" s="306"/>
      <c r="X122" s="306"/>
      <c r="Y122" s="306"/>
      <c r="Z122" s="306"/>
      <c r="AA122" s="306"/>
      <c r="AB122" s="306"/>
    </row>
    <row r="123" spans="2:32" ht="13.8">
      <c r="B123" s="43" t="str">
        <f t="shared" si="1"/>
        <v>50G  2 km all</v>
      </c>
      <c r="C123" s="8">
        <v>0</v>
      </c>
      <c r="D123" s="8">
        <v>0</v>
      </c>
      <c r="E123" s="8"/>
      <c r="F123" s="8"/>
      <c r="G123" s="205"/>
      <c r="H123" s="8"/>
      <c r="I123" s="8"/>
      <c r="J123" s="8"/>
      <c r="K123" s="8"/>
      <c r="L123" s="8"/>
      <c r="M123" s="8"/>
      <c r="N123" s="8"/>
      <c r="O123" s="100"/>
      <c r="P123" s="43" t="str">
        <f t="shared" si="0"/>
        <v>50G  2 km all</v>
      </c>
      <c r="Q123" s="306">
        <v>0</v>
      </c>
      <c r="R123" s="306">
        <v>0</v>
      </c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</row>
    <row r="124" spans="2:32" ht="13.8">
      <c r="B124" s="43" t="str">
        <f t="shared" si="1"/>
        <v>50G  10 km all</v>
      </c>
      <c r="C124" s="8">
        <v>0</v>
      </c>
      <c r="D124" s="8">
        <v>0</v>
      </c>
      <c r="E124" s="8"/>
      <c r="F124" s="8"/>
      <c r="G124" s="205"/>
      <c r="H124" s="8"/>
      <c r="I124" s="8"/>
      <c r="J124" s="8"/>
      <c r="K124" s="8"/>
      <c r="L124" s="8"/>
      <c r="M124" s="8"/>
      <c r="N124" s="8"/>
      <c r="O124" s="100"/>
      <c r="P124" s="43" t="str">
        <f t="shared" si="0"/>
        <v>50G  10 km all</v>
      </c>
      <c r="Q124" s="306">
        <v>0</v>
      </c>
      <c r="R124" s="306">
        <v>0</v>
      </c>
      <c r="S124" s="306"/>
      <c r="T124" s="306"/>
      <c r="U124" s="306"/>
      <c r="V124" s="306"/>
      <c r="W124" s="306"/>
      <c r="X124" s="306"/>
      <c r="Y124" s="306"/>
      <c r="Z124" s="306"/>
      <c r="AA124" s="306"/>
      <c r="AB124" s="306"/>
    </row>
    <row r="125" spans="2:32" ht="13.8">
      <c r="B125" s="43" t="str">
        <f t="shared" si="1"/>
        <v>50G  40 km all</v>
      </c>
      <c r="C125" s="8">
        <v>0</v>
      </c>
      <c r="D125" s="8">
        <v>0</v>
      </c>
      <c r="E125" s="8"/>
      <c r="F125" s="8"/>
      <c r="G125" s="205"/>
      <c r="H125" s="8"/>
      <c r="I125" s="8"/>
      <c r="J125" s="8"/>
      <c r="K125" s="8"/>
      <c r="L125" s="8"/>
      <c r="M125" s="8"/>
      <c r="N125" s="8"/>
      <c r="O125" s="100"/>
      <c r="P125" s="136" t="str">
        <f t="shared" ref="P125:P156" si="2">B125</f>
        <v>50G  40 km all</v>
      </c>
      <c r="Q125" s="306">
        <v>0</v>
      </c>
      <c r="R125" s="306">
        <v>0</v>
      </c>
      <c r="S125" s="306"/>
      <c r="T125" s="306"/>
      <c r="U125" s="306"/>
      <c r="V125" s="306"/>
      <c r="W125" s="306"/>
      <c r="X125" s="306"/>
      <c r="Y125" s="306"/>
      <c r="Z125" s="306"/>
      <c r="AA125" s="306"/>
      <c r="AB125" s="306"/>
    </row>
    <row r="126" spans="2:32" ht="13.8">
      <c r="B126" s="43" t="str">
        <f t="shared" si="1"/>
        <v>50G  80 km all</v>
      </c>
      <c r="C126" s="8">
        <v>0</v>
      </c>
      <c r="D126" s="8">
        <v>0</v>
      </c>
      <c r="E126" s="8"/>
      <c r="F126" s="8"/>
      <c r="G126" s="205"/>
      <c r="H126" s="8"/>
      <c r="I126" s="8"/>
      <c r="J126" s="8"/>
      <c r="K126" s="8"/>
      <c r="L126" s="8"/>
      <c r="M126" s="8"/>
      <c r="N126" s="8"/>
      <c r="O126" s="100"/>
      <c r="P126" s="136" t="str">
        <f t="shared" si="2"/>
        <v>50G  80 km all</v>
      </c>
      <c r="Q126" s="306">
        <v>0</v>
      </c>
      <c r="R126" s="306">
        <v>0</v>
      </c>
      <c r="S126" s="306"/>
      <c r="T126" s="306"/>
      <c r="U126" s="306"/>
      <c r="V126" s="306"/>
      <c r="W126" s="306"/>
      <c r="X126" s="306"/>
      <c r="Y126" s="306"/>
      <c r="Z126" s="306"/>
      <c r="AA126" s="306"/>
      <c r="AB126" s="306"/>
    </row>
    <row r="127" spans="2:32" ht="13.8">
      <c r="B127" s="43" t="str">
        <f t="shared" ref="B127:B146" si="3">B39</f>
        <v>100G SR4 100 m CFP</v>
      </c>
      <c r="C127" s="8">
        <v>0</v>
      </c>
      <c r="D127" s="8">
        <v>0</v>
      </c>
      <c r="E127" s="8"/>
      <c r="F127" s="8"/>
      <c r="G127" s="205"/>
      <c r="H127" s="8"/>
      <c r="I127" s="8"/>
      <c r="J127" s="8"/>
      <c r="K127" s="8"/>
      <c r="L127" s="8"/>
      <c r="M127" s="8"/>
      <c r="N127" s="8"/>
      <c r="O127" s="100"/>
      <c r="P127" s="43" t="str">
        <f t="shared" si="2"/>
        <v>100G SR4 100 m CFP</v>
      </c>
      <c r="Q127" s="306">
        <v>0</v>
      </c>
      <c r="R127" s="306">
        <v>0</v>
      </c>
      <c r="S127" s="306"/>
      <c r="T127" s="306"/>
      <c r="U127" s="306"/>
      <c r="V127" s="306"/>
      <c r="W127" s="306"/>
      <c r="X127" s="306"/>
      <c r="Y127" s="306"/>
      <c r="Z127" s="306"/>
      <c r="AA127" s="306"/>
      <c r="AB127" s="306"/>
    </row>
    <row r="128" spans="2:32" ht="13.8">
      <c r="B128" s="43" t="str">
        <f t="shared" si="3"/>
        <v>100G SR4 100 m CFP2/4</v>
      </c>
      <c r="C128" s="8">
        <v>0</v>
      </c>
      <c r="D128" s="8">
        <v>0</v>
      </c>
      <c r="E128" s="8"/>
      <c r="F128" s="8"/>
      <c r="G128" s="205"/>
      <c r="H128" s="8"/>
      <c r="I128" s="8"/>
      <c r="J128" s="8"/>
      <c r="K128" s="8"/>
      <c r="L128" s="8"/>
      <c r="M128" s="8"/>
      <c r="N128" s="8"/>
      <c r="O128" s="100"/>
      <c r="P128" s="43" t="str">
        <f t="shared" si="2"/>
        <v>100G SR4 100 m CFP2/4</v>
      </c>
      <c r="Q128" s="306">
        <v>0</v>
      </c>
      <c r="R128" s="306">
        <v>0</v>
      </c>
      <c r="S128" s="306"/>
      <c r="T128" s="306"/>
      <c r="U128" s="306"/>
      <c r="V128" s="306"/>
      <c r="W128" s="306"/>
      <c r="X128" s="306"/>
      <c r="Y128" s="306"/>
      <c r="Z128" s="306"/>
      <c r="AA128" s="306"/>
      <c r="AB128" s="306"/>
    </row>
    <row r="129" spans="2:28" ht="13.8">
      <c r="B129" s="43" t="str">
        <f t="shared" si="3"/>
        <v>100G SR4 100 m QSFP28</v>
      </c>
      <c r="C129" s="8">
        <v>0</v>
      </c>
      <c r="D129" s="8">
        <v>0</v>
      </c>
      <c r="E129" s="8"/>
      <c r="F129" s="8"/>
      <c r="G129" s="205"/>
      <c r="H129" s="8"/>
      <c r="I129" s="8"/>
      <c r="J129" s="8"/>
      <c r="K129" s="8"/>
      <c r="L129" s="8"/>
      <c r="M129" s="8"/>
      <c r="N129" s="8"/>
      <c r="O129" s="100"/>
      <c r="P129" s="43" t="str">
        <f t="shared" si="2"/>
        <v>100G SR4 100 m QSFP28</v>
      </c>
      <c r="Q129" s="306">
        <v>0</v>
      </c>
      <c r="R129" s="306">
        <v>0</v>
      </c>
      <c r="S129" s="306"/>
      <c r="T129" s="306"/>
      <c r="U129" s="306"/>
      <c r="V129" s="306"/>
      <c r="W129" s="306"/>
      <c r="X129" s="306"/>
      <c r="Y129" s="306"/>
      <c r="Z129" s="306"/>
      <c r="AA129" s="306"/>
      <c r="AB129" s="306"/>
    </row>
    <row r="130" spans="2:28" ht="13.8">
      <c r="B130" s="43" t="str">
        <f t="shared" si="3"/>
        <v>100G SR2 100 m All</v>
      </c>
      <c r="C130" s="8">
        <v>0</v>
      </c>
      <c r="D130" s="8">
        <v>0</v>
      </c>
      <c r="E130" s="8"/>
      <c r="F130" s="8"/>
      <c r="G130" s="205"/>
      <c r="H130" s="8"/>
      <c r="I130" s="8"/>
      <c r="J130" s="8"/>
      <c r="K130" s="8"/>
      <c r="L130" s="8"/>
      <c r="M130" s="8"/>
      <c r="N130" s="8"/>
      <c r="O130" s="100"/>
      <c r="P130" s="43" t="str">
        <f t="shared" si="2"/>
        <v>100G SR2 100 m All</v>
      </c>
      <c r="Q130" s="306">
        <v>0</v>
      </c>
      <c r="R130" s="306">
        <v>0</v>
      </c>
      <c r="S130" s="306"/>
      <c r="T130" s="306"/>
      <c r="U130" s="306"/>
      <c r="V130" s="306"/>
      <c r="W130" s="306"/>
      <c r="X130" s="306"/>
      <c r="Y130" s="306"/>
      <c r="Z130" s="306"/>
      <c r="AA130" s="306"/>
      <c r="AB130" s="306"/>
    </row>
    <row r="131" spans="2:28" ht="13.8">
      <c r="B131" s="43" t="str">
        <f t="shared" si="3"/>
        <v>100G MM Duplex 100 - 300 m QSFP28</v>
      </c>
      <c r="C131" s="8">
        <v>0</v>
      </c>
      <c r="D131" s="8">
        <v>0</v>
      </c>
      <c r="E131" s="8"/>
      <c r="F131" s="8"/>
      <c r="G131" s="205"/>
      <c r="H131" s="8"/>
      <c r="I131" s="8"/>
      <c r="J131" s="8"/>
      <c r="K131" s="8"/>
      <c r="L131" s="8"/>
      <c r="M131" s="8"/>
      <c r="N131" s="8"/>
      <c r="O131" s="100"/>
      <c r="P131" s="43" t="str">
        <f t="shared" si="2"/>
        <v>100G MM Duplex 100 - 300 m QSFP28</v>
      </c>
      <c r="Q131" s="306">
        <v>0</v>
      </c>
      <c r="R131" s="306">
        <v>0</v>
      </c>
      <c r="S131" s="306"/>
      <c r="T131" s="306"/>
      <c r="U131" s="306"/>
      <c r="V131" s="306"/>
      <c r="W131" s="306"/>
      <c r="X131" s="306"/>
      <c r="Y131" s="306"/>
      <c r="Z131" s="306"/>
      <c r="AA131" s="306"/>
      <c r="AB131" s="306"/>
    </row>
    <row r="132" spans="2:28" ht="13.8">
      <c r="B132" s="43" t="str">
        <f t="shared" si="3"/>
        <v>100G eSR4 300 m QSFP28</v>
      </c>
      <c r="C132" s="8">
        <v>0</v>
      </c>
      <c r="D132" s="8">
        <v>0</v>
      </c>
      <c r="E132" s="8"/>
      <c r="F132" s="8"/>
      <c r="G132" s="205"/>
      <c r="H132" s="8"/>
      <c r="I132" s="8"/>
      <c r="J132" s="8"/>
      <c r="K132" s="8"/>
      <c r="L132" s="8"/>
      <c r="M132" s="8"/>
      <c r="N132" s="8"/>
      <c r="O132" s="100"/>
      <c r="P132" s="43" t="str">
        <f t="shared" si="2"/>
        <v>100G eSR4 300 m QSFP28</v>
      </c>
      <c r="Q132" s="306">
        <v>0</v>
      </c>
      <c r="R132" s="306">
        <v>0</v>
      </c>
      <c r="S132" s="306"/>
      <c r="T132" s="306"/>
      <c r="U132" s="306"/>
      <c r="V132" s="306"/>
      <c r="W132" s="306"/>
      <c r="X132" s="306"/>
      <c r="Y132" s="306"/>
      <c r="Z132" s="306"/>
      <c r="AA132" s="306"/>
      <c r="AB132" s="306"/>
    </row>
    <row r="133" spans="2:28" ht="13.8">
      <c r="B133" s="43" t="str">
        <f t="shared" si="3"/>
        <v>100G PSM4 500 m QSFP28</v>
      </c>
      <c r="C133" s="8">
        <v>136585.48000000001</v>
      </c>
      <c r="D133" s="8">
        <v>532528.5</v>
      </c>
      <c r="E133" s="8"/>
      <c r="F133" s="8"/>
      <c r="G133" s="205"/>
      <c r="H133" s="8"/>
      <c r="I133" s="8"/>
      <c r="J133" s="8"/>
      <c r="K133" s="8"/>
      <c r="L133" s="8"/>
      <c r="M133" s="8"/>
      <c r="N133" s="8"/>
      <c r="O133" s="100"/>
      <c r="P133" s="43" t="str">
        <f t="shared" si="2"/>
        <v>100G PSM4 500 m QSFP28</v>
      </c>
      <c r="Q133" s="306">
        <v>0.68</v>
      </c>
      <c r="R133" s="306">
        <v>0.75</v>
      </c>
      <c r="S133" s="306"/>
      <c r="T133" s="306"/>
      <c r="U133" s="306"/>
      <c r="V133" s="306"/>
      <c r="W133" s="306"/>
      <c r="X133" s="306"/>
      <c r="Y133" s="306"/>
      <c r="Z133" s="306"/>
      <c r="AA133" s="306"/>
      <c r="AB133" s="306"/>
    </row>
    <row r="134" spans="2:28" ht="13.8">
      <c r="B134" s="43" t="str">
        <f t="shared" si="3"/>
        <v>100G DR 500m QSFP28</v>
      </c>
      <c r="C134" s="8">
        <v>0</v>
      </c>
      <c r="D134" s="8">
        <v>0</v>
      </c>
      <c r="E134" s="8"/>
      <c r="F134" s="8"/>
      <c r="G134" s="205"/>
      <c r="H134" s="8"/>
      <c r="I134" s="8"/>
      <c r="J134" s="8"/>
      <c r="K134" s="8"/>
      <c r="L134" s="8"/>
      <c r="M134" s="8"/>
      <c r="N134" s="8"/>
      <c r="O134" s="100"/>
      <c r="P134" s="43" t="str">
        <f t="shared" si="2"/>
        <v>100G DR 500m QSFP28</v>
      </c>
      <c r="Q134" s="306">
        <v>0</v>
      </c>
      <c r="R134" s="306">
        <v>0</v>
      </c>
      <c r="S134" s="306"/>
      <c r="T134" s="306"/>
      <c r="U134" s="306"/>
      <c r="V134" s="309"/>
      <c r="W134" s="309"/>
      <c r="X134" s="309"/>
      <c r="Y134" s="309"/>
      <c r="Z134" s="309"/>
      <c r="AA134" s="309"/>
      <c r="AB134" s="309"/>
    </row>
    <row r="135" spans="2:28" ht="13.8">
      <c r="B135" s="43" t="str">
        <f t="shared" si="3"/>
        <v>100G CWDM4-subspec 500 m QSFP28</v>
      </c>
      <c r="C135" s="8">
        <v>0</v>
      </c>
      <c r="D135" s="8">
        <v>47838.847000000002</v>
      </c>
      <c r="E135" s="8"/>
      <c r="F135" s="8"/>
      <c r="G135" s="205"/>
      <c r="H135" s="8"/>
      <c r="I135" s="8"/>
      <c r="J135" s="8"/>
      <c r="K135" s="8"/>
      <c r="L135" s="8"/>
      <c r="M135" s="8"/>
      <c r="N135" s="8"/>
      <c r="O135" s="100"/>
      <c r="P135" s="43" t="str">
        <f t="shared" si="2"/>
        <v>100G CWDM4-subspec 500 m QSFP28</v>
      </c>
      <c r="Q135" s="306">
        <v>0</v>
      </c>
      <c r="R135" s="306">
        <v>7.0000000000000007E-2</v>
      </c>
      <c r="S135" s="306"/>
      <c r="T135" s="306"/>
      <c r="U135" s="306"/>
      <c r="V135" s="306"/>
      <c r="W135" s="306"/>
      <c r="X135" s="306"/>
      <c r="Y135" s="306"/>
      <c r="Z135" s="306"/>
      <c r="AA135" s="306"/>
      <c r="AB135" s="306"/>
    </row>
    <row r="136" spans="2:28" ht="13.8">
      <c r="B136" s="43" t="str">
        <f t="shared" si="3"/>
        <v>100G CWDM4 2 km QSFP28</v>
      </c>
      <c r="C136" s="8">
        <v>0</v>
      </c>
      <c r="D136" s="8">
        <v>20502.363000000005</v>
      </c>
      <c r="E136" s="8"/>
      <c r="F136" s="8"/>
      <c r="G136" s="205"/>
      <c r="H136" s="8"/>
      <c r="I136" s="8"/>
      <c r="J136" s="8"/>
      <c r="K136" s="8"/>
      <c r="L136" s="8"/>
      <c r="M136" s="8"/>
      <c r="N136" s="8"/>
      <c r="O136" s="100"/>
      <c r="P136" s="43" t="str">
        <f t="shared" si="2"/>
        <v>100G CWDM4 2 km QSFP28</v>
      </c>
      <c r="Q136" s="306">
        <v>0</v>
      </c>
      <c r="R136" s="306">
        <v>7.0000000000000007E-2</v>
      </c>
      <c r="S136" s="306"/>
      <c r="T136" s="306"/>
      <c r="U136" s="306"/>
      <c r="V136" s="306"/>
      <c r="W136" s="306"/>
      <c r="X136" s="306"/>
      <c r="Y136" s="306"/>
      <c r="Z136" s="306"/>
      <c r="AA136" s="306"/>
      <c r="AB136" s="306"/>
    </row>
    <row r="137" spans="2:28" ht="13.8">
      <c r="B137" s="43" t="str">
        <f t="shared" si="3"/>
        <v>100G FR, DR+ 2 km QSFP28</v>
      </c>
      <c r="C137" s="8">
        <v>0</v>
      </c>
      <c r="D137" s="8">
        <v>0</v>
      </c>
      <c r="E137" s="8"/>
      <c r="F137" s="8"/>
      <c r="G137" s="205"/>
      <c r="H137" s="8"/>
      <c r="I137" s="8"/>
      <c r="J137" s="8"/>
      <c r="K137" s="8"/>
      <c r="L137" s="8"/>
      <c r="M137" s="8"/>
      <c r="N137" s="8"/>
      <c r="O137" s="100"/>
      <c r="P137" s="43" t="str">
        <f t="shared" si="2"/>
        <v>100G FR, DR+ 2 km QSFP28</v>
      </c>
      <c r="Q137" s="306">
        <v>0</v>
      </c>
      <c r="R137" s="306">
        <v>0</v>
      </c>
      <c r="S137" s="306"/>
      <c r="T137" s="306"/>
      <c r="U137" s="306"/>
      <c r="V137" s="309"/>
      <c r="W137" s="309"/>
      <c r="X137" s="309"/>
      <c r="Y137" s="309"/>
      <c r="Z137" s="309"/>
      <c r="AA137" s="309"/>
      <c r="AB137" s="309"/>
    </row>
    <row r="138" spans="2:28" ht="13.8">
      <c r="B138" s="43" t="str">
        <f t="shared" si="3"/>
        <v>100G LR4 10 km CFP</v>
      </c>
      <c r="C138" s="8">
        <v>0</v>
      </c>
      <c r="D138" s="8">
        <v>0</v>
      </c>
      <c r="E138" s="8"/>
      <c r="F138" s="8"/>
      <c r="G138" s="205"/>
      <c r="H138" s="8"/>
      <c r="I138" s="8"/>
      <c r="J138" s="8"/>
      <c r="K138" s="8"/>
      <c r="L138" s="8"/>
      <c r="M138" s="8"/>
      <c r="N138" s="8"/>
      <c r="O138" s="100"/>
      <c r="P138" s="43" t="str">
        <f t="shared" si="2"/>
        <v>100G LR4 10 km CFP</v>
      </c>
      <c r="Q138" s="306">
        <v>0</v>
      </c>
      <c r="R138" s="306">
        <v>0</v>
      </c>
      <c r="S138" s="306"/>
      <c r="T138" s="306"/>
      <c r="U138" s="306"/>
      <c r="V138" s="306"/>
      <c r="W138" s="306"/>
      <c r="X138" s="306"/>
      <c r="Y138" s="306"/>
      <c r="Z138" s="306"/>
      <c r="AA138" s="306"/>
      <c r="AB138" s="306"/>
    </row>
    <row r="139" spans="2:28" ht="13.8">
      <c r="B139" s="43" t="str">
        <f t="shared" si="3"/>
        <v>100G LR4 10 km CFP2/4</v>
      </c>
      <c r="C139" s="8">
        <v>0</v>
      </c>
      <c r="D139" s="8">
        <v>0</v>
      </c>
      <c r="E139" s="8"/>
      <c r="F139" s="8"/>
      <c r="G139" s="205"/>
      <c r="H139" s="8"/>
      <c r="I139" s="8"/>
      <c r="J139" s="8"/>
      <c r="K139" s="8"/>
      <c r="L139" s="8"/>
      <c r="M139" s="8"/>
      <c r="N139" s="8"/>
      <c r="O139" s="100"/>
      <c r="P139" s="43" t="str">
        <f t="shared" si="2"/>
        <v>100G LR4 10 km CFP2/4</v>
      </c>
      <c r="Q139" s="306">
        <v>0</v>
      </c>
      <c r="R139" s="306">
        <v>0</v>
      </c>
      <c r="S139" s="306"/>
      <c r="T139" s="306"/>
      <c r="U139" s="306"/>
      <c r="V139" s="306"/>
      <c r="W139" s="306"/>
      <c r="X139" s="306"/>
      <c r="Y139" s="306"/>
      <c r="Z139" s="306"/>
      <c r="AA139" s="306"/>
      <c r="AB139" s="306"/>
    </row>
    <row r="140" spans="2:28" ht="13.8">
      <c r="B140" s="43" t="str">
        <f t="shared" si="3"/>
        <v>100G LR4 and LR1 10 km QSFP28</v>
      </c>
      <c r="C140" s="8">
        <v>0</v>
      </c>
      <c r="D140" s="8">
        <v>0</v>
      </c>
      <c r="E140" s="8"/>
      <c r="F140" s="8"/>
      <c r="G140" s="205"/>
      <c r="H140" s="8"/>
      <c r="I140" s="8"/>
      <c r="J140" s="8"/>
      <c r="K140" s="8"/>
      <c r="L140" s="8"/>
      <c r="M140" s="8"/>
      <c r="N140" s="8"/>
      <c r="O140" s="100"/>
      <c r="P140" s="43" t="str">
        <f t="shared" si="2"/>
        <v>100G LR4 and LR1 10 km QSFP28</v>
      </c>
      <c r="Q140" s="306">
        <v>0</v>
      </c>
      <c r="R140" s="306">
        <v>0</v>
      </c>
      <c r="S140" s="306"/>
      <c r="T140" s="306"/>
      <c r="U140" s="306"/>
      <c r="V140" s="309"/>
      <c r="W140" s="309"/>
      <c r="X140" s="309"/>
      <c r="Y140" s="309"/>
      <c r="Z140" s="309"/>
      <c r="AA140" s="309"/>
      <c r="AB140" s="309"/>
    </row>
    <row r="141" spans="2:28" ht="13.8">
      <c r="B141" s="43" t="str">
        <f t="shared" si="3"/>
        <v>100G 4WDM10 10 km QSFP28</v>
      </c>
      <c r="C141" s="8">
        <v>0</v>
      </c>
      <c r="D141" s="8">
        <v>0</v>
      </c>
      <c r="E141" s="8"/>
      <c r="F141" s="8"/>
      <c r="G141" s="205"/>
      <c r="H141" s="8"/>
      <c r="I141" s="8"/>
      <c r="J141" s="8"/>
      <c r="K141" s="8"/>
      <c r="L141" s="8"/>
      <c r="M141" s="8"/>
      <c r="N141" s="8"/>
      <c r="O141" s="100"/>
      <c r="P141" s="43" t="str">
        <f t="shared" si="2"/>
        <v>100G 4WDM10 10 km QSFP28</v>
      </c>
      <c r="Q141" s="306">
        <v>0</v>
      </c>
      <c r="R141" s="306">
        <v>0</v>
      </c>
      <c r="S141" s="306"/>
      <c r="T141" s="306"/>
      <c r="U141" s="306"/>
      <c r="V141" s="309"/>
      <c r="W141" s="309"/>
      <c r="X141" s="309"/>
      <c r="Y141" s="309"/>
      <c r="Z141" s="309"/>
      <c r="AA141" s="309"/>
      <c r="AB141" s="309"/>
    </row>
    <row r="142" spans="2:28" ht="13.8">
      <c r="B142" s="43" t="str">
        <f t="shared" si="3"/>
        <v>100G 4WDM20 20 km QSFP28</v>
      </c>
      <c r="C142" s="8">
        <v>0</v>
      </c>
      <c r="D142" s="8">
        <v>0</v>
      </c>
      <c r="E142" s="8"/>
      <c r="F142" s="8"/>
      <c r="G142" s="205"/>
      <c r="H142" s="8"/>
      <c r="I142" s="8"/>
      <c r="J142" s="8"/>
      <c r="K142" s="8"/>
      <c r="L142" s="8"/>
      <c r="M142" s="8"/>
      <c r="N142" s="8"/>
      <c r="O142" s="100"/>
      <c r="P142" s="43" t="str">
        <f t="shared" si="2"/>
        <v>100G 4WDM20 20 km QSFP28</v>
      </c>
      <c r="Q142" s="306">
        <v>0</v>
      </c>
      <c r="R142" s="306">
        <v>0</v>
      </c>
      <c r="S142" s="306"/>
      <c r="T142" s="306"/>
      <c r="U142" s="306"/>
      <c r="V142" s="309"/>
      <c r="W142" s="309"/>
      <c r="X142" s="309"/>
      <c r="Y142" s="309"/>
      <c r="Z142" s="309"/>
      <c r="AA142" s="309"/>
      <c r="AB142" s="309"/>
    </row>
    <row r="143" spans="2:28" ht="13.8">
      <c r="B143" s="43" t="str">
        <f t="shared" si="3"/>
        <v>100G ER4-Lite 30 km QSFP28</v>
      </c>
      <c r="C143" s="8">
        <v>0</v>
      </c>
      <c r="D143" s="8">
        <v>0</v>
      </c>
      <c r="E143" s="8"/>
      <c r="F143" s="8"/>
      <c r="G143" s="205"/>
      <c r="H143" s="8"/>
      <c r="I143" s="8"/>
      <c r="J143" s="8"/>
      <c r="K143" s="8"/>
      <c r="L143" s="8"/>
      <c r="M143" s="8"/>
      <c r="N143" s="8"/>
      <c r="O143" s="100"/>
      <c r="P143" s="43" t="str">
        <f t="shared" si="2"/>
        <v>100G ER4-Lite 30 km QSFP28</v>
      </c>
      <c r="Q143" s="306">
        <v>0</v>
      </c>
      <c r="R143" s="306">
        <v>0</v>
      </c>
      <c r="S143" s="306"/>
      <c r="T143" s="306"/>
      <c r="U143" s="306"/>
      <c r="V143" s="309"/>
      <c r="W143" s="309"/>
      <c r="X143" s="309"/>
      <c r="Y143" s="309"/>
      <c r="Z143" s="309"/>
      <c r="AA143" s="309"/>
      <c r="AB143" s="309"/>
    </row>
    <row r="144" spans="2:28" ht="13.8">
      <c r="B144" s="43" t="str">
        <f t="shared" si="3"/>
        <v>100G ER4 40 km QSFP28</v>
      </c>
      <c r="C144" s="8">
        <v>0</v>
      </c>
      <c r="D144" s="8">
        <v>0</v>
      </c>
      <c r="E144" s="8"/>
      <c r="F144" s="8"/>
      <c r="G144" s="205"/>
      <c r="H144" s="8"/>
      <c r="I144" s="8"/>
      <c r="J144" s="8"/>
      <c r="K144" s="8"/>
      <c r="L144" s="8"/>
      <c r="M144" s="8"/>
      <c r="N144" s="8"/>
      <c r="O144" s="100"/>
      <c r="P144" s="43" t="str">
        <f t="shared" si="2"/>
        <v>100G ER4 40 km QSFP28</v>
      </c>
      <c r="Q144" s="306">
        <v>0</v>
      </c>
      <c r="R144" s="306">
        <v>0</v>
      </c>
      <c r="S144" s="306"/>
      <c r="T144" s="306"/>
      <c r="U144" s="306"/>
      <c r="V144" s="306"/>
      <c r="W144" s="306"/>
      <c r="X144" s="306"/>
      <c r="Y144" s="306"/>
      <c r="Z144" s="306"/>
      <c r="AA144" s="306"/>
      <c r="AB144" s="306"/>
    </row>
    <row r="145" spans="2:29" ht="13.8">
      <c r="B145" s="43" t="str">
        <f t="shared" si="3"/>
        <v>100G ZR4 80 km QSFP28</v>
      </c>
      <c r="C145" s="8">
        <v>0</v>
      </c>
      <c r="D145" s="8">
        <v>0</v>
      </c>
      <c r="E145" s="8"/>
      <c r="F145" s="8"/>
      <c r="G145" s="205"/>
      <c r="H145" s="8"/>
      <c r="I145" s="8"/>
      <c r="J145" s="8"/>
      <c r="K145" s="8"/>
      <c r="L145" s="8"/>
      <c r="M145" s="8"/>
      <c r="N145" s="8"/>
      <c r="O145" s="100"/>
      <c r="P145" s="43" t="str">
        <f t="shared" si="2"/>
        <v>100G ZR4 80 km QSFP28</v>
      </c>
      <c r="Q145" s="306">
        <v>0</v>
      </c>
      <c r="R145" s="306">
        <v>0</v>
      </c>
      <c r="S145" s="306"/>
      <c r="T145" s="306"/>
      <c r="U145" s="306"/>
      <c r="V145" s="306"/>
      <c r="W145" s="306"/>
      <c r="X145" s="306"/>
      <c r="Y145" s="306"/>
      <c r="Z145" s="306"/>
      <c r="AA145" s="306"/>
      <c r="AB145" s="306"/>
    </row>
    <row r="146" spans="2:29" s="143" customFormat="1" ht="13.8">
      <c r="B146" s="43" t="str">
        <f t="shared" si="3"/>
        <v>200G SR4 100 m QSFP56</v>
      </c>
      <c r="C146" s="8">
        <v>0</v>
      </c>
      <c r="D146" s="8">
        <v>0</v>
      </c>
      <c r="E146" s="8"/>
      <c r="F146" s="8"/>
      <c r="G146" s="205"/>
      <c r="H146" s="8"/>
      <c r="I146" s="8"/>
      <c r="J146" s="8"/>
      <c r="K146" s="8"/>
      <c r="L146" s="8"/>
      <c r="M146" s="8"/>
      <c r="N146" s="8"/>
      <c r="O146" s="167"/>
      <c r="P146" s="156" t="str">
        <f t="shared" si="2"/>
        <v>200G SR4 100 m QSFP56</v>
      </c>
      <c r="Q146" s="306">
        <v>0</v>
      </c>
      <c r="R146" s="306">
        <v>0</v>
      </c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  <c r="AC146"/>
    </row>
    <row r="147" spans="2:29" s="143" customFormat="1" ht="13.8">
      <c r="B147" s="43" t="str">
        <f t="shared" ref="B147:B173" si="4">B59</f>
        <v>200G DR 500 m TBD</v>
      </c>
      <c r="C147" s="8">
        <v>0</v>
      </c>
      <c r="D147" s="8">
        <v>0</v>
      </c>
      <c r="E147" s="8"/>
      <c r="F147" s="8"/>
      <c r="G147" s="205"/>
      <c r="H147" s="8"/>
      <c r="I147" s="8"/>
      <c r="J147" s="8"/>
      <c r="K147" s="8"/>
      <c r="L147" s="8"/>
      <c r="M147" s="8"/>
      <c r="N147" s="8"/>
      <c r="O147" s="167"/>
      <c r="P147" s="156" t="str">
        <f t="shared" si="2"/>
        <v>200G DR 500 m TBD</v>
      </c>
      <c r="Q147" s="306">
        <v>0</v>
      </c>
      <c r="R147" s="306">
        <v>0</v>
      </c>
      <c r="S147" s="306"/>
      <c r="T147" s="306"/>
      <c r="U147" s="306"/>
      <c r="V147" s="306"/>
      <c r="W147" s="306"/>
      <c r="X147" s="306"/>
      <c r="Y147" s="306"/>
      <c r="Z147" s="306"/>
      <c r="AA147" s="306"/>
      <c r="AB147" s="306"/>
      <c r="AC147"/>
    </row>
    <row r="148" spans="2:29" s="143" customFormat="1" ht="13.8">
      <c r="B148" s="43" t="str">
        <f t="shared" si="4"/>
        <v>200G FR4 3 km QSFP56</v>
      </c>
      <c r="C148" s="8">
        <v>0</v>
      </c>
      <c r="D148" s="8">
        <v>0</v>
      </c>
      <c r="E148" s="8"/>
      <c r="F148" s="8"/>
      <c r="G148" s="205"/>
      <c r="H148" s="8"/>
      <c r="I148" s="8"/>
      <c r="J148" s="8"/>
      <c r="K148" s="8"/>
      <c r="L148" s="8"/>
      <c r="M148" s="8"/>
      <c r="N148" s="8"/>
      <c r="O148" s="167"/>
      <c r="P148" s="156" t="str">
        <f t="shared" si="2"/>
        <v>200G FR4 3 km QSFP56</v>
      </c>
      <c r="Q148" s="306">
        <v>0</v>
      </c>
      <c r="R148" s="306">
        <v>0</v>
      </c>
      <c r="S148" s="306"/>
      <c r="T148" s="306"/>
      <c r="U148" s="306"/>
      <c r="V148" s="306"/>
      <c r="W148" s="306"/>
      <c r="X148" s="306"/>
      <c r="Y148" s="306"/>
      <c r="Z148" s="306"/>
      <c r="AA148" s="306"/>
      <c r="AB148" s="306"/>
      <c r="AC148"/>
    </row>
    <row r="149" spans="2:29" s="143" customFormat="1" ht="13.8">
      <c r="B149" s="43" t="str">
        <f t="shared" si="4"/>
        <v>200G LR 10 km TBD</v>
      </c>
      <c r="C149" s="8">
        <v>0</v>
      </c>
      <c r="D149" s="8">
        <v>0</v>
      </c>
      <c r="E149" s="8"/>
      <c r="F149" s="8"/>
      <c r="G149" s="205"/>
      <c r="H149" s="8"/>
      <c r="I149" s="8"/>
      <c r="J149" s="8"/>
      <c r="K149" s="8"/>
      <c r="L149" s="8"/>
      <c r="M149" s="8"/>
      <c r="N149" s="8"/>
      <c r="O149" s="167"/>
      <c r="P149" s="156" t="str">
        <f t="shared" si="2"/>
        <v>200G LR 10 km TBD</v>
      </c>
      <c r="Q149" s="306">
        <v>0</v>
      </c>
      <c r="R149" s="306">
        <v>0</v>
      </c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/>
    </row>
    <row r="150" spans="2:29" s="143" customFormat="1" ht="13.8">
      <c r="B150" s="43" t="str">
        <f t="shared" si="4"/>
        <v>200G ER4 40 km TBD</v>
      </c>
      <c r="C150" s="8">
        <v>0</v>
      </c>
      <c r="D150" s="8">
        <v>0</v>
      </c>
      <c r="E150" s="8"/>
      <c r="F150" s="8"/>
      <c r="G150" s="205"/>
      <c r="H150" s="8"/>
      <c r="I150" s="8"/>
      <c r="J150" s="8"/>
      <c r="K150" s="8"/>
      <c r="L150" s="8"/>
      <c r="M150" s="8"/>
      <c r="N150" s="8"/>
      <c r="O150" s="167"/>
      <c r="P150" s="156" t="str">
        <f t="shared" si="2"/>
        <v>200G ER4 40 km TBD</v>
      </c>
      <c r="Q150" s="306">
        <v>0</v>
      </c>
      <c r="R150" s="306">
        <v>0</v>
      </c>
      <c r="S150" s="306"/>
      <c r="T150" s="306"/>
      <c r="U150" s="306"/>
      <c r="V150" s="306"/>
      <c r="W150" s="306"/>
      <c r="X150" s="306"/>
      <c r="Y150" s="306"/>
      <c r="Z150" s="306"/>
      <c r="AA150" s="306"/>
      <c r="AB150" s="306"/>
      <c r="AC150"/>
    </row>
    <row r="151" spans="2:29" s="143" customFormat="1" ht="13.8">
      <c r="B151" s="43" t="str">
        <f t="shared" si="4"/>
        <v>2x200 (400G-SR8) 100 m OSFP, QSFP-DD</v>
      </c>
      <c r="C151" s="8">
        <v>0</v>
      </c>
      <c r="D151" s="8">
        <v>0</v>
      </c>
      <c r="E151" s="8"/>
      <c r="F151" s="8"/>
      <c r="G151" s="205"/>
      <c r="H151" s="8"/>
      <c r="I151" s="8"/>
      <c r="J151" s="8"/>
      <c r="K151" s="8"/>
      <c r="L151" s="8"/>
      <c r="M151" s="8"/>
      <c r="N151" s="8"/>
      <c r="O151" s="167"/>
      <c r="P151" s="156" t="str">
        <f t="shared" si="2"/>
        <v>2x200 (400G-SR8) 100 m OSFP, QSFP-DD</v>
      </c>
      <c r="Q151" s="306">
        <v>0</v>
      </c>
      <c r="R151" s="306">
        <v>0</v>
      </c>
      <c r="S151" s="306"/>
      <c r="T151" s="306"/>
      <c r="U151" s="306"/>
      <c r="V151" s="306"/>
      <c r="W151" s="306"/>
      <c r="X151" s="306"/>
      <c r="Y151" s="306"/>
      <c r="Z151" s="306"/>
      <c r="AA151" s="306"/>
      <c r="AB151" s="306"/>
      <c r="AC151"/>
    </row>
    <row r="152" spans="2:29" ht="13.8">
      <c r="B152" s="43" t="str">
        <f t="shared" si="4"/>
        <v>400G SR4.2 100 m OSFP, QSFP-DD</v>
      </c>
      <c r="C152" s="8">
        <v>0</v>
      </c>
      <c r="D152" s="8">
        <v>0</v>
      </c>
      <c r="E152" s="8"/>
      <c r="F152" s="8"/>
      <c r="G152" s="205"/>
      <c r="H152" s="8"/>
      <c r="I152" s="8"/>
      <c r="J152" s="8"/>
      <c r="K152" s="8"/>
      <c r="L152" s="8"/>
      <c r="M152" s="8"/>
      <c r="N152" s="8"/>
      <c r="O152" s="167"/>
      <c r="P152" s="156" t="str">
        <f t="shared" si="2"/>
        <v>400G SR4.2 100 m OSFP, QSFP-DD</v>
      </c>
      <c r="Q152" s="306">
        <v>0</v>
      </c>
      <c r="R152" s="306">
        <v>0</v>
      </c>
      <c r="S152" s="306"/>
      <c r="T152" s="306"/>
      <c r="U152" s="306"/>
      <c r="V152" s="306"/>
      <c r="W152" s="306"/>
      <c r="X152" s="306"/>
      <c r="Y152" s="306"/>
      <c r="Z152" s="306"/>
      <c r="AA152" s="306"/>
      <c r="AB152" s="306"/>
    </row>
    <row r="153" spans="2:29" ht="13.8">
      <c r="B153" s="43" t="str">
        <f t="shared" si="4"/>
        <v>400G DR4 500 m OSFP, QSFP-DD, QSFP112</v>
      </c>
      <c r="C153" s="8">
        <v>0</v>
      </c>
      <c r="D153" s="8">
        <v>0</v>
      </c>
      <c r="E153" s="8"/>
      <c r="F153" s="8"/>
      <c r="G153" s="205"/>
      <c r="H153" s="8"/>
      <c r="I153" s="8"/>
      <c r="J153" s="8"/>
      <c r="K153" s="8"/>
      <c r="L153" s="8"/>
      <c r="M153" s="8"/>
      <c r="N153" s="8"/>
      <c r="O153" s="167"/>
      <c r="P153" s="156" t="str">
        <f t="shared" si="2"/>
        <v>400G DR4 500 m OSFP, QSFP-DD, QSFP112</v>
      </c>
      <c r="Q153" s="306">
        <v>0</v>
      </c>
      <c r="R153" s="306">
        <v>0</v>
      </c>
      <c r="S153" s="306"/>
      <c r="T153" s="306"/>
      <c r="U153" s="306"/>
      <c r="V153" s="306"/>
      <c r="W153" s="306"/>
      <c r="X153" s="306"/>
      <c r="Y153" s="306"/>
      <c r="Z153" s="306"/>
      <c r="AA153" s="306"/>
      <c r="AB153" s="306"/>
    </row>
    <row r="154" spans="2:29" ht="13.8">
      <c r="B154" s="43" t="str">
        <f t="shared" si="4"/>
        <v>2x(200G FR4) 2 km OSFP</v>
      </c>
      <c r="C154" s="8">
        <v>0</v>
      </c>
      <c r="D154" s="8">
        <v>0</v>
      </c>
      <c r="E154" s="8"/>
      <c r="F154" s="8"/>
      <c r="G154" s="205"/>
      <c r="H154" s="8"/>
      <c r="I154" s="8"/>
      <c r="J154" s="8"/>
      <c r="K154" s="8"/>
      <c r="L154" s="8"/>
      <c r="M154" s="8"/>
      <c r="N154" s="8"/>
      <c r="O154" s="167"/>
      <c r="P154" s="156" t="str">
        <f t="shared" si="2"/>
        <v>2x(200G FR4) 2 km OSFP</v>
      </c>
      <c r="Q154" s="306">
        <v>0</v>
      </c>
      <c r="R154" s="306">
        <v>0</v>
      </c>
      <c r="S154" s="306"/>
      <c r="T154" s="306"/>
      <c r="U154" s="306"/>
      <c r="V154" s="306"/>
      <c r="W154" s="306"/>
      <c r="X154" s="306"/>
      <c r="Y154" s="306"/>
      <c r="Z154" s="306"/>
      <c r="AA154" s="306"/>
      <c r="AB154" s="306"/>
    </row>
    <row r="155" spans="2:29" ht="13.8">
      <c r="B155" s="43" t="str">
        <f t="shared" si="4"/>
        <v>400G FR4 2 km OSFP, QSFP-DD, QSFP112</v>
      </c>
      <c r="C155" s="8">
        <v>0</v>
      </c>
      <c r="D155" s="8">
        <v>0</v>
      </c>
      <c r="E155" s="8"/>
      <c r="F155" s="8"/>
      <c r="G155" s="205"/>
      <c r="H155" s="8"/>
      <c r="I155" s="8"/>
      <c r="J155" s="8"/>
      <c r="K155" s="8"/>
      <c r="L155" s="8"/>
      <c r="M155" s="8"/>
      <c r="N155" s="8"/>
      <c r="O155" s="167"/>
      <c r="P155" s="156" t="str">
        <f t="shared" si="2"/>
        <v>400G FR4 2 km OSFP, QSFP-DD, QSFP112</v>
      </c>
      <c r="Q155" s="306">
        <v>0</v>
      </c>
      <c r="R155" s="306">
        <v>0</v>
      </c>
      <c r="S155" s="306"/>
      <c r="T155" s="306"/>
      <c r="U155" s="306"/>
      <c r="V155" s="306"/>
      <c r="W155" s="306"/>
      <c r="X155" s="306"/>
      <c r="Y155" s="306"/>
      <c r="Z155" s="306"/>
      <c r="AA155" s="306"/>
      <c r="AB155" s="306"/>
    </row>
    <row r="156" spans="2:29" ht="13.8">
      <c r="B156" s="43" t="str">
        <f t="shared" si="4"/>
        <v>400G LR8, LR4 10 km OSFP, QSFP-DD, QSFP112</v>
      </c>
      <c r="C156" s="8">
        <v>0</v>
      </c>
      <c r="D156" s="8">
        <v>0</v>
      </c>
      <c r="E156" s="8"/>
      <c r="F156" s="8"/>
      <c r="G156" s="205"/>
      <c r="H156" s="8"/>
      <c r="I156" s="8"/>
      <c r="J156" s="8"/>
      <c r="K156" s="8"/>
      <c r="L156" s="8"/>
      <c r="M156" s="8"/>
      <c r="N156" s="8"/>
      <c r="O156" s="167"/>
      <c r="P156" s="156" t="str">
        <f t="shared" si="2"/>
        <v>400G LR8, LR4 10 km OSFP, QSFP-DD, QSFP112</v>
      </c>
      <c r="Q156" s="314"/>
      <c r="R156" s="314"/>
      <c r="S156" s="314"/>
      <c r="T156" s="314"/>
      <c r="U156" s="314"/>
      <c r="V156" s="306"/>
      <c r="W156" s="309"/>
      <c r="X156" s="309"/>
      <c r="Y156" s="309"/>
      <c r="Z156" s="309"/>
      <c r="AA156" s="309"/>
      <c r="AB156" s="309"/>
    </row>
    <row r="157" spans="2:29" ht="13.8">
      <c r="B157" s="43" t="str">
        <f t="shared" si="4"/>
        <v>400G ER4 40 km TBD</v>
      </c>
      <c r="C157" s="8">
        <v>0</v>
      </c>
      <c r="D157" s="8">
        <v>0</v>
      </c>
      <c r="E157" s="8"/>
      <c r="F157" s="8"/>
      <c r="G157" s="205"/>
      <c r="H157" s="8"/>
      <c r="I157" s="8"/>
      <c r="J157" s="8"/>
      <c r="K157" s="8"/>
      <c r="L157" s="8"/>
      <c r="M157" s="8"/>
      <c r="N157" s="8"/>
      <c r="O157" s="167"/>
      <c r="P157" s="156" t="str">
        <f t="shared" ref="P157:P175" si="5">B157</f>
        <v>400G ER4 40 km TBD</v>
      </c>
      <c r="Q157" s="314"/>
      <c r="R157" s="314"/>
      <c r="S157" s="314"/>
      <c r="T157" s="314"/>
      <c r="U157" s="314"/>
      <c r="V157" s="306"/>
      <c r="W157" s="309"/>
      <c r="X157" s="309"/>
      <c r="Y157" s="309"/>
      <c r="Z157" s="309"/>
      <c r="AA157" s="309"/>
      <c r="AB157" s="309"/>
    </row>
    <row r="158" spans="2:29" ht="13.8">
      <c r="B158" s="43" t="str">
        <f t="shared" si="4"/>
        <v>800G SR8 50 m OSFP, QSFP-DD800</v>
      </c>
      <c r="C158" s="8">
        <v>0</v>
      </c>
      <c r="D158" s="8">
        <v>0</v>
      </c>
      <c r="E158" s="8"/>
      <c r="F158" s="8"/>
      <c r="G158" s="205"/>
      <c r="H158" s="8"/>
      <c r="I158" s="8"/>
      <c r="J158" s="8"/>
      <c r="K158" s="8"/>
      <c r="L158" s="8"/>
      <c r="M158" s="8"/>
      <c r="N158" s="8"/>
      <c r="O158" s="167"/>
      <c r="P158" s="156" t="str">
        <f t="shared" si="5"/>
        <v>800G SR8 50 m OSFP, QSFP-DD800</v>
      </c>
      <c r="Q158" s="309"/>
      <c r="R158" s="309"/>
      <c r="S158" s="309"/>
      <c r="T158" s="309"/>
      <c r="U158" s="309"/>
      <c r="V158" s="306"/>
      <c r="W158" s="309"/>
      <c r="X158" s="309"/>
      <c r="Y158" s="309"/>
      <c r="Z158" s="309"/>
      <c r="AA158" s="309"/>
      <c r="AB158" s="309"/>
    </row>
    <row r="159" spans="2:29" ht="13.8">
      <c r="B159" s="43" t="str">
        <f t="shared" si="4"/>
        <v>800G DR8, DR4 500 m OSFP, QSFP-DD800</v>
      </c>
      <c r="C159" s="8">
        <v>0</v>
      </c>
      <c r="D159" s="8">
        <v>0</v>
      </c>
      <c r="E159" s="8"/>
      <c r="F159" s="8"/>
      <c r="G159" s="205"/>
      <c r="H159" s="8"/>
      <c r="I159" s="8"/>
      <c r="J159" s="8"/>
      <c r="K159" s="8"/>
      <c r="L159" s="8"/>
      <c r="M159" s="8"/>
      <c r="N159" s="8"/>
      <c r="O159" s="167"/>
      <c r="P159" s="156" t="str">
        <f t="shared" si="5"/>
        <v>800G DR8, DR4 500 m OSFP, QSFP-DD800</v>
      </c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  <c r="AA159" s="306"/>
      <c r="AB159" s="306"/>
    </row>
    <row r="160" spans="2:29" ht="13.8">
      <c r="B160" s="43" t="str">
        <f t="shared" si="4"/>
        <v>2x(400G FR4), 800G FR4 2 km OSFP, QSFP-DD800</v>
      </c>
      <c r="C160" s="8">
        <v>0</v>
      </c>
      <c r="D160" s="8">
        <v>0</v>
      </c>
      <c r="E160" s="8"/>
      <c r="F160" s="8"/>
      <c r="G160" s="205"/>
      <c r="H160" s="8"/>
      <c r="I160" s="8"/>
      <c r="J160" s="8"/>
      <c r="K160" s="8"/>
      <c r="L160" s="8"/>
      <c r="M160" s="8"/>
      <c r="N160" s="8"/>
      <c r="O160" s="167"/>
      <c r="P160" s="156" t="str">
        <f t="shared" si="5"/>
        <v>2x(400G FR4), 800G FR4 2 km OSFP, QSFP-DD800</v>
      </c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  <c r="AA160" s="306"/>
      <c r="AB160" s="306"/>
    </row>
    <row r="161" spans="2:67" ht="13.8">
      <c r="B161" s="43" t="str">
        <f t="shared" si="4"/>
        <v>800G LR8, LR4 6, 10 km TBD</v>
      </c>
      <c r="C161" s="8">
        <v>0</v>
      </c>
      <c r="D161" s="8">
        <v>0</v>
      </c>
      <c r="E161" s="8"/>
      <c r="F161" s="8"/>
      <c r="G161" s="205"/>
      <c r="H161" s="8"/>
      <c r="I161" s="8"/>
      <c r="J161" s="8"/>
      <c r="K161" s="8"/>
      <c r="L161" s="8"/>
      <c r="M161" s="8"/>
      <c r="N161" s="8"/>
      <c r="O161" s="167"/>
      <c r="P161" s="156" t="str">
        <f t="shared" si="5"/>
        <v>800G LR8, LR4 6, 10 km TBD</v>
      </c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  <c r="AA161" s="306"/>
      <c r="AB161" s="306"/>
    </row>
    <row r="162" spans="2:67" ht="13.8">
      <c r="B162" s="43" t="str">
        <f t="shared" si="4"/>
        <v>800G ZRlite 10 km, 20 km TBD</v>
      </c>
      <c r="C162" s="8">
        <v>0</v>
      </c>
      <c r="D162" s="8">
        <v>0</v>
      </c>
      <c r="E162" s="8"/>
      <c r="F162" s="8"/>
      <c r="G162" s="205"/>
      <c r="H162" s="8"/>
      <c r="I162" s="8"/>
      <c r="J162" s="8"/>
      <c r="K162" s="8"/>
      <c r="L162" s="8"/>
      <c r="M162" s="8"/>
      <c r="N162" s="8"/>
      <c r="O162" s="167"/>
      <c r="P162" s="156" t="str">
        <f t="shared" si="5"/>
        <v>800G ZRlite 10 km, 20 km TBD</v>
      </c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  <c r="AA162" s="306"/>
      <c r="AB162" s="306"/>
    </row>
    <row r="163" spans="2:67" ht="13.8">
      <c r="B163" s="43" t="str">
        <f t="shared" si="4"/>
        <v>800G ER4 40 km TBD</v>
      </c>
      <c r="C163" s="8">
        <v>0</v>
      </c>
      <c r="D163" s="8">
        <v>0</v>
      </c>
      <c r="E163" s="8"/>
      <c r="F163" s="8"/>
      <c r="G163" s="205"/>
      <c r="H163" s="8"/>
      <c r="I163" s="8"/>
      <c r="J163" s="8"/>
      <c r="K163" s="8"/>
      <c r="L163" s="8"/>
      <c r="M163" s="8"/>
      <c r="N163" s="8"/>
      <c r="O163" s="167"/>
      <c r="P163" s="156" t="str">
        <f t="shared" si="5"/>
        <v>800G ER4 40 km TBD</v>
      </c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  <c r="AA163" s="306"/>
      <c r="AB163" s="306"/>
    </row>
    <row r="164" spans="2:67" ht="13.8">
      <c r="B164" s="43" t="str">
        <f t="shared" si="4"/>
        <v>1.6T SR16 100 m OSFP-XD and TBD</v>
      </c>
      <c r="C164" s="8">
        <v>0</v>
      </c>
      <c r="D164" s="8">
        <v>0</v>
      </c>
      <c r="E164" s="8"/>
      <c r="F164" s="8"/>
      <c r="G164" s="205"/>
      <c r="H164" s="8"/>
      <c r="I164" s="8"/>
      <c r="J164" s="8"/>
      <c r="K164" s="8"/>
      <c r="L164" s="8"/>
      <c r="M164" s="8"/>
      <c r="N164" s="8"/>
      <c r="O164" s="167"/>
      <c r="P164" s="156" t="str">
        <f t="shared" si="5"/>
        <v>1.6T SR16 100 m OSFP-XD and TBD</v>
      </c>
      <c r="Q164" s="306"/>
      <c r="R164" s="306"/>
      <c r="S164" s="306"/>
      <c r="T164" s="306"/>
      <c r="U164" s="306"/>
      <c r="V164" s="306"/>
      <c r="W164" s="309"/>
      <c r="X164" s="309"/>
      <c r="Y164" s="309"/>
      <c r="Z164" s="309"/>
      <c r="AA164" s="309"/>
      <c r="AB164" s="309"/>
    </row>
    <row r="165" spans="2:67" ht="13.8">
      <c r="B165" s="43" t="str">
        <f t="shared" si="4"/>
        <v>1.6T DR8 500 m OSFP-XD and TBD</v>
      </c>
      <c r="C165" s="8">
        <v>0</v>
      </c>
      <c r="D165" s="8">
        <v>0</v>
      </c>
      <c r="E165" s="8"/>
      <c r="F165" s="8"/>
      <c r="G165" s="205"/>
      <c r="H165" s="8"/>
      <c r="I165" s="8"/>
      <c r="J165" s="8"/>
      <c r="K165" s="8"/>
      <c r="L165" s="8"/>
      <c r="M165" s="8"/>
      <c r="N165" s="8"/>
      <c r="O165" s="167"/>
      <c r="P165" s="156" t="str">
        <f t="shared" si="5"/>
        <v>1.6T DR8 500 m OSFP-XD and TBD</v>
      </c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  <c r="AA165" s="306"/>
      <c r="AB165" s="306"/>
    </row>
    <row r="166" spans="2:67" ht="13.8">
      <c r="B166" s="43" t="str">
        <f t="shared" si="4"/>
        <v>1.6T FR8 2 km OSFP-XD and TBD</v>
      </c>
      <c r="C166" s="8">
        <v>0</v>
      </c>
      <c r="D166" s="8">
        <v>0</v>
      </c>
      <c r="E166" s="8"/>
      <c r="F166" s="8"/>
      <c r="G166" s="205"/>
      <c r="H166" s="8"/>
      <c r="I166" s="8"/>
      <c r="J166" s="8"/>
      <c r="K166" s="8"/>
      <c r="L166" s="8"/>
      <c r="M166" s="8"/>
      <c r="N166" s="8"/>
      <c r="O166" s="167"/>
      <c r="P166" s="156" t="str">
        <f t="shared" si="5"/>
        <v>1.6T FR8 2 km OSFP-XD and TBD</v>
      </c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  <c r="AA166" s="306"/>
      <c r="AB166" s="306"/>
    </row>
    <row r="167" spans="2:67" ht="13.8">
      <c r="B167" s="43" t="str">
        <f t="shared" si="4"/>
        <v>1.6T LR8 10 km OSFP-XD and TBD</v>
      </c>
      <c r="C167" s="8">
        <v>0</v>
      </c>
      <c r="D167" s="8">
        <v>0</v>
      </c>
      <c r="E167" s="8"/>
      <c r="F167" s="8"/>
      <c r="G167" s="205"/>
      <c r="H167" s="8"/>
      <c r="I167" s="8"/>
      <c r="J167" s="8"/>
      <c r="K167" s="8"/>
      <c r="L167" s="8"/>
      <c r="M167" s="8"/>
      <c r="N167" s="8"/>
      <c r="O167" s="167"/>
      <c r="P167" s="156" t="str">
        <f t="shared" si="5"/>
        <v>1.6T LR8 10 km OSFP-XD and TBD</v>
      </c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  <c r="AA167" s="306"/>
      <c r="AB167" s="306"/>
    </row>
    <row r="168" spans="2:67" ht="13.8">
      <c r="B168" s="43" t="str">
        <f t="shared" si="4"/>
        <v>1.6T ER8 &gt;10 km OSFP-XD and TBD</v>
      </c>
      <c r="C168" s="8">
        <v>0</v>
      </c>
      <c r="D168" s="8">
        <v>0</v>
      </c>
      <c r="E168" s="8"/>
      <c r="F168" s="8"/>
      <c r="G168" s="205"/>
      <c r="H168" s="8"/>
      <c r="I168" s="8"/>
      <c r="J168" s="8"/>
      <c r="K168" s="8"/>
      <c r="L168" s="8"/>
      <c r="M168" s="8"/>
      <c r="N168" s="8"/>
      <c r="O168" s="167"/>
      <c r="P168" s="156" t="str">
        <f t="shared" si="5"/>
        <v>1.6T ER8 &gt;10 km OSFP-XD and TBD</v>
      </c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  <c r="AA168" s="306"/>
      <c r="AB168" s="306"/>
    </row>
    <row r="169" spans="2:67" ht="13.8">
      <c r="B169" s="43" t="str">
        <f t="shared" si="4"/>
        <v>3.2T SR 100 m OSFP-XD and TBD</v>
      </c>
      <c r="C169" s="8">
        <v>0</v>
      </c>
      <c r="D169" s="8">
        <v>0</v>
      </c>
      <c r="E169" s="8"/>
      <c r="F169" s="8"/>
      <c r="G169" s="205"/>
      <c r="H169" s="8"/>
      <c r="I169" s="8"/>
      <c r="J169" s="8"/>
      <c r="K169" s="8"/>
      <c r="L169" s="8"/>
      <c r="M169" s="8"/>
      <c r="N169" s="8"/>
      <c r="O169" s="167"/>
      <c r="P169" s="156" t="str">
        <f t="shared" si="5"/>
        <v>3.2T SR 100 m OSFP-XD and TBD</v>
      </c>
      <c r="Q169" s="306"/>
      <c r="R169" s="306"/>
      <c r="S169" s="306"/>
      <c r="T169" s="306"/>
      <c r="U169" s="306"/>
      <c r="V169" s="306"/>
      <c r="W169" s="309"/>
      <c r="X169" s="309"/>
      <c r="Y169" s="309"/>
      <c r="Z169" s="309"/>
      <c r="AA169" s="309"/>
      <c r="AB169" s="309"/>
    </row>
    <row r="170" spans="2:67" ht="13.8">
      <c r="B170" s="43" t="str">
        <f t="shared" si="4"/>
        <v>3.2T DR 500 m OSFP-XD and TBD</v>
      </c>
      <c r="C170" s="8">
        <v>0</v>
      </c>
      <c r="D170" s="8">
        <v>0</v>
      </c>
      <c r="E170" s="8"/>
      <c r="F170" s="8"/>
      <c r="G170" s="205"/>
      <c r="H170" s="8"/>
      <c r="I170" s="8"/>
      <c r="J170" s="8"/>
      <c r="K170" s="8"/>
      <c r="L170" s="8"/>
      <c r="M170" s="8"/>
      <c r="N170" s="8"/>
      <c r="O170" s="167"/>
      <c r="P170" s="156" t="str">
        <f t="shared" si="5"/>
        <v>3.2T DR 500 m OSFP-XD and TBD</v>
      </c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  <c r="AA170" s="306"/>
      <c r="AB170" s="306"/>
    </row>
    <row r="171" spans="2:67" ht="13.8">
      <c r="B171" s="43" t="str">
        <f t="shared" si="4"/>
        <v>3.2T FR 2 km OSFP-XD and TBD</v>
      </c>
      <c r="C171" s="8">
        <v>0</v>
      </c>
      <c r="D171" s="8">
        <v>0</v>
      </c>
      <c r="E171" s="8"/>
      <c r="F171" s="8"/>
      <c r="G171" s="205"/>
      <c r="H171" s="8"/>
      <c r="I171" s="8"/>
      <c r="J171" s="8"/>
      <c r="K171" s="8"/>
      <c r="L171" s="8"/>
      <c r="M171" s="8"/>
      <c r="N171" s="8"/>
      <c r="O171" s="167"/>
      <c r="P171" s="156" t="str">
        <f t="shared" si="5"/>
        <v>3.2T FR 2 km OSFP-XD and TBD</v>
      </c>
      <c r="Q171" s="306"/>
      <c r="R171" s="306"/>
      <c r="S171" s="306"/>
      <c r="T171" s="306"/>
      <c r="U171" s="306"/>
      <c r="V171" s="306"/>
      <c r="W171" s="306"/>
      <c r="X171" s="306"/>
      <c r="Y171" s="306"/>
      <c r="Z171" s="306"/>
      <c r="AA171" s="306"/>
      <c r="AB171" s="306"/>
    </row>
    <row r="172" spans="2:67" ht="13.8">
      <c r="B172" s="43" t="str">
        <f t="shared" si="4"/>
        <v>3.2T LR 10 km OSFP-XD and TBD</v>
      </c>
      <c r="C172" s="8">
        <v>0</v>
      </c>
      <c r="D172" s="8">
        <v>0</v>
      </c>
      <c r="E172" s="8"/>
      <c r="F172" s="8"/>
      <c r="G172" s="205"/>
      <c r="H172" s="8"/>
      <c r="I172" s="8"/>
      <c r="J172" s="8"/>
      <c r="K172" s="8"/>
      <c r="L172" s="8"/>
      <c r="M172" s="8"/>
      <c r="N172" s="8"/>
      <c r="O172" s="167"/>
      <c r="P172" s="156" t="str">
        <f t="shared" si="5"/>
        <v>3.2T LR 10 km OSFP-XD and TBD</v>
      </c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  <c r="AA172" s="306"/>
      <c r="AB172" s="306"/>
    </row>
    <row r="173" spans="2:67" ht="13.8">
      <c r="B173" s="43" t="str">
        <f t="shared" si="4"/>
        <v>3.2T ER &gt;10 km OSFP-XD and TBD</v>
      </c>
      <c r="C173" s="8">
        <v>0</v>
      </c>
      <c r="D173" s="8">
        <v>0</v>
      </c>
      <c r="E173" s="8"/>
      <c r="F173" s="8"/>
      <c r="G173" s="205"/>
      <c r="H173" s="8"/>
      <c r="I173" s="8"/>
      <c r="J173" s="8"/>
      <c r="K173" s="8"/>
      <c r="L173" s="8"/>
      <c r="M173" s="8"/>
      <c r="N173" s="8"/>
      <c r="O173" s="167"/>
      <c r="P173" s="156" t="str">
        <f t="shared" si="5"/>
        <v>3.2T ER &gt;10 km OSFP-XD and TBD</v>
      </c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  <c r="AA173" s="306"/>
      <c r="AB173" s="306"/>
    </row>
    <row r="174" spans="2:67" ht="13.8">
      <c r="B174" s="43"/>
      <c r="C174" s="8">
        <v>0</v>
      </c>
      <c r="D174" s="8">
        <v>0</v>
      </c>
      <c r="E174" s="8"/>
      <c r="F174" s="8"/>
      <c r="G174" s="205"/>
      <c r="H174" s="8"/>
      <c r="I174" s="8"/>
      <c r="J174" s="8"/>
      <c r="K174" s="8"/>
      <c r="L174" s="8"/>
      <c r="M174" s="8"/>
      <c r="N174" s="8"/>
      <c r="O174" s="167"/>
      <c r="P174" s="156">
        <f t="shared" si="5"/>
        <v>0</v>
      </c>
      <c r="Q174" s="314"/>
      <c r="R174" s="314"/>
      <c r="S174" s="314"/>
      <c r="T174" s="314"/>
      <c r="U174" s="314"/>
      <c r="V174" s="314"/>
      <c r="W174" s="314"/>
      <c r="X174" s="314"/>
      <c r="Y174" s="314"/>
      <c r="Z174" s="314"/>
      <c r="AA174" s="314"/>
      <c r="AB174" s="314"/>
    </row>
    <row r="175" spans="2:67" ht="13.8">
      <c r="B175" s="43"/>
      <c r="C175" s="8">
        <v>0</v>
      </c>
      <c r="D175" s="8">
        <v>0</v>
      </c>
      <c r="E175" s="8"/>
      <c r="F175" s="8"/>
      <c r="G175" s="205"/>
      <c r="H175" s="8"/>
      <c r="I175" s="8"/>
      <c r="J175" s="8"/>
      <c r="K175" s="8"/>
      <c r="L175" s="8"/>
      <c r="M175" s="8"/>
      <c r="N175" s="8"/>
      <c r="O175" s="167"/>
      <c r="P175" s="156">
        <f t="shared" si="5"/>
        <v>0</v>
      </c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</row>
    <row r="176" spans="2:67" ht="13.8">
      <c r="B176" s="53" t="str">
        <f>"Total "&amp;B93&amp;" units"</f>
        <v>Total Silicon Photonics units</v>
      </c>
      <c r="C176" s="23">
        <v>478377.28</v>
      </c>
      <c r="D176" s="23">
        <v>600869.71</v>
      </c>
      <c r="E176" s="23"/>
      <c r="F176" s="23"/>
      <c r="G176" s="209"/>
      <c r="H176" s="23"/>
      <c r="I176" s="23"/>
      <c r="J176" s="23"/>
      <c r="K176" s="23"/>
      <c r="L176" s="23"/>
      <c r="M176" s="23"/>
      <c r="N176" s="23"/>
      <c r="BO176" s="101"/>
    </row>
    <row r="177" spans="2:67">
      <c r="BO177" s="101"/>
    </row>
    <row r="179" spans="2:67" ht="21">
      <c r="B179" s="3" t="str">
        <f>Summary!B32</f>
        <v>InP discrete</v>
      </c>
      <c r="C179" s="1"/>
      <c r="D179" s="1"/>
      <c r="E179" s="4"/>
      <c r="F179" s="1"/>
      <c r="G179" s="203"/>
      <c r="H179" s="1"/>
      <c r="I179" s="1"/>
      <c r="J179" s="1"/>
      <c r="K179" s="1"/>
      <c r="L179" s="1"/>
      <c r="M179" s="1"/>
      <c r="N179" s="1"/>
      <c r="P179" s="3" t="str">
        <f>B179</f>
        <v>InP discrete</v>
      </c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</row>
    <row r="180" spans="2:67" ht="13.8">
      <c r="B180" s="51" t="str">
        <f t="shared" ref="B180" si="6">B6</f>
        <v>Product category</v>
      </c>
      <c r="C180" s="7">
        <v>2016</v>
      </c>
      <c r="D180" s="7">
        <v>2017</v>
      </c>
      <c r="E180" s="7"/>
      <c r="F180" s="7"/>
      <c r="G180" s="206"/>
      <c r="H180" s="7"/>
      <c r="I180" s="7"/>
      <c r="J180" s="7"/>
      <c r="K180" s="7"/>
      <c r="L180" s="7"/>
      <c r="M180" s="7"/>
      <c r="N180" s="7"/>
      <c r="P180" s="51" t="str">
        <f>B180</f>
        <v>Product category</v>
      </c>
      <c r="Q180" s="144">
        <v>2016</v>
      </c>
      <c r="R180" s="144">
        <v>2017</v>
      </c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</row>
    <row r="181" spans="2:67" ht="13.8">
      <c r="B181" s="43" t="str">
        <f t="shared" ref="B181:B212" si="7">B95</f>
        <v>1G 500 m SFP</v>
      </c>
      <c r="C181" s="8">
        <v>0</v>
      </c>
      <c r="D181" s="8">
        <v>0</v>
      </c>
      <c r="E181" s="8"/>
      <c r="F181" s="8"/>
      <c r="G181" s="205"/>
      <c r="H181" s="8"/>
      <c r="I181" s="8"/>
      <c r="J181" s="8"/>
      <c r="K181" s="8"/>
      <c r="L181" s="8"/>
      <c r="M181" s="8"/>
      <c r="N181" s="8"/>
      <c r="O181" s="100"/>
      <c r="P181" s="43" t="str">
        <f t="shared" ref="P181:P212" si="8">B95</f>
        <v>1G 500 m SFP</v>
      </c>
      <c r="Q181" s="306">
        <v>0</v>
      </c>
      <c r="R181" s="306">
        <v>0</v>
      </c>
      <c r="S181" s="306"/>
      <c r="T181" s="306"/>
      <c r="U181" s="306"/>
      <c r="V181" s="306"/>
      <c r="W181" s="306"/>
      <c r="X181" s="306"/>
      <c r="Y181" s="306"/>
      <c r="Z181" s="306"/>
      <c r="AA181" s="306"/>
      <c r="AB181" s="306"/>
      <c r="AD181" s="146"/>
      <c r="AE181" s="146"/>
      <c r="AF181" s="146"/>
      <c r="AG181" s="146"/>
      <c r="AH181" s="146"/>
      <c r="AI181" s="146"/>
      <c r="AJ181" s="146"/>
      <c r="AK181" s="146"/>
      <c r="AL181" s="146"/>
    </row>
    <row r="182" spans="2:67" ht="13.8">
      <c r="B182" s="43" t="str">
        <f t="shared" si="7"/>
        <v>1G 10 km SFP</v>
      </c>
      <c r="C182" s="8">
        <v>8393495.8800000008</v>
      </c>
      <c r="D182" s="8">
        <v>6412151</v>
      </c>
      <c r="E182" s="8"/>
      <c r="F182" s="8"/>
      <c r="G182" s="205"/>
      <c r="H182" s="8"/>
      <c r="I182" s="8"/>
      <c r="J182" s="8"/>
      <c r="K182" s="8"/>
      <c r="L182" s="8"/>
      <c r="M182" s="8"/>
      <c r="N182" s="8"/>
      <c r="O182" s="100"/>
      <c r="P182" s="43" t="str">
        <f t="shared" si="8"/>
        <v>1G 10 km SFP</v>
      </c>
      <c r="Q182" s="306">
        <v>1</v>
      </c>
      <c r="R182" s="306">
        <v>1</v>
      </c>
      <c r="S182" s="306"/>
      <c r="T182" s="306"/>
      <c r="U182" s="306"/>
      <c r="V182" s="306"/>
      <c r="W182" s="306"/>
      <c r="X182" s="306"/>
      <c r="Y182" s="306"/>
      <c r="Z182" s="306"/>
      <c r="AA182" s="306"/>
      <c r="AB182" s="306"/>
      <c r="AD182" s="146"/>
      <c r="AE182" s="146"/>
      <c r="AF182" s="146"/>
      <c r="AG182" s="146"/>
      <c r="AH182" s="146"/>
      <c r="AI182" s="146"/>
      <c r="AJ182" s="146"/>
      <c r="AK182" s="146"/>
      <c r="AL182" s="146"/>
    </row>
    <row r="183" spans="2:67" ht="13.8">
      <c r="B183" s="43" t="str">
        <f t="shared" si="7"/>
        <v>1G 40 km SFP</v>
      </c>
      <c r="C183" s="8">
        <v>562563.625</v>
      </c>
      <c r="D183" s="8">
        <v>477500.4</v>
      </c>
      <c r="E183" s="8"/>
      <c r="F183" s="8"/>
      <c r="G183" s="205"/>
      <c r="H183" s="8"/>
      <c r="I183" s="8"/>
      <c r="J183" s="8"/>
      <c r="K183" s="8"/>
      <c r="L183" s="8"/>
      <c r="M183" s="8"/>
      <c r="N183" s="8"/>
      <c r="O183" s="100"/>
      <c r="P183" s="43" t="str">
        <f t="shared" si="8"/>
        <v>1G 40 km SFP</v>
      </c>
      <c r="Q183" s="306">
        <v>1</v>
      </c>
      <c r="R183" s="306">
        <v>1</v>
      </c>
      <c r="S183" s="306"/>
      <c r="T183" s="306"/>
      <c r="U183" s="306"/>
      <c r="V183" s="306"/>
      <c r="W183" s="306"/>
      <c r="X183" s="306"/>
      <c r="Y183" s="306"/>
      <c r="Z183" s="306"/>
      <c r="AA183" s="306"/>
      <c r="AB183" s="306"/>
      <c r="AD183" s="146"/>
      <c r="AE183" s="146"/>
      <c r="AF183" s="146"/>
      <c r="AG183" s="146"/>
      <c r="AH183" s="146"/>
      <c r="AI183" s="146"/>
      <c r="AJ183" s="146"/>
      <c r="AK183" s="146"/>
      <c r="AL183" s="146"/>
    </row>
    <row r="184" spans="2:67" ht="13.8">
      <c r="B184" s="43" t="str">
        <f t="shared" si="7"/>
        <v>1G 80 km SFP</v>
      </c>
      <c r="C184" s="8">
        <v>115175.5</v>
      </c>
      <c r="D184" s="8">
        <v>105559.64999999997</v>
      </c>
      <c r="E184" s="8"/>
      <c r="F184" s="8"/>
      <c r="G184" s="205"/>
      <c r="H184" s="8"/>
      <c r="I184" s="8"/>
      <c r="J184" s="8"/>
      <c r="K184" s="8"/>
      <c r="L184" s="8"/>
      <c r="M184" s="8"/>
      <c r="N184" s="8"/>
      <c r="O184" s="100"/>
      <c r="P184" s="43" t="str">
        <f t="shared" si="8"/>
        <v>1G 80 km SFP</v>
      </c>
      <c r="Q184" s="306">
        <v>1</v>
      </c>
      <c r="R184" s="306">
        <v>1</v>
      </c>
      <c r="S184" s="306"/>
      <c r="T184" s="306"/>
      <c r="U184" s="306"/>
      <c r="V184" s="306"/>
      <c r="W184" s="306"/>
      <c r="X184" s="306"/>
      <c r="Y184" s="306"/>
      <c r="Z184" s="306"/>
      <c r="AA184" s="306"/>
      <c r="AB184" s="306"/>
      <c r="AD184" s="146"/>
      <c r="AE184" s="146"/>
      <c r="AF184" s="146"/>
      <c r="AG184" s="146"/>
      <c r="AH184" s="146"/>
      <c r="AI184" s="146"/>
      <c r="AJ184" s="146"/>
      <c r="AK184" s="146"/>
      <c r="AL184" s="146"/>
    </row>
    <row r="185" spans="2:67" ht="13.8">
      <c r="B185" s="43" t="str">
        <f t="shared" si="7"/>
        <v>G &amp; Fast Ethernet Various Legacy/discontinued</v>
      </c>
      <c r="C185" s="8">
        <v>200000</v>
      </c>
      <c r="D185" s="8">
        <v>0</v>
      </c>
      <c r="E185" s="8"/>
      <c r="F185" s="8"/>
      <c r="G185" s="205"/>
      <c r="H185" s="8"/>
      <c r="I185" s="8"/>
      <c r="J185" s="8"/>
      <c r="K185" s="8"/>
      <c r="L185" s="8"/>
      <c r="M185" s="8"/>
      <c r="N185" s="8"/>
      <c r="O185" s="100"/>
      <c r="P185" s="43" t="str">
        <f t="shared" si="8"/>
        <v>G &amp; Fast Ethernet Various Legacy/discontinued</v>
      </c>
      <c r="Q185" s="306">
        <v>1</v>
      </c>
      <c r="R185" s="306">
        <v>1</v>
      </c>
      <c r="S185" s="306"/>
      <c r="T185" s="306"/>
      <c r="U185" s="306"/>
      <c r="V185" s="306"/>
      <c r="W185" s="306"/>
      <c r="X185" s="306"/>
      <c r="Y185" s="306"/>
      <c r="Z185" s="306"/>
      <c r="AA185" s="306"/>
      <c r="AB185" s="306"/>
      <c r="AD185" s="146"/>
      <c r="AE185" s="146"/>
      <c r="AF185" s="146"/>
      <c r="AG185" s="146"/>
      <c r="AH185" s="146"/>
      <c r="AI185" s="146"/>
      <c r="AJ185" s="146"/>
      <c r="AK185" s="146"/>
      <c r="AL185" s="146"/>
    </row>
    <row r="186" spans="2:67" ht="13.8">
      <c r="B186" s="43" t="str">
        <f t="shared" si="7"/>
        <v>10G 300 m XFP</v>
      </c>
      <c r="C186" s="8">
        <v>0</v>
      </c>
      <c r="D186" s="8">
        <v>0</v>
      </c>
      <c r="E186" s="8"/>
      <c r="F186" s="8"/>
      <c r="G186" s="205"/>
      <c r="H186" s="8"/>
      <c r="I186" s="8"/>
      <c r="J186" s="8"/>
      <c r="K186" s="8"/>
      <c r="L186" s="8"/>
      <c r="M186" s="8"/>
      <c r="N186" s="8"/>
      <c r="O186" s="100"/>
      <c r="P186" s="43" t="str">
        <f t="shared" si="8"/>
        <v>10G 300 m XFP</v>
      </c>
      <c r="Q186" s="306">
        <v>0</v>
      </c>
      <c r="R186" s="306">
        <v>0</v>
      </c>
      <c r="S186" s="306"/>
      <c r="T186" s="306"/>
      <c r="U186" s="306"/>
      <c r="V186" s="306"/>
      <c r="W186" s="306"/>
      <c r="X186" s="306"/>
      <c r="Y186" s="306"/>
      <c r="Z186" s="306"/>
      <c r="AA186" s="306"/>
      <c r="AB186" s="306"/>
      <c r="AD186" s="146"/>
      <c r="AE186" s="146"/>
      <c r="AF186" s="146"/>
      <c r="AG186" s="146"/>
      <c r="AH186" s="146"/>
      <c r="AI186" s="146"/>
      <c r="AJ186" s="146"/>
      <c r="AK186" s="146"/>
      <c r="AL186" s="146"/>
    </row>
    <row r="187" spans="2:67" ht="13.8">
      <c r="B187" s="43" t="str">
        <f t="shared" si="7"/>
        <v>10G 300 m SFP+</v>
      </c>
      <c r="C187" s="8">
        <v>0</v>
      </c>
      <c r="D187" s="8">
        <v>0</v>
      </c>
      <c r="E187" s="8"/>
      <c r="F187" s="8"/>
      <c r="G187" s="205"/>
      <c r="H187" s="8"/>
      <c r="I187" s="8"/>
      <c r="J187" s="8"/>
      <c r="K187" s="8"/>
      <c r="L187" s="8"/>
      <c r="M187" s="8"/>
      <c r="N187" s="8"/>
      <c r="O187" s="100"/>
      <c r="P187" s="43" t="str">
        <f t="shared" si="8"/>
        <v>10G 300 m SFP+</v>
      </c>
      <c r="Q187" s="306">
        <v>0</v>
      </c>
      <c r="R187" s="306">
        <v>0</v>
      </c>
      <c r="S187" s="306"/>
      <c r="T187" s="306"/>
      <c r="U187" s="306"/>
      <c r="V187" s="306"/>
      <c r="W187" s="306"/>
      <c r="X187" s="306"/>
      <c r="Y187" s="306"/>
      <c r="Z187" s="306"/>
      <c r="AA187" s="306"/>
      <c r="AB187" s="306"/>
      <c r="AD187" s="146"/>
      <c r="AE187" s="146"/>
      <c r="AF187" s="146"/>
      <c r="AG187" s="146"/>
      <c r="AH187" s="146"/>
      <c r="AI187" s="146"/>
      <c r="AJ187" s="146"/>
      <c r="AK187" s="146"/>
      <c r="AL187" s="146"/>
    </row>
    <row r="188" spans="2:67" ht="13.8">
      <c r="B188" s="43" t="str">
        <f t="shared" si="7"/>
        <v>10G LRM 220 m SFP+</v>
      </c>
      <c r="C188" s="8">
        <v>121638</v>
      </c>
      <c r="D188" s="8">
        <v>108162</v>
      </c>
      <c r="E188" s="8"/>
      <c r="F188" s="8"/>
      <c r="G188" s="205"/>
      <c r="H188" s="8"/>
      <c r="I188" s="8"/>
      <c r="J188" s="8"/>
      <c r="K188" s="8"/>
      <c r="L188" s="8"/>
      <c r="M188" s="8"/>
      <c r="N188" s="8"/>
      <c r="O188" s="100"/>
      <c r="P188" s="43" t="str">
        <f t="shared" si="8"/>
        <v>10G LRM 220 m SFP+</v>
      </c>
      <c r="Q188" s="306">
        <v>1</v>
      </c>
      <c r="R188" s="306">
        <v>1</v>
      </c>
      <c r="S188" s="306"/>
      <c r="T188" s="306"/>
      <c r="U188" s="306"/>
      <c r="V188" s="306"/>
      <c r="W188" s="306"/>
      <c r="X188" s="306"/>
      <c r="Y188" s="306"/>
      <c r="Z188" s="306"/>
      <c r="AA188" s="306"/>
      <c r="AB188" s="306"/>
      <c r="AD188" s="146"/>
      <c r="AE188" s="146"/>
      <c r="AF188" s="146"/>
      <c r="AG188" s="146"/>
      <c r="AH188" s="146"/>
      <c r="AI188" s="146"/>
      <c r="AJ188" s="146"/>
      <c r="AK188" s="146"/>
      <c r="AL188" s="146"/>
    </row>
    <row r="189" spans="2:67" ht="13.8">
      <c r="B189" s="43" t="str">
        <f t="shared" si="7"/>
        <v>10G 10 km XFP</v>
      </c>
      <c r="C189" s="8">
        <v>122271</v>
      </c>
      <c r="D189" s="8">
        <v>65238</v>
      </c>
      <c r="E189" s="8"/>
      <c r="F189" s="8"/>
      <c r="G189" s="205"/>
      <c r="H189" s="8"/>
      <c r="I189" s="8"/>
      <c r="J189" s="8"/>
      <c r="K189" s="8"/>
      <c r="L189" s="8"/>
      <c r="M189" s="8"/>
      <c r="N189" s="8"/>
      <c r="O189" s="100"/>
      <c r="P189" s="43" t="str">
        <f t="shared" si="8"/>
        <v>10G 10 km XFP</v>
      </c>
      <c r="Q189" s="306">
        <v>1</v>
      </c>
      <c r="R189" s="306">
        <v>1</v>
      </c>
      <c r="S189" s="306"/>
      <c r="T189" s="306"/>
      <c r="U189" s="306"/>
      <c r="V189" s="306"/>
      <c r="W189" s="306"/>
      <c r="X189" s="306"/>
      <c r="Y189" s="306"/>
      <c r="Z189" s="306"/>
      <c r="AA189" s="306"/>
      <c r="AB189" s="306"/>
      <c r="AD189" s="146"/>
      <c r="AE189" s="146"/>
      <c r="AF189" s="146"/>
      <c r="AG189" s="146"/>
      <c r="AH189" s="146"/>
      <c r="AI189" s="146"/>
      <c r="AJ189" s="146"/>
      <c r="AK189" s="146"/>
      <c r="AL189" s="146"/>
    </row>
    <row r="190" spans="2:67" ht="13.8">
      <c r="B190" s="43" t="str">
        <f t="shared" si="7"/>
        <v>10G 10 km SFP+</v>
      </c>
      <c r="C190" s="8">
        <v>6400000</v>
      </c>
      <c r="D190" s="8">
        <v>6750000</v>
      </c>
      <c r="E190" s="8"/>
      <c r="F190" s="8"/>
      <c r="G190" s="205"/>
      <c r="H190" s="8"/>
      <c r="I190" s="8"/>
      <c r="J190" s="8"/>
      <c r="K190" s="8"/>
      <c r="L190" s="8"/>
      <c r="M190" s="8"/>
      <c r="N190" s="8"/>
      <c r="O190" s="100"/>
      <c r="P190" s="43" t="str">
        <f t="shared" si="8"/>
        <v>10G 10 km SFP+</v>
      </c>
      <c r="Q190" s="306">
        <v>1</v>
      </c>
      <c r="R190" s="306">
        <v>1</v>
      </c>
      <c r="S190" s="306"/>
      <c r="T190" s="306"/>
      <c r="U190" s="306"/>
      <c r="V190" s="306"/>
      <c r="W190" s="306"/>
      <c r="X190" s="306"/>
      <c r="Y190" s="306"/>
      <c r="Z190" s="306"/>
      <c r="AA190" s="306"/>
      <c r="AB190" s="30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</row>
    <row r="191" spans="2:67" ht="13.8">
      <c r="B191" s="43" t="str">
        <f t="shared" si="7"/>
        <v>10G 40 km XFP</v>
      </c>
      <c r="C191" s="8">
        <v>0</v>
      </c>
      <c r="D191" s="8">
        <v>0</v>
      </c>
      <c r="E191" s="8"/>
      <c r="F191" s="8"/>
      <c r="G191" s="205"/>
      <c r="H191" s="8"/>
      <c r="I191" s="8"/>
      <c r="J191" s="8"/>
      <c r="K191" s="8"/>
      <c r="L191" s="8"/>
      <c r="M191" s="8"/>
      <c r="N191" s="8"/>
      <c r="O191" s="100"/>
      <c r="P191" s="43" t="str">
        <f t="shared" si="8"/>
        <v>10G 40 km XFP</v>
      </c>
      <c r="Q191" s="306">
        <v>0</v>
      </c>
      <c r="R191" s="306">
        <v>0</v>
      </c>
      <c r="S191" s="306"/>
      <c r="T191" s="306"/>
      <c r="U191" s="306"/>
      <c r="V191" s="306"/>
      <c r="W191" s="306"/>
      <c r="X191" s="306"/>
      <c r="Y191" s="306"/>
      <c r="Z191" s="306"/>
      <c r="AA191" s="306"/>
      <c r="AB191" s="306"/>
      <c r="AD191" s="146"/>
      <c r="AE191" s="146"/>
      <c r="AF191" s="146"/>
      <c r="AG191" s="146"/>
      <c r="AH191" s="146"/>
      <c r="AI191" s="146"/>
      <c r="AJ191" s="146"/>
      <c r="AK191" s="146"/>
      <c r="AL191" s="146"/>
    </row>
    <row r="192" spans="2:67" ht="13.8">
      <c r="B192" s="43" t="str">
        <f t="shared" si="7"/>
        <v>10G 40 km SFP+</v>
      </c>
      <c r="C192" s="8">
        <v>0</v>
      </c>
      <c r="D192" s="8">
        <v>0</v>
      </c>
      <c r="E192" s="8"/>
      <c r="F192" s="8"/>
      <c r="G192" s="205"/>
      <c r="H192" s="8"/>
      <c r="I192" s="8"/>
      <c r="J192" s="8"/>
      <c r="K192" s="8"/>
      <c r="L192" s="8"/>
      <c r="M192" s="8"/>
      <c r="N192" s="8"/>
      <c r="O192" s="100"/>
      <c r="P192" s="43" t="str">
        <f t="shared" si="8"/>
        <v>10G 40 km SFP+</v>
      </c>
      <c r="Q192" s="306">
        <v>0</v>
      </c>
      <c r="R192" s="306">
        <v>0</v>
      </c>
      <c r="S192" s="306"/>
      <c r="T192" s="306"/>
      <c r="U192" s="306"/>
      <c r="V192" s="306"/>
      <c r="W192" s="306"/>
      <c r="X192" s="306"/>
      <c r="Y192" s="306"/>
      <c r="Z192" s="306"/>
      <c r="AA192" s="306"/>
      <c r="AB192" s="306"/>
      <c r="AD192" s="146"/>
      <c r="AE192" s="146"/>
      <c r="AF192" s="146"/>
      <c r="AG192" s="146"/>
      <c r="AH192" s="146"/>
      <c r="AI192" s="146"/>
      <c r="AJ192" s="146"/>
      <c r="AK192" s="146"/>
      <c r="AL192" s="146"/>
    </row>
    <row r="193" spans="2:39" ht="13.8">
      <c r="B193" s="43" t="str">
        <f t="shared" si="7"/>
        <v>10G 80 km XFP</v>
      </c>
      <c r="C193" s="8">
        <v>0</v>
      </c>
      <c r="D193" s="8">
        <v>0</v>
      </c>
      <c r="E193" s="8"/>
      <c r="F193" s="8"/>
      <c r="G193" s="205"/>
      <c r="H193" s="8"/>
      <c r="I193" s="8"/>
      <c r="J193" s="8"/>
      <c r="K193" s="8"/>
      <c r="L193" s="8"/>
      <c r="M193" s="8"/>
      <c r="N193" s="8"/>
      <c r="O193" s="100"/>
      <c r="P193" s="43" t="str">
        <f t="shared" si="8"/>
        <v>10G 80 km XFP</v>
      </c>
      <c r="Q193" s="306">
        <v>0</v>
      </c>
      <c r="R193" s="306">
        <v>0</v>
      </c>
      <c r="S193" s="306"/>
      <c r="T193" s="306"/>
      <c r="U193" s="306"/>
      <c r="V193" s="306"/>
      <c r="W193" s="306"/>
      <c r="X193" s="306"/>
      <c r="Y193" s="306"/>
      <c r="Z193" s="306"/>
      <c r="AA193" s="306"/>
      <c r="AB193" s="306"/>
      <c r="AD193" s="146"/>
      <c r="AE193" s="146"/>
      <c r="AF193" s="146"/>
      <c r="AG193" s="146"/>
      <c r="AH193" s="146"/>
      <c r="AI193" s="146"/>
      <c r="AJ193" s="146"/>
      <c r="AK193" s="146"/>
      <c r="AL193" s="146"/>
    </row>
    <row r="194" spans="2:39" ht="13.8">
      <c r="B194" s="43" t="str">
        <f t="shared" si="7"/>
        <v>10G 80 km SFP+</v>
      </c>
      <c r="C194" s="8">
        <v>0</v>
      </c>
      <c r="D194" s="8">
        <v>0</v>
      </c>
      <c r="E194" s="8"/>
      <c r="F194" s="8"/>
      <c r="G194" s="205"/>
      <c r="H194" s="8"/>
      <c r="I194" s="8"/>
      <c r="J194" s="8"/>
      <c r="K194" s="8"/>
      <c r="L194" s="8"/>
      <c r="M194" s="8"/>
      <c r="N194" s="8"/>
      <c r="O194" s="100"/>
      <c r="P194" s="43" t="str">
        <f t="shared" si="8"/>
        <v>10G 80 km SFP+</v>
      </c>
      <c r="Q194" s="306">
        <v>0</v>
      </c>
      <c r="R194" s="306">
        <v>0</v>
      </c>
      <c r="S194" s="306"/>
      <c r="T194" s="306"/>
      <c r="U194" s="306"/>
      <c r="V194" s="306"/>
      <c r="W194" s="306"/>
      <c r="X194" s="306"/>
      <c r="Y194" s="306"/>
      <c r="Z194" s="306"/>
      <c r="AA194" s="306"/>
      <c r="AB194" s="306"/>
      <c r="AD194" s="146"/>
      <c r="AE194" s="146"/>
      <c r="AF194" s="146"/>
      <c r="AG194" s="146"/>
      <c r="AH194" s="146"/>
      <c r="AI194" s="146"/>
      <c r="AJ194" s="146"/>
      <c r="AK194" s="146"/>
      <c r="AL194" s="146"/>
    </row>
    <row r="195" spans="2:39" ht="13.8">
      <c r="B195" s="43" t="str">
        <f t="shared" si="7"/>
        <v>10G Various Legacy/discontinued</v>
      </c>
      <c r="C195" s="8">
        <v>0</v>
      </c>
      <c r="D195" s="8">
        <v>0</v>
      </c>
      <c r="E195" s="8"/>
      <c r="F195" s="8"/>
      <c r="G195" s="205"/>
      <c r="H195" s="8"/>
      <c r="I195" s="8"/>
      <c r="J195" s="8"/>
      <c r="K195" s="8"/>
      <c r="L195" s="8"/>
      <c r="M195" s="8"/>
      <c r="N195" s="8"/>
      <c r="O195" s="100"/>
      <c r="P195" s="43" t="str">
        <f t="shared" si="8"/>
        <v>10G Various Legacy/discontinued</v>
      </c>
      <c r="Q195" s="306">
        <v>0</v>
      </c>
      <c r="R195" s="306">
        <v>0</v>
      </c>
      <c r="S195" s="306"/>
      <c r="T195" s="306"/>
      <c r="U195" s="306"/>
      <c r="V195" s="306"/>
      <c r="W195" s="306"/>
      <c r="X195" s="306"/>
      <c r="Y195" s="306"/>
      <c r="Z195" s="306"/>
      <c r="AA195" s="306"/>
      <c r="AB195" s="306"/>
      <c r="AD195" s="146"/>
      <c r="AE195" s="146"/>
      <c r="AF195" s="146"/>
      <c r="AG195" s="146"/>
      <c r="AH195" s="146"/>
      <c r="AI195" s="146"/>
      <c r="AJ195" s="146"/>
      <c r="AK195" s="146"/>
      <c r="AL195" s="146"/>
    </row>
    <row r="196" spans="2:39" ht="13.8">
      <c r="B196" s="43" t="str">
        <f t="shared" si="7"/>
        <v>25G SR, eSR 100 - 300 m SFP28</v>
      </c>
      <c r="C196" s="8">
        <v>0</v>
      </c>
      <c r="D196" s="8">
        <v>0</v>
      </c>
      <c r="E196" s="8"/>
      <c r="F196" s="8"/>
      <c r="G196" s="205"/>
      <c r="H196" s="8"/>
      <c r="I196" s="8"/>
      <c r="J196" s="8"/>
      <c r="K196" s="8"/>
      <c r="L196" s="8"/>
      <c r="M196" s="8"/>
      <c r="N196" s="8"/>
      <c r="O196" s="100"/>
      <c r="P196" s="43" t="str">
        <f t="shared" si="8"/>
        <v>25G SR, eSR 100 - 300 m SFP28</v>
      </c>
      <c r="Q196" s="306">
        <v>0</v>
      </c>
      <c r="R196" s="306">
        <v>0</v>
      </c>
      <c r="S196" s="306"/>
      <c r="T196" s="306"/>
      <c r="U196" s="306"/>
      <c r="V196" s="306"/>
      <c r="W196" s="306"/>
      <c r="X196" s="306"/>
      <c r="Y196" s="306"/>
      <c r="Z196" s="306"/>
      <c r="AA196" s="306"/>
      <c r="AB196" s="306"/>
      <c r="AD196" s="146"/>
      <c r="AE196" s="146"/>
      <c r="AF196" s="146"/>
      <c r="AG196" s="146"/>
      <c r="AH196" s="146"/>
      <c r="AI196" s="146"/>
      <c r="AJ196" s="146"/>
      <c r="AK196" s="146"/>
      <c r="AL196" s="146"/>
    </row>
    <row r="197" spans="2:39" ht="13.8">
      <c r="B197" s="43" t="str">
        <f t="shared" si="7"/>
        <v>25G LR 10 km SFP28</v>
      </c>
      <c r="C197" s="8">
        <v>2274</v>
      </c>
      <c r="D197" s="8">
        <v>9604.1</v>
      </c>
      <c r="E197" s="8"/>
      <c r="F197" s="8"/>
      <c r="G197" s="205"/>
      <c r="H197" s="8"/>
      <c r="I197" s="8"/>
      <c r="J197" s="8"/>
      <c r="K197" s="8"/>
      <c r="L197" s="8"/>
      <c r="M197" s="8"/>
      <c r="N197" s="8"/>
      <c r="O197" s="100"/>
      <c r="P197" s="43" t="str">
        <f t="shared" si="8"/>
        <v>25G LR 10 km SFP28</v>
      </c>
      <c r="Q197" s="306">
        <v>0.5</v>
      </c>
      <c r="R197" s="306">
        <v>0.55000000000000004</v>
      </c>
      <c r="S197" s="306"/>
      <c r="T197" s="306"/>
      <c r="U197" s="306"/>
      <c r="V197" s="306"/>
      <c r="W197" s="306"/>
      <c r="X197" s="306"/>
      <c r="Y197" s="306"/>
      <c r="Z197" s="306"/>
      <c r="AA197" s="306"/>
      <c r="AB197" s="306"/>
    </row>
    <row r="198" spans="2:39" ht="13.8">
      <c r="B198" s="43" t="str">
        <f t="shared" si="7"/>
        <v>25G ER 40 km SFP28</v>
      </c>
      <c r="C198" s="8">
        <v>0</v>
      </c>
      <c r="D198" s="8">
        <v>0</v>
      </c>
      <c r="E198" s="8"/>
      <c r="F198" s="8"/>
      <c r="G198" s="205"/>
      <c r="H198" s="8"/>
      <c r="I198" s="8"/>
      <c r="J198" s="8"/>
      <c r="K198" s="8"/>
      <c r="L198" s="8"/>
      <c r="M198" s="8"/>
      <c r="N198" s="8"/>
      <c r="O198" s="100"/>
      <c r="P198" s="43" t="str">
        <f t="shared" si="8"/>
        <v>25G ER 40 km SFP28</v>
      </c>
      <c r="Q198" s="306">
        <v>0.5</v>
      </c>
      <c r="R198" s="306">
        <v>0.55000000000000004</v>
      </c>
      <c r="S198" s="306"/>
      <c r="T198" s="306"/>
      <c r="U198" s="306"/>
      <c r="V198" s="306"/>
      <c r="W198" s="306"/>
      <c r="X198" s="306"/>
      <c r="Y198" s="306"/>
      <c r="Z198" s="306"/>
      <c r="AA198" s="306"/>
      <c r="AB198" s="30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</row>
    <row r="199" spans="2:39" ht="13.8">
      <c r="B199" s="43" t="str">
        <f t="shared" si="7"/>
        <v>40G SR4 100 m QSFP+</v>
      </c>
      <c r="C199" s="8">
        <v>0</v>
      </c>
      <c r="D199" s="8">
        <v>0</v>
      </c>
      <c r="E199" s="8"/>
      <c r="F199" s="8"/>
      <c r="G199" s="205"/>
      <c r="H199" s="8"/>
      <c r="I199" s="8"/>
      <c r="J199" s="8"/>
      <c r="K199" s="8"/>
      <c r="L199" s="8"/>
      <c r="M199" s="8"/>
      <c r="N199" s="8"/>
      <c r="O199" s="100"/>
      <c r="P199" s="43" t="str">
        <f t="shared" si="8"/>
        <v>40G SR4 100 m QSFP+</v>
      </c>
      <c r="Q199" s="306">
        <v>0</v>
      </c>
      <c r="R199" s="306">
        <v>0</v>
      </c>
      <c r="S199" s="306"/>
      <c r="T199" s="306"/>
      <c r="U199" s="306"/>
      <c r="V199" s="306"/>
      <c r="W199" s="306"/>
      <c r="X199" s="306"/>
      <c r="Y199" s="306"/>
      <c r="Z199" s="306"/>
      <c r="AA199" s="306"/>
      <c r="AB199" s="30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</row>
    <row r="200" spans="2:39" ht="13.8">
      <c r="B200" s="43" t="str">
        <f t="shared" si="7"/>
        <v>40G MM duplex 100 m QSFP+</v>
      </c>
      <c r="C200" s="8">
        <v>0</v>
      </c>
      <c r="D200" s="8">
        <v>0</v>
      </c>
      <c r="E200" s="8"/>
      <c r="F200" s="8"/>
      <c r="G200" s="205"/>
      <c r="H200" s="8"/>
      <c r="I200" s="8"/>
      <c r="J200" s="8"/>
      <c r="K200" s="8"/>
      <c r="L200" s="8"/>
      <c r="M200" s="8"/>
      <c r="N200" s="8"/>
      <c r="O200" s="100"/>
      <c r="P200" s="43" t="str">
        <f t="shared" si="8"/>
        <v>40G MM duplex 100 m QSFP+</v>
      </c>
      <c r="Q200" s="306">
        <v>0</v>
      </c>
      <c r="R200" s="306">
        <v>0</v>
      </c>
      <c r="S200" s="306"/>
      <c r="T200" s="306"/>
      <c r="U200" s="306"/>
      <c r="V200" s="306"/>
      <c r="W200" s="306"/>
      <c r="X200" s="306"/>
      <c r="Y200" s="306"/>
      <c r="Z200" s="306"/>
      <c r="AA200" s="306"/>
      <c r="AB200" s="30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</row>
    <row r="201" spans="2:39" ht="13.8">
      <c r="B201" s="43" t="str">
        <f t="shared" si="7"/>
        <v>40G eSR4 300 m QSFP+</v>
      </c>
      <c r="C201" s="8">
        <v>0</v>
      </c>
      <c r="D201" s="8">
        <v>0</v>
      </c>
      <c r="E201" s="8"/>
      <c r="F201" s="8"/>
      <c r="G201" s="205"/>
      <c r="H201" s="8"/>
      <c r="I201" s="8"/>
      <c r="J201" s="8"/>
      <c r="K201" s="8"/>
      <c r="L201" s="8"/>
      <c r="M201" s="8"/>
      <c r="N201" s="8"/>
      <c r="O201" s="100"/>
      <c r="P201" s="43" t="str">
        <f t="shared" si="8"/>
        <v>40G eSR4 300 m QSFP+</v>
      </c>
      <c r="Q201" s="306">
        <v>0</v>
      </c>
      <c r="R201" s="306">
        <v>0</v>
      </c>
      <c r="S201" s="306"/>
      <c r="T201" s="306"/>
      <c r="U201" s="306"/>
      <c r="V201" s="306"/>
      <c r="W201" s="306"/>
      <c r="X201" s="306"/>
      <c r="Y201" s="306"/>
      <c r="Z201" s="306"/>
      <c r="AA201" s="306"/>
      <c r="AB201" s="306"/>
    </row>
    <row r="202" spans="2:39" ht="13.8">
      <c r="B202" s="43" t="str">
        <f t="shared" si="7"/>
        <v>40G PSM4  500 m QSFP+</v>
      </c>
      <c r="C202" s="8">
        <v>0</v>
      </c>
      <c r="D202" s="8">
        <v>0</v>
      </c>
      <c r="E202" s="8"/>
      <c r="F202" s="8"/>
      <c r="G202" s="205"/>
      <c r="H202" s="8"/>
      <c r="I202" s="8"/>
      <c r="J202" s="8"/>
      <c r="K202" s="8"/>
      <c r="L202" s="8"/>
      <c r="M202" s="8"/>
      <c r="N202" s="8"/>
      <c r="O202" s="100"/>
      <c r="P202" s="43" t="str">
        <f t="shared" si="8"/>
        <v>40G PSM4  500 m QSFP+</v>
      </c>
      <c r="Q202" s="306">
        <v>0</v>
      </c>
      <c r="R202" s="306">
        <v>0</v>
      </c>
      <c r="S202" s="306"/>
      <c r="T202" s="306"/>
      <c r="U202" s="306"/>
      <c r="V202" s="306"/>
      <c r="W202" s="306"/>
      <c r="X202" s="306"/>
      <c r="Y202" s="306"/>
      <c r="Z202" s="306"/>
      <c r="AA202" s="306"/>
      <c r="AB202" s="306"/>
    </row>
    <row r="203" spans="2:39" ht="13.8">
      <c r="B203" s="43" t="str">
        <f t="shared" si="7"/>
        <v>40G (FR) 2 km CFP</v>
      </c>
      <c r="C203" s="8">
        <v>0</v>
      </c>
      <c r="D203" s="8">
        <v>0</v>
      </c>
      <c r="E203" s="8"/>
      <c r="F203" s="8"/>
      <c r="G203" s="205"/>
      <c r="H203" s="8"/>
      <c r="I203" s="8"/>
      <c r="J203" s="8"/>
      <c r="K203" s="8"/>
      <c r="L203" s="8"/>
      <c r="M203" s="8"/>
      <c r="N203" s="8"/>
      <c r="O203" s="100"/>
      <c r="P203" s="43" t="str">
        <f t="shared" si="8"/>
        <v>40G (FR) 2 km CFP</v>
      </c>
      <c r="Q203" s="306">
        <v>0</v>
      </c>
      <c r="R203" s="306">
        <v>0</v>
      </c>
      <c r="S203" s="306"/>
      <c r="T203" s="306"/>
      <c r="U203" s="306"/>
      <c r="V203" s="306"/>
      <c r="W203" s="306"/>
      <c r="X203" s="306"/>
      <c r="Y203" s="306"/>
      <c r="Z203" s="306"/>
      <c r="AA203" s="306"/>
      <c r="AB203" s="306"/>
    </row>
    <row r="204" spans="2:39" ht="13.8">
      <c r="B204" s="156" t="str">
        <f t="shared" si="7"/>
        <v>40G (LR4 subspec) 2 km QSFP+</v>
      </c>
      <c r="C204" s="150">
        <v>0</v>
      </c>
      <c r="D204" s="150">
        <v>0</v>
      </c>
      <c r="E204" s="150"/>
      <c r="F204" s="150"/>
      <c r="G204" s="205"/>
      <c r="H204" s="150"/>
      <c r="I204" s="150"/>
      <c r="J204" s="150"/>
      <c r="K204" s="150"/>
      <c r="L204" s="150"/>
      <c r="M204" s="150"/>
      <c r="N204" s="150"/>
      <c r="O204" s="100"/>
      <c r="P204" s="43" t="str">
        <f t="shared" si="8"/>
        <v>40G (LR4 subspec) 2 km QSFP+</v>
      </c>
      <c r="Q204" s="306">
        <v>0</v>
      </c>
      <c r="R204" s="306">
        <v>0</v>
      </c>
      <c r="S204" s="306"/>
      <c r="T204" s="306"/>
      <c r="U204" s="306"/>
      <c r="V204" s="306"/>
      <c r="W204" s="306"/>
      <c r="X204" s="306"/>
      <c r="Y204" s="306"/>
      <c r="Z204" s="306"/>
      <c r="AA204" s="306"/>
      <c r="AB204" s="306"/>
    </row>
    <row r="205" spans="2:39" ht="13.8">
      <c r="B205" s="156" t="str">
        <f t="shared" si="7"/>
        <v>40G 10 km CFP</v>
      </c>
      <c r="C205" s="150">
        <v>0</v>
      </c>
      <c r="D205" s="150">
        <v>0</v>
      </c>
      <c r="E205" s="150"/>
      <c r="F205" s="150"/>
      <c r="G205" s="205"/>
      <c r="H205" s="150"/>
      <c r="I205" s="150"/>
      <c r="J205" s="150"/>
      <c r="K205" s="150"/>
      <c r="L205" s="150"/>
      <c r="M205" s="150"/>
      <c r="N205" s="150"/>
      <c r="O205" s="100"/>
      <c r="P205" s="43" t="str">
        <f t="shared" si="8"/>
        <v>40G 10 km CFP</v>
      </c>
      <c r="Q205" s="306">
        <v>0</v>
      </c>
      <c r="R205" s="306">
        <v>0</v>
      </c>
      <c r="S205" s="306"/>
      <c r="T205" s="306"/>
      <c r="U205" s="306"/>
      <c r="V205" s="306"/>
      <c r="W205" s="306"/>
      <c r="X205" s="306"/>
      <c r="Y205" s="306"/>
      <c r="Z205" s="306"/>
      <c r="AA205" s="306"/>
      <c r="AB205" s="306"/>
    </row>
    <row r="206" spans="2:39" ht="13.8">
      <c r="B206" s="156" t="str">
        <f t="shared" si="7"/>
        <v>40G 10 km QSFP+</v>
      </c>
      <c r="C206" s="150">
        <v>0</v>
      </c>
      <c r="D206" s="150">
        <v>0</v>
      </c>
      <c r="E206" s="150"/>
      <c r="F206" s="150"/>
      <c r="G206" s="205"/>
      <c r="H206" s="150"/>
      <c r="I206" s="150"/>
      <c r="J206" s="150"/>
      <c r="K206" s="150"/>
      <c r="L206" s="150"/>
      <c r="M206" s="150"/>
      <c r="N206" s="150"/>
      <c r="O206" s="100"/>
      <c r="P206" s="43" t="str">
        <f t="shared" si="8"/>
        <v>40G 10 km QSFP+</v>
      </c>
      <c r="Q206" s="306">
        <v>0</v>
      </c>
      <c r="R206" s="306">
        <v>0</v>
      </c>
      <c r="S206" s="306"/>
      <c r="T206" s="306"/>
      <c r="U206" s="306"/>
      <c r="V206" s="306"/>
      <c r="W206" s="306"/>
      <c r="X206" s="306"/>
      <c r="Y206" s="306"/>
      <c r="Z206" s="306"/>
      <c r="AA206" s="306"/>
      <c r="AB206" s="306"/>
    </row>
    <row r="207" spans="2:39" ht="13.8">
      <c r="B207" s="156" t="str">
        <f t="shared" si="7"/>
        <v>40G 40 km QSFP+</v>
      </c>
      <c r="C207" s="150">
        <v>0</v>
      </c>
      <c r="D207" s="150">
        <v>0</v>
      </c>
      <c r="E207" s="150"/>
      <c r="F207" s="150"/>
      <c r="G207" s="205"/>
      <c r="H207" s="150"/>
      <c r="I207" s="150"/>
      <c r="J207" s="150"/>
      <c r="K207" s="150"/>
      <c r="L207" s="150"/>
      <c r="M207" s="150"/>
      <c r="N207" s="150"/>
      <c r="O207" s="100"/>
      <c r="P207" s="43" t="str">
        <f t="shared" si="8"/>
        <v>40G 40 km QSFP+</v>
      </c>
      <c r="Q207" s="306">
        <v>0</v>
      </c>
      <c r="R207" s="306">
        <v>0</v>
      </c>
      <c r="S207" s="306"/>
      <c r="T207" s="306"/>
      <c r="U207" s="306"/>
      <c r="V207" s="306"/>
      <c r="W207" s="306"/>
      <c r="X207" s="306"/>
      <c r="Y207" s="306"/>
      <c r="Z207" s="306"/>
      <c r="AA207" s="306"/>
      <c r="AB207" s="306"/>
    </row>
    <row r="208" spans="2:39" ht="13.8">
      <c r="B208" s="156" t="str">
        <f t="shared" si="7"/>
        <v>50G  100 m all</v>
      </c>
      <c r="C208" s="150">
        <v>0</v>
      </c>
      <c r="D208" s="150">
        <v>0</v>
      </c>
      <c r="E208" s="150"/>
      <c r="F208" s="150"/>
      <c r="G208" s="205"/>
      <c r="H208" s="150"/>
      <c r="I208" s="150"/>
      <c r="J208" s="150"/>
      <c r="K208" s="150"/>
      <c r="L208" s="150"/>
      <c r="M208" s="150"/>
      <c r="N208" s="150"/>
      <c r="O208" s="100"/>
      <c r="P208" s="43" t="str">
        <f t="shared" si="8"/>
        <v>50G  100 m all</v>
      </c>
      <c r="Q208" s="306">
        <v>0</v>
      </c>
      <c r="R208" s="306">
        <v>0</v>
      </c>
      <c r="S208" s="306"/>
      <c r="T208" s="306"/>
      <c r="U208" s="306"/>
      <c r="V208" s="306"/>
      <c r="W208" s="306"/>
      <c r="X208" s="306"/>
      <c r="Y208" s="306"/>
      <c r="Z208" s="306"/>
      <c r="AA208" s="306"/>
      <c r="AB208" s="306"/>
    </row>
    <row r="209" spans="2:28" ht="13.8">
      <c r="B209" s="156" t="str">
        <f t="shared" si="7"/>
        <v>50G  2 km all</v>
      </c>
      <c r="C209" s="150">
        <v>0</v>
      </c>
      <c r="D209" s="150">
        <v>0</v>
      </c>
      <c r="E209" s="150"/>
      <c r="F209" s="150"/>
      <c r="G209" s="205"/>
      <c r="H209" s="150"/>
      <c r="I209" s="150"/>
      <c r="J209" s="150"/>
      <c r="K209" s="150"/>
      <c r="L209" s="150"/>
      <c r="M209" s="150"/>
      <c r="N209" s="150"/>
      <c r="O209" s="100"/>
      <c r="P209" s="43" t="str">
        <f t="shared" si="8"/>
        <v>50G  2 km all</v>
      </c>
      <c r="Q209" s="306">
        <v>1</v>
      </c>
      <c r="R209" s="306">
        <v>1</v>
      </c>
      <c r="S209" s="306"/>
      <c r="T209" s="306"/>
      <c r="U209" s="306"/>
      <c r="V209" s="306"/>
      <c r="W209" s="306"/>
      <c r="X209" s="306"/>
      <c r="Y209" s="306"/>
      <c r="Z209" s="306"/>
      <c r="AA209" s="306"/>
      <c r="AB209" s="306"/>
    </row>
    <row r="210" spans="2:28" ht="13.8">
      <c r="B210" s="156" t="str">
        <f t="shared" si="7"/>
        <v>50G  10 km all</v>
      </c>
      <c r="C210" s="150">
        <v>0</v>
      </c>
      <c r="D210" s="150">
        <v>0</v>
      </c>
      <c r="E210" s="150"/>
      <c r="F210" s="150"/>
      <c r="G210" s="205"/>
      <c r="H210" s="150"/>
      <c r="I210" s="150"/>
      <c r="J210" s="150"/>
      <c r="K210" s="150"/>
      <c r="L210" s="150"/>
      <c r="M210" s="150"/>
      <c r="N210" s="150"/>
      <c r="O210" s="100"/>
      <c r="P210" s="43" t="str">
        <f t="shared" si="8"/>
        <v>50G  10 km all</v>
      </c>
      <c r="Q210" s="306">
        <v>0</v>
      </c>
      <c r="R210" s="306">
        <v>0</v>
      </c>
      <c r="S210" s="306"/>
      <c r="T210" s="306"/>
      <c r="U210" s="306"/>
      <c r="V210" s="306"/>
      <c r="W210" s="306"/>
      <c r="X210" s="306"/>
      <c r="Y210" s="306"/>
      <c r="Z210" s="306"/>
      <c r="AA210" s="306"/>
      <c r="AB210" s="306"/>
    </row>
    <row r="211" spans="2:28" ht="13.8">
      <c r="B211" s="156" t="str">
        <f t="shared" si="7"/>
        <v>50G  40 km all</v>
      </c>
      <c r="C211" s="150">
        <v>0</v>
      </c>
      <c r="D211" s="150">
        <v>0</v>
      </c>
      <c r="E211" s="150"/>
      <c r="F211" s="150"/>
      <c r="G211" s="205"/>
      <c r="H211" s="150"/>
      <c r="I211" s="150"/>
      <c r="J211" s="150"/>
      <c r="K211" s="150"/>
      <c r="L211" s="150"/>
      <c r="M211" s="150"/>
      <c r="N211" s="150"/>
      <c r="O211" s="100"/>
      <c r="P211" s="136" t="str">
        <f t="shared" si="8"/>
        <v>50G  40 km all</v>
      </c>
      <c r="Q211" s="306">
        <v>1</v>
      </c>
      <c r="R211" s="306">
        <v>1</v>
      </c>
      <c r="S211" s="306"/>
      <c r="T211" s="306"/>
      <c r="U211" s="306"/>
      <c r="V211" s="306"/>
      <c r="W211" s="306"/>
      <c r="X211" s="306"/>
      <c r="Y211" s="306"/>
      <c r="Z211" s="306"/>
      <c r="AA211" s="306"/>
      <c r="AB211" s="306"/>
    </row>
    <row r="212" spans="2:28" ht="13.8">
      <c r="B212" s="156" t="str">
        <f t="shared" si="7"/>
        <v>50G  80 km all</v>
      </c>
      <c r="C212" s="150">
        <v>0</v>
      </c>
      <c r="D212" s="150">
        <v>0</v>
      </c>
      <c r="E212" s="150"/>
      <c r="F212" s="150"/>
      <c r="G212" s="205"/>
      <c r="H212" s="150"/>
      <c r="I212" s="150"/>
      <c r="J212" s="150"/>
      <c r="K212" s="150"/>
      <c r="L212" s="150"/>
      <c r="M212" s="150"/>
      <c r="N212" s="150"/>
      <c r="O212" s="100"/>
      <c r="P212" s="136" t="str">
        <f t="shared" si="8"/>
        <v>50G  80 km all</v>
      </c>
      <c r="Q212" s="306">
        <v>1</v>
      </c>
      <c r="R212" s="306">
        <v>1</v>
      </c>
      <c r="S212" s="306"/>
      <c r="T212" s="306"/>
      <c r="U212" s="306"/>
      <c r="V212" s="306"/>
      <c r="W212" s="306"/>
      <c r="X212" s="306"/>
      <c r="Y212" s="306"/>
      <c r="Z212" s="306"/>
      <c r="AA212" s="306"/>
      <c r="AB212" s="306"/>
    </row>
    <row r="213" spans="2:28" ht="13.8">
      <c r="B213" s="156" t="str">
        <f t="shared" ref="B213:B232" si="9">B127</f>
        <v>100G SR4 100 m CFP</v>
      </c>
      <c r="C213" s="150">
        <v>0</v>
      </c>
      <c r="D213" s="150">
        <v>0</v>
      </c>
      <c r="E213" s="150"/>
      <c r="F213" s="150"/>
      <c r="G213" s="205"/>
      <c r="H213" s="150"/>
      <c r="I213" s="150"/>
      <c r="J213" s="150"/>
      <c r="K213" s="150"/>
      <c r="L213" s="150"/>
      <c r="M213" s="150"/>
      <c r="N213" s="150"/>
      <c r="O213" s="100"/>
      <c r="P213" s="43" t="str">
        <f t="shared" ref="P213:P244" si="10">B127</f>
        <v>100G SR4 100 m CFP</v>
      </c>
      <c r="Q213" s="306">
        <v>0</v>
      </c>
      <c r="R213" s="306">
        <v>0</v>
      </c>
      <c r="S213" s="306"/>
      <c r="T213" s="306"/>
      <c r="U213" s="306"/>
      <c r="V213" s="306"/>
      <c r="W213" s="306"/>
      <c r="X213" s="306"/>
      <c r="Y213" s="306"/>
      <c r="Z213" s="306"/>
      <c r="AA213" s="306"/>
      <c r="AB213" s="306"/>
    </row>
    <row r="214" spans="2:28" ht="13.8">
      <c r="B214" s="156" t="str">
        <f t="shared" si="9"/>
        <v>100G SR4 100 m CFP2/4</v>
      </c>
      <c r="C214" s="150">
        <v>0</v>
      </c>
      <c r="D214" s="150">
        <v>0</v>
      </c>
      <c r="E214" s="150"/>
      <c r="F214" s="150"/>
      <c r="G214" s="205"/>
      <c r="H214" s="150"/>
      <c r="I214" s="150"/>
      <c r="J214" s="150"/>
      <c r="K214" s="150"/>
      <c r="L214" s="150"/>
      <c r="M214" s="150"/>
      <c r="N214" s="150"/>
      <c r="O214" s="100"/>
      <c r="P214" s="43" t="str">
        <f t="shared" si="10"/>
        <v>100G SR4 100 m CFP2/4</v>
      </c>
      <c r="Q214" s="306">
        <v>0</v>
      </c>
      <c r="R214" s="306">
        <v>0</v>
      </c>
      <c r="S214" s="306"/>
      <c r="T214" s="306"/>
      <c r="U214" s="306"/>
      <c r="V214" s="306"/>
      <c r="W214" s="306"/>
      <c r="X214" s="306"/>
      <c r="Y214" s="306"/>
      <c r="Z214" s="306"/>
      <c r="AA214" s="306"/>
      <c r="AB214" s="306"/>
    </row>
    <row r="215" spans="2:28" ht="13.8">
      <c r="B215" s="156" t="str">
        <f t="shared" si="9"/>
        <v>100G SR4 100 m QSFP28</v>
      </c>
      <c r="C215" s="150">
        <v>0</v>
      </c>
      <c r="D215" s="150">
        <v>0</v>
      </c>
      <c r="E215" s="150"/>
      <c r="F215" s="150"/>
      <c r="G215" s="205"/>
      <c r="H215" s="150"/>
      <c r="I215" s="150"/>
      <c r="J215" s="150"/>
      <c r="K215" s="150"/>
      <c r="L215" s="150"/>
      <c r="M215" s="150"/>
      <c r="N215" s="150"/>
      <c r="O215" s="100"/>
      <c r="P215" s="43" t="str">
        <f t="shared" si="10"/>
        <v>100G SR4 100 m QSFP28</v>
      </c>
      <c r="Q215" s="306">
        <v>0</v>
      </c>
      <c r="R215" s="306">
        <v>0</v>
      </c>
      <c r="S215" s="306"/>
      <c r="T215" s="306"/>
      <c r="U215" s="306"/>
      <c r="V215" s="306"/>
      <c r="W215" s="306"/>
      <c r="X215" s="306"/>
      <c r="Y215" s="306"/>
      <c r="Z215" s="306"/>
      <c r="AA215" s="306"/>
      <c r="AB215" s="306"/>
    </row>
    <row r="216" spans="2:28" ht="13.8">
      <c r="B216" s="156" t="str">
        <f t="shared" si="9"/>
        <v>100G SR2 100 m All</v>
      </c>
      <c r="C216" s="150">
        <v>0</v>
      </c>
      <c r="D216" s="150">
        <v>0</v>
      </c>
      <c r="E216" s="150"/>
      <c r="F216" s="150"/>
      <c r="G216" s="205"/>
      <c r="H216" s="150"/>
      <c r="I216" s="150"/>
      <c r="J216" s="150"/>
      <c r="K216" s="150"/>
      <c r="L216" s="150"/>
      <c r="M216" s="150"/>
      <c r="N216" s="150"/>
      <c r="O216" s="100"/>
      <c r="P216" s="43" t="str">
        <f t="shared" si="10"/>
        <v>100G SR2 100 m All</v>
      </c>
      <c r="Q216" s="306">
        <v>0</v>
      </c>
      <c r="R216" s="306">
        <v>0</v>
      </c>
      <c r="S216" s="306"/>
      <c r="T216" s="306"/>
      <c r="U216" s="306"/>
      <c r="V216" s="306"/>
      <c r="W216" s="306"/>
      <c r="X216" s="306"/>
      <c r="Y216" s="306"/>
      <c r="Z216" s="306"/>
      <c r="AA216" s="306"/>
      <c r="AB216" s="306"/>
    </row>
    <row r="217" spans="2:28" ht="13.8">
      <c r="B217" s="156" t="str">
        <f t="shared" si="9"/>
        <v>100G MM Duplex 100 - 300 m QSFP28</v>
      </c>
      <c r="C217" s="150">
        <v>0</v>
      </c>
      <c r="D217" s="150">
        <v>0</v>
      </c>
      <c r="E217" s="150"/>
      <c r="F217" s="150"/>
      <c r="G217" s="205"/>
      <c r="H217" s="150"/>
      <c r="I217" s="150"/>
      <c r="J217" s="150"/>
      <c r="K217" s="150"/>
      <c r="L217" s="150"/>
      <c r="M217" s="150"/>
      <c r="N217" s="150"/>
      <c r="O217" s="100"/>
      <c r="P217" s="43" t="str">
        <f t="shared" si="10"/>
        <v>100G MM Duplex 100 - 300 m QSFP28</v>
      </c>
      <c r="Q217" s="306">
        <v>0</v>
      </c>
      <c r="R217" s="306">
        <v>0</v>
      </c>
      <c r="S217" s="306"/>
      <c r="T217" s="306"/>
      <c r="U217" s="306"/>
      <c r="V217" s="306"/>
      <c r="W217" s="306"/>
      <c r="X217" s="306"/>
      <c r="Y217" s="306"/>
      <c r="Z217" s="306"/>
      <c r="AA217" s="306"/>
      <c r="AB217" s="306"/>
    </row>
    <row r="218" spans="2:28" ht="13.8">
      <c r="B218" s="156" t="str">
        <f t="shared" si="9"/>
        <v>100G eSR4 300 m QSFP28</v>
      </c>
      <c r="C218" s="150">
        <v>0</v>
      </c>
      <c r="D218" s="150">
        <v>0</v>
      </c>
      <c r="E218" s="150"/>
      <c r="F218" s="150"/>
      <c r="G218" s="205"/>
      <c r="H218" s="150"/>
      <c r="I218" s="150"/>
      <c r="J218" s="150"/>
      <c r="K218" s="150"/>
      <c r="L218" s="150"/>
      <c r="M218" s="150"/>
      <c r="N218" s="150"/>
      <c r="O218" s="100"/>
      <c r="P218" s="43" t="str">
        <f t="shared" si="10"/>
        <v>100G eSR4 300 m QSFP28</v>
      </c>
      <c r="Q218" s="306">
        <v>0</v>
      </c>
      <c r="R218" s="306">
        <v>0</v>
      </c>
      <c r="S218" s="306"/>
      <c r="T218" s="306"/>
      <c r="U218" s="306"/>
      <c r="V218" s="306"/>
      <c r="W218" s="306"/>
      <c r="X218" s="306"/>
      <c r="Y218" s="306"/>
      <c r="Z218" s="306"/>
      <c r="AA218" s="306"/>
      <c r="AB218" s="306"/>
    </row>
    <row r="219" spans="2:28" ht="13.8">
      <c r="B219" s="156" t="str">
        <f t="shared" si="9"/>
        <v>100G PSM4 500 m QSFP28</v>
      </c>
      <c r="C219" s="150">
        <v>0</v>
      </c>
      <c r="D219" s="150">
        <v>0</v>
      </c>
      <c r="E219" s="150"/>
      <c r="F219" s="150"/>
      <c r="G219" s="205"/>
      <c r="H219" s="150"/>
      <c r="I219" s="150"/>
      <c r="J219" s="150"/>
      <c r="K219" s="150"/>
      <c r="L219" s="150"/>
      <c r="M219" s="150"/>
      <c r="N219" s="150"/>
      <c r="O219" s="100"/>
      <c r="P219" s="43" t="str">
        <f t="shared" si="10"/>
        <v>100G PSM4 500 m QSFP28</v>
      </c>
      <c r="Q219" s="306">
        <v>0</v>
      </c>
      <c r="R219" s="306">
        <v>0</v>
      </c>
      <c r="S219" s="306"/>
      <c r="T219" s="306"/>
      <c r="U219" s="306"/>
      <c r="V219" s="306"/>
      <c r="W219" s="306"/>
      <c r="X219" s="306"/>
      <c r="Y219" s="306"/>
      <c r="Z219" s="306"/>
      <c r="AA219" s="306"/>
      <c r="AB219" s="306"/>
    </row>
    <row r="220" spans="2:28" ht="13.8">
      <c r="B220" s="156" t="str">
        <f t="shared" si="9"/>
        <v>100G DR 500m QSFP28</v>
      </c>
      <c r="C220" s="150">
        <v>0</v>
      </c>
      <c r="D220" s="150">
        <v>0</v>
      </c>
      <c r="E220" s="150"/>
      <c r="F220" s="150"/>
      <c r="G220" s="205"/>
      <c r="H220" s="150"/>
      <c r="I220" s="150"/>
      <c r="J220" s="150"/>
      <c r="K220" s="150"/>
      <c r="L220" s="150"/>
      <c r="M220" s="150"/>
      <c r="N220" s="150"/>
      <c r="O220" s="100"/>
      <c r="P220" s="43" t="str">
        <f t="shared" si="10"/>
        <v>100G DR 500m QSFP28</v>
      </c>
      <c r="Q220" s="306">
        <v>0</v>
      </c>
      <c r="R220" s="306">
        <v>0</v>
      </c>
      <c r="S220" s="306"/>
      <c r="T220" s="306"/>
      <c r="U220" s="306"/>
      <c r="V220" s="306"/>
      <c r="W220" s="306"/>
      <c r="X220" s="306"/>
      <c r="Y220" s="306"/>
      <c r="Z220" s="306"/>
      <c r="AA220" s="306"/>
      <c r="AB220" s="306"/>
    </row>
    <row r="221" spans="2:28" ht="13.8">
      <c r="B221" s="156" t="str">
        <f t="shared" si="9"/>
        <v>100G CWDM4-subspec 500 m QSFP28</v>
      </c>
      <c r="C221" s="150">
        <v>0</v>
      </c>
      <c r="D221" s="150">
        <v>0</v>
      </c>
      <c r="E221" s="150"/>
      <c r="F221" s="150"/>
      <c r="G221" s="205"/>
      <c r="H221" s="150"/>
      <c r="I221" s="150"/>
      <c r="J221" s="150"/>
      <c r="K221" s="150"/>
      <c r="L221" s="150"/>
      <c r="M221" s="150"/>
      <c r="N221" s="150"/>
      <c r="O221" s="100"/>
      <c r="P221" s="43" t="str">
        <f t="shared" si="10"/>
        <v>100G CWDM4-subspec 500 m QSFP28</v>
      </c>
      <c r="Q221" s="306">
        <v>0</v>
      </c>
      <c r="R221" s="306">
        <v>0</v>
      </c>
      <c r="S221" s="306"/>
      <c r="T221" s="306"/>
      <c r="U221" s="306"/>
      <c r="V221" s="306"/>
      <c r="W221" s="306"/>
      <c r="X221" s="306"/>
      <c r="Y221" s="306"/>
      <c r="Z221" s="306"/>
      <c r="AA221" s="306"/>
      <c r="AB221" s="306"/>
    </row>
    <row r="222" spans="2:28" ht="13.8">
      <c r="B222" s="156" t="str">
        <f t="shared" si="9"/>
        <v>100G CWDM4 2 km QSFP28</v>
      </c>
      <c r="C222" s="150">
        <v>0</v>
      </c>
      <c r="D222" s="150">
        <v>0</v>
      </c>
      <c r="E222" s="150"/>
      <c r="F222" s="150"/>
      <c r="G222" s="205"/>
      <c r="H222" s="150"/>
      <c r="I222" s="150"/>
      <c r="J222" s="150"/>
      <c r="K222" s="150"/>
      <c r="L222" s="150"/>
      <c r="M222" s="150"/>
      <c r="N222" s="150"/>
      <c r="O222" s="100"/>
      <c r="P222" s="43" t="str">
        <f t="shared" si="10"/>
        <v>100G CWDM4 2 km QSFP28</v>
      </c>
      <c r="Q222" s="309">
        <v>0</v>
      </c>
      <c r="R222" s="309">
        <v>0</v>
      </c>
      <c r="S222" s="309"/>
      <c r="T222" s="309"/>
      <c r="U222" s="309"/>
      <c r="V222" s="309"/>
      <c r="W222" s="309"/>
      <c r="X222" s="309"/>
      <c r="Y222" s="309"/>
      <c r="Z222" s="309"/>
      <c r="AA222" s="309"/>
      <c r="AB222" s="309"/>
    </row>
    <row r="223" spans="2:28" ht="13.8">
      <c r="B223" s="156" t="str">
        <f t="shared" si="9"/>
        <v>100G FR, DR+ 2 km QSFP28</v>
      </c>
      <c r="C223" s="150">
        <v>0</v>
      </c>
      <c r="D223" s="150">
        <v>0</v>
      </c>
      <c r="E223" s="150"/>
      <c r="F223" s="150"/>
      <c r="G223" s="205"/>
      <c r="H223" s="150"/>
      <c r="I223" s="150"/>
      <c r="J223" s="150"/>
      <c r="K223" s="150"/>
      <c r="L223" s="150"/>
      <c r="M223" s="150"/>
      <c r="N223" s="150"/>
      <c r="O223" s="100"/>
      <c r="P223" s="43" t="str">
        <f t="shared" si="10"/>
        <v>100G FR, DR+ 2 km QSFP28</v>
      </c>
      <c r="Q223" s="306">
        <v>0</v>
      </c>
      <c r="R223" s="306">
        <v>0</v>
      </c>
      <c r="S223" s="306"/>
      <c r="T223" s="306"/>
      <c r="U223" s="306"/>
      <c r="V223" s="306"/>
      <c r="W223" s="306"/>
      <c r="X223" s="306"/>
      <c r="Y223" s="306"/>
      <c r="Z223" s="306"/>
      <c r="AA223" s="306"/>
      <c r="AB223" s="306"/>
    </row>
    <row r="224" spans="2:28" ht="13.8">
      <c r="B224" s="156" t="str">
        <f t="shared" si="9"/>
        <v>100G LR4 10 km CFP</v>
      </c>
      <c r="C224" s="150">
        <v>0</v>
      </c>
      <c r="D224" s="150">
        <v>0</v>
      </c>
      <c r="E224" s="150"/>
      <c r="F224" s="150"/>
      <c r="G224" s="205"/>
      <c r="H224" s="150"/>
      <c r="I224" s="150"/>
      <c r="J224" s="150"/>
      <c r="K224" s="150"/>
      <c r="L224" s="150"/>
      <c r="M224" s="150"/>
      <c r="N224" s="150"/>
      <c r="O224" s="100"/>
      <c r="P224" s="43" t="str">
        <f t="shared" si="10"/>
        <v>100G LR4 10 km CFP</v>
      </c>
      <c r="Q224" s="306">
        <v>0</v>
      </c>
      <c r="R224" s="306">
        <v>0</v>
      </c>
      <c r="S224" s="306"/>
      <c r="T224" s="306"/>
      <c r="U224" s="306"/>
      <c r="V224" s="306"/>
      <c r="W224" s="306"/>
      <c r="X224" s="306"/>
      <c r="Y224" s="306"/>
      <c r="Z224" s="306"/>
      <c r="AA224" s="306"/>
      <c r="AB224" s="306"/>
    </row>
    <row r="225" spans="2:29" ht="13.8">
      <c r="B225" s="156" t="str">
        <f t="shared" si="9"/>
        <v>100G LR4 10 km CFP2/4</v>
      </c>
      <c r="C225" s="150">
        <v>0</v>
      </c>
      <c r="D225" s="150">
        <v>0</v>
      </c>
      <c r="E225" s="150"/>
      <c r="F225" s="150"/>
      <c r="G225" s="205"/>
      <c r="H225" s="150"/>
      <c r="I225" s="150"/>
      <c r="J225" s="150"/>
      <c r="K225" s="150"/>
      <c r="L225" s="150"/>
      <c r="M225" s="150"/>
      <c r="N225" s="150"/>
      <c r="O225" s="100"/>
      <c r="P225" s="43" t="str">
        <f t="shared" si="10"/>
        <v>100G LR4 10 km CFP2/4</v>
      </c>
      <c r="Q225" s="309">
        <v>0</v>
      </c>
      <c r="R225" s="309">
        <v>0</v>
      </c>
      <c r="S225" s="309"/>
      <c r="T225" s="309"/>
      <c r="U225" s="309"/>
      <c r="V225" s="309"/>
      <c r="W225" s="309"/>
      <c r="X225" s="309"/>
      <c r="Y225" s="309"/>
      <c r="Z225" s="309"/>
      <c r="AA225" s="309"/>
      <c r="AB225" s="309"/>
    </row>
    <row r="226" spans="2:29" ht="13.8">
      <c r="B226" s="156" t="str">
        <f t="shared" si="9"/>
        <v>100G LR4 and LR1 10 km QSFP28</v>
      </c>
      <c r="C226" s="150">
        <v>0</v>
      </c>
      <c r="D226" s="150">
        <v>0</v>
      </c>
      <c r="E226" s="150"/>
      <c r="F226" s="150"/>
      <c r="G226" s="205"/>
      <c r="H226" s="150"/>
      <c r="I226" s="150"/>
      <c r="J226" s="150"/>
      <c r="K226" s="150"/>
      <c r="L226" s="150"/>
      <c r="M226" s="150"/>
      <c r="N226" s="150"/>
      <c r="O226" s="100"/>
      <c r="P226" s="43" t="str">
        <f t="shared" si="10"/>
        <v>100G LR4 and LR1 10 km QSFP28</v>
      </c>
      <c r="Q226" s="306">
        <v>0</v>
      </c>
      <c r="R226" s="306">
        <v>0</v>
      </c>
      <c r="S226" s="306"/>
      <c r="T226" s="306"/>
      <c r="U226" s="306"/>
      <c r="V226" s="306"/>
      <c r="W226" s="306"/>
      <c r="X226" s="306"/>
      <c r="Y226" s="306"/>
      <c r="Z226" s="306"/>
      <c r="AA226" s="306"/>
      <c r="AB226" s="306"/>
    </row>
    <row r="227" spans="2:29" ht="13.8">
      <c r="B227" s="156" t="str">
        <f t="shared" si="9"/>
        <v>100G 4WDM10 10 km QSFP28</v>
      </c>
      <c r="C227" s="150">
        <v>0</v>
      </c>
      <c r="D227" s="150">
        <v>0</v>
      </c>
      <c r="E227" s="150"/>
      <c r="F227" s="150"/>
      <c r="G227" s="205"/>
      <c r="H227" s="150"/>
      <c r="I227" s="150"/>
      <c r="J227" s="150"/>
      <c r="K227" s="150"/>
      <c r="L227" s="150"/>
      <c r="M227" s="150"/>
      <c r="N227" s="150"/>
      <c r="O227" s="100"/>
      <c r="P227" s="43" t="str">
        <f t="shared" si="10"/>
        <v>100G 4WDM10 10 km QSFP28</v>
      </c>
      <c r="Q227" s="306">
        <v>0</v>
      </c>
      <c r="R227" s="306">
        <v>0</v>
      </c>
      <c r="S227" s="306"/>
      <c r="T227" s="306"/>
      <c r="U227" s="306"/>
      <c r="V227" s="306"/>
      <c r="W227" s="306"/>
      <c r="X227" s="306"/>
      <c r="Y227" s="306"/>
      <c r="Z227" s="306"/>
      <c r="AA227" s="306"/>
      <c r="AB227" s="306"/>
    </row>
    <row r="228" spans="2:29" ht="13.8">
      <c r="B228" s="156" t="str">
        <f t="shared" si="9"/>
        <v>100G 4WDM20 20 km QSFP28</v>
      </c>
      <c r="C228" s="150">
        <v>0</v>
      </c>
      <c r="D228" s="150">
        <v>0</v>
      </c>
      <c r="E228" s="150"/>
      <c r="F228" s="150"/>
      <c r="G228" s="205"/>
      <c r="H228" s="150"/>
      <c r="I228" s="150"/>
      <c r="J228" s="150"/>
      <c r="K228" s="150"/>
      <c r="L228" s="150"/>
      <c r="M228" s="150"/>
      <c r="N228" s="150"/>
      <c r="O228" s="100"/>
      <c r="P228" s="43" t="str">
        <f t="shared" si="10"/>
        <v>100G 4WDM20 20 km QSFP28</v>
      </c>
      <c r="Q228" s="306">
        <v>0</v>
      </c>
      <c r="R228" s="306">
        <v>0</v>
      </c>
      <c r="S228" s="306"/>
      <c r="T228" s="306"/>
      <c r="U228" s="306"/>
      <c r="V228" s="306"/>
      <c r="W228" s="306"/>
      <c r="X228" s="306"/>
      <c r="Y228" s="306"/>
      <c r="Z228" s="306"/>
      <c r="AA228" s="306"/>
      <c r="AB228" s="306"/>
    </row>
    <row r="229" spans="2:29" ht="13.8">
      <c r="B229" s="156" t="str">
        <f t="shared" si="9"/>
        <v>100G ER4-Lite 30 km QSFP28</v>
      </c>
      <c r="C229" s="150">
        <v>0</v>
      </c>
      <c r="D229" s="150">
        <v>0</v>
      </c>
      <c r="E229" s="150"/>
      <c r="F229" s="150"/>
      <c r="G229" s="205"/>
      <c r="H229" s="150"/>
      <c r="I229" s="150"/>
      <c r="J229" s="150"/>
      <c r="K229" s="150"/>
      <c r="L229" s="150"/>
      <c r="M229" s="150"/>
      <c r="N229" s="150"/>
      <c r="O229" s="100"/>
      <c r="P229" s="43" t="str">
        <f t="shared" si="10"/>
        <v>100G ER4-Lite 30 km QSFP28</v>
      </c>
      <c r="Q229" s="306">
        <v>0</v>
      </c>
      <c r="R229" s="306">
        <v>0</v>
      </c>
      <c r="S229" s="306"/>
      <c r="T229" s="306"/>
      <c r="U229" s="306"/>
      <c r="V229" s="306"/>
      <c r="W229" s="306"/>
      <c r="X229" s="306"/>
      <c r="Y229" s="306"/>
      <c r="Z229" s="306"/>
      <c r="AA229" s="306"/>
      <c r="AB229" s="306"/>
    </row>
    <row r="230" spans="2:29" ht="13.8">
      <c r="B230" s="156" t="str">
        <f t="shared" si="9"/>
        <v>100G ER4 40 km QSFP28</v>
      </c>
      <c r="C230" s="150">
        <v>0</v>
      </c>
      <c r="D230" s="150">
        <v>0</v>
      </c>
      <c r="E230" s="150"/>
      <c r="F230" s="150"/>
      <c r="G230" s="205"/>
      <c r="H230" s="150"/>
      <c r="I230" s="150"/>
      <c r="J230" s="150"/>
      <c r="K230" s="150"/>
      <c r="L230" s="150"/>
      <c r="M230" s="150"/>
      <c r="N230" s="150"/>
      <c r="O230" s="100"/>
      <c r="P230" s="43" t="str">
        <f t="shared" si="10"/>
        <v>100G ER4 40 km QSFP28</v>
      </c>
      <c r="Q230" s="306">
        <v>0</v>
      </c>
      <c r="R230" s="306">
        <v>0</v>
      </c>
      <c r="S230" s="306"/>
      <c r="T230" s="306"/>
      <c r="U230" s="306"/>
      <c r="V230" s="306"/>
      <c r="W230" s="306"/>
      <c r="X230" s="306"/>
      <c r="Y230" s="306"/>
      <c r="Z230" s="306"/>
      <c r="AA230" s="306"/>
      <c r="AB230" s="306"/>
    </row>
    <row r="231" spans="2:29" ht="13.8">
      <c r="B231" s="156" t="str">
        <f t="shared" si="9"/>
        <v>100G ZR4 80 km QSFP28</v>
      </c>
      <c r="C231" s="150">
        <v>0</v>
      </c>
      <c r="D231" s="150">
        <v>0</v>
      </c>
      <c r="E231" s="150"/>
      <c r="F231" s="150"/>
      <c r="G231" s="205"/>
      <c r="H231" s="150"/>
      <c r="I231" s="150"/>
      <c r="J231" s="150"/>
      <c r="K231" s="150"/>
      <c r="L231" s="150"/>
      <c r="M231" s="150"/>
      <c r="N231" s="150"/>
      <c r="O231" s="100"/>
      <c r="P231" s="43" t="str">
        <f t="shared" si="10"/>
        <v>100G ZR4 80 km QSFP28</v>
      </c>
      <c r="Q231" s="306">
        <v>0</v>
      </c>
      <c r="R231" s="306">
        <v>0</v>
      </c>
      <c r="S231" s="306"/>
      <c r="T231" s="306"/>
      <c r="U231" s="306"/>
      <c r="V231" s="306"/>
      <c r="W231" s="306"/>
      <c r="X231" s="306"/>
      <c r="Y231" s="306"/>
      <c r="Z231" s="306"/>
      <c r="AA231" s="306"/>
      <c r="AB231" s="306"/>
    </row>
    <row r="232" spans="2:29" s="143" customFormat="1" ht="13.8">
      <c r="B232" s="156" t="str">
        <f t="shared" si="9"/>
        <v>200G SR4 100 m QSFP56</v>
      </c>
      <c r="C232" s="150">
        <v>0</v>
      </c>
      <c r="D232" s="150">
        <v>0</v>
      </c>
      <c r="E232" s="150"/>
      <c r="F232" s="150"/>
      <c r="G232" s="205"/>
      <c r="H232" s="150"/>
      <c r="I232" s="150"/>
      <c r="J232" s="150"/>
      <c r="K232" s="150"/>
      <c r="L232" s="150"/>
      <c r="M232" s="150"/>
      <c r="N232" s="150"/>
      <c r="O232" s="167"/>
      <c r="P232" s="156" t="str">
        <f t="shared" si="10"/>
        <v>200G SR4 100 m QSFP56</v>
      </c>
      <c r="Q232" s="306">
        <v>0</v>
      </c>
      <c r="R232" s="306">
        <v>0</v>
      </c>
      <c r="S232" s="306"/>
      <c r="T232" s="306"/>
      <c r="U232" s="306"/>
      <c r="V232" s="306"/>
      <c r="W232" s="306"/>
      <c r="X232" s="306"/>
      <c r="Y232" s="306"/>
      <c r="Z232" s="306"/>
      <c r="AA232" s="306"/>
      <c r="AB232" s="306"/>
      <c r="AC232"/>
    </row>
    <row r="233" spans="2:29" s="143" customFormat="1" ht="13.8">
      <c r="B233" s="156" t="str">
        <f t="shared" ref="B233:B259" si="11">B147</f>
        <v>200G DR 500 m TBD</v>
      </c>
      <c r="C233" s="150">
        <v>0</v>
      </c>
      <c r="D233" s="150">
        <v>0</v>
      </c>
      <c r="E233" s="150"/>
      <c r="F233" s="150"/>
      <c r="G233" s="205"/>
      <c r="H233" s="150"/>
      <c r="I233" s="150"/>
      <c r="J233" s="150"/>
      <c r="K233" s="150"/>
      <c r="L233" s="150"/>
      <c r="M233" s="150"/>
      <c r="N233" s="150"/>
      <c r="O233" s="167"/>
      <c r="P233" s="156" t="str">
        <f t="shared" si="10"/>
        <v>200G DR 500 m TBD</v>
      </c>
      <c r="Q233" s="306">
        <v>0</v>
      </c>
      <c r="R233" s="306">
        <v>0</v>
      </c>
      <c r="S233" s="306"/>
      <c r="T233" s="306"/>
      <c r="U233" s="306"/>
      <c r="V233" s="306"/>
      <c r="W233" s="306"/>
      <c r="X233" s="306"/>
      <c r="Y233" s="306"/>
      <c r="Z233" s="306"/>
      <c r="AA233" s="306"/>
      <c r="AB233" s="306"/>
      <c r="AC233"/>
    </row>
    <row r="234" spans="2:29" s="143" customFormat="1" ht="13.8">
      <c r="B234" s="156" t="str">
        <f t="shared" si="11"/>
        <v>200G FR4 3 km QSFP56</v>
      </c>
      <c r="C234" s="150">
        <v>0</v>
      </c>
      <c r="D234" s="150">
        <v>0</v>
      </c>
      <c r="E234" s="150"/>
      <c r="F234" s="150"/>
      <c r="G234" s="205"/>
      <c r="H234" s="150"/>
      <c r="I234" s="150"/>
      <c r="J234" s="150"/>
      <c r="K234" s="150"/>
      <c r="L234" s="150"/>
      <c r="M234" s="150"/>
      <c r="N234" s="150"/>
      <c r="O234" s="167"/>
      <c r="P234" s="156" t="str">
        <f t="shared" si="10"/>
        <v>200G FR4 3 km QSFP56</v>
      </c>
      <c r="Q234" s="306">
        <v>0</v>
      </c>
      <c r="R234" s="306">
        <v>0</v>
      </c>
      <c r="S234" s="306"/>
      <c r="T234" s="306"/>
      <c r="U234" s="306"/>
      <c r="V234" s="306"/>
      <c r="W234" s="306"/>
      <c r="X234" s="306"/>
      <c r="Y234" s="306"/>
      <c r="Z234" s="306"/>
      <c r="AA234" s="306"/>
      <c r="AB234" s="306"/>
      <c r="AC234"/>
    </row>
    <row r="235" spans="2:29" s="143" customFormat="1" ht="13.8">
      <c r="B235" s="156" t="str">
        <f t="shared" si="11"/>
        <v>200G LR 10 km TBD</v>
      </c>
      <c r="C235" s="150">
        <v>0</v>
      </c>
      <c r="D235" s="150">
        <v>0</v>
      </c>
      <c r="E235" s="150"/>
      <c r="F235" s="150"/>
      <c r="G235" s="205"/>
      <c r="H235" s="150"/>
      <c r="I235" s="150"/>
      <c r="J235" s="150"/>
      <c r="K235" s="150"/>
      <c r="L235" s="150"/>
      <c r="M235" s="150"/>
      <c r="N235" s="150"/>
      <c r="O235" s="167"/>
      <c r="P235" s="156" t="str">
        <f t="shared" si="10"/>
        <v>200G LR 10 km TBD</v>
      </c>
      <c r="Q235" s="306">
        <v>0</v>
      </c>
      <c r="R235" s="306">
        <v>0</v>
      </c>
      <c r="S235" s="306"/>
      <c r="T235" s="306"/>
      <c r="U235" s="306"/>
      <c r="V235" s="306"/>
      <c r="W235" s="306"/>
      <c r="X235" s="306"/>
      <c r="Y235" s="306"/>
      <c r="Z235" s="306"/>
      <c r="AA235" s="306"/>
      <c r="AB235" s="306"/>
      <c r="AC235"/>
    </row>
    <row r="236" spans="2:29" s="143" customFormat="1" ht="13.8">
      <c r="B236" s="156" t="str">
        <f t="shared" si="11"/>
        <v>200G ER4 40 km TBD</v>
      </c>
      <c r="C236" s="150">
        <v>0</v>
      </c>
      <c r="D236" s="150">
        <v>0</v>
      </c>
      <c r="E236" s="150"/>
      <c r="F236" s="150"/>
      <c r="G236" s="205"/>
      <c r="H236" s="150"/>
      <c r="I236" s="150"/>
      <c r="J236" s="150"/>
      <c r="K236" s="150"/>
      <c r="L236" s="150"/>
      <c r="M236" s="150"/>
      <c r="N236" s="150"/>
      <c r="O236" s="167"/>
      <c r="P236" s="156" t="str">
        <f t="shared" si="10"/>
        <v>200G ER4 40 km TBD</v>
      </c>
      <c r="Q236" s="306">
        <v>0</v>
      </c>
      <c r="R236" s="306">
        <v>0</v>
      </c>
      <c r="S236" s="306"/>
      <c r="T236" s="306"/>
      <c r="U236" s="306"/>
      <c r="V236" s="306"/>
      <c r="W236" s="306"/>
      <c r="X236" s="306"/>
      <c r="Y236" s="306"/>
      <c r="Z236" s="306"/>
      <c r="AA236" s="306"/>
      <c r="AB236" s="306"/>
      <c r="AC236"/>
    </row>
    <row r="237" spans="2:29" s="143" customFormat="1" ht="13.8">
      <c r="B237" s="156" t="str">
        <f t="shared" si="11"/>
        <v>2x200 (400G-SR8) 100 m OSFP, QSFP-DD</v>
      </c>
      <c r="C237" s="150">
        <v>0</v>
      </c>
      <c r="D237" s="150">
        <v>0</v>
      </c>
      <c r="E237" s="150"/>
      <c r="F237" s="150"/>
      <c r="G237" s="205"/>
      <c r="H237" s="150"/>
      <c r="I237" s="150"/>
      <c r="J237" s="150"/>
      <c r="K237" s="150"/>
      <c r="L237" s="150"/>
      <c r="M237" s="150"/>
      <c r="N237" s="150"/>
      <c r="O237" s="167"/>
      <c r="P237" s="156" t="str">
        <f t="shared" si="10"/>
        <v>2x200 (400G-SR8) 100 m OSFP, QSFP-DD</v>
      </c>
      <c r="Q237" s="306">
        <v>0</v>
      </c>
      <c r="R237" s="306">
        <v>0</v>
      </c>
      <c r="S237" s="306"/>
      <c r="T237" s="306"/>
      <c r="U237" s="306"/>
      <c r="V237" s="306"/>
      <c r="W237" s="306"/>
      <c r="X237" s="306"/>
      <c r="Y237" s="306"/>
      <c r="Z237" s="306"/>
      <c r="AA237" s="306"/>
      <c r="AB237" s="306"/>
      <c r="AC237"/>
    </row>
    <row r="238" spans="2:29" ht="13.8">
      <c r="B238" s="156" t="str">
        <f t="shared" si="11"/>
        <v>400G SR4.2 100 m OSFP, QSFP-DD</v>
      </c>
      <c r="C238" s="150">
        <v>0</v>
      </c>
      <c r="D238" s="150">
        <v>0</v>
      </c>
      <c r="E238" s="150"/>
      <c r="F238" s="150"/>
      <c r="G238" s="205"/>
      <c r="H238" s="150"/>
      <c r="I238" s="150"/>
      <c r="J238" s="150"/>
      <c r="K238" s="150"/>
      <c r="L238" s="150"/>
      <c r="M238" s="150"/>
      <c r="N238" s="150"/>
      <c r="O238" s="167"/>
      <c r="P238" s="156" t="str">
        <f t="shared" si="10"/>
        <v>400G SR4.2 100 m OSFP, QSFP-DD</v>
      </c>
      <c r="Q238" s="306">
        <v>0</v>
      </c>
      <c r="R238" s="306">
        <v>0</v>
      </c>
      <c r="S238" s="306"/>
      <c r="T238" s="306"/>
      <c r="U238" s="306"/>
      <c r="V238" s="306"/>
      <c r="W238" s="306"/>
      <c r="X238" s="306"/>
      <c r="Y238" s="306"/>
      <c r="Z238" s="306"/>
      <c r="AA238" s="306"/>
      <c r="AB238" s="306"/>
    </row>
    <row r="239" spans="2:29" ht="13.8">
      <c r="B239" s="156" t="str">
        <f t="shared" si="11"/>
        <v>400G DR4 500 m OSFP, QSFP-DD, QSFP112</v>
      </c>
      <c r="C239" s="150">
        <v>0</v>
      </c>
      <c r="D239" s="150">
        <v>0</v>
      </c>
      <c r="E239" s="150"/>
      <c r="F239" s="150"/>
      <c r="G239" s="205"/>
      <c r="H239" s="150"/>
      <c r="I239" s="150"/>
      <c r="J239" s="150"/>
      <c r="K239" s="150"/>
      <c r="L239" s="150"/>
      <c r="M239" s="150"/>
      <c r="N239" s="150"/>
      <c r="O239" s="167"/>
      <c r="P239" s="156" t="str">
        <f t="shared" si="10"/>
        <v>400G DR4 500 m OSFP, QSFP-DD, QSFP112</v>
      </c>
      <c r="Q239" s="306">
        <v>0</v>
      </c>
      <c r="R239" s="306">
        <v>0</v>
      </c>
      <c r="S239" s="306"/>
      <c r="T239" s="306"/>
      <c r="U239" s="306"/>
      <c r="V239" s="306"/>
      <c r="W239" s="306"/>
      <c r="X239" s="306"/>
      <c r="Y239" s="306"/>
      <c r="Z239" s="306"/>
      <c r="AA239" s="306"/>
      <c r="AB239" s="306"/>
    </row>
    <row r="240" spans="2:29" ht="13.8">
      <c r="B240" s="156" t="str">
        <f t="shared" si="11"/>
        <v>2x(200G FR4) 2 km OSFP</v>
      </c>
      <c r="C240" s="150">
        <v>0</v>
      </c>
      <c r="D240" s="150">
        <v>0</v>
      </c>
      <c r="E240" s="150"/>
      <c r="F240" s="150"/>
      <c r="G240" s="205"/>
      <c r="H240" s="150"/>
      <c r="I240" s="150"/>
      <c r="J240" s="150"/>
      <c r="K240" s="150"/>
      <c r="L240" s="150"/>
      <c r="M240" s="150"/>
      <c r="N240" s="150"/>
      <c r="O240" s="167"/>
      <c r="P240" s="156" t="str">
        <f t="shared" si="10"/>
        <v>2x(200G FR4) 2 km OSFP</v>
      </c>
      <c r="Q240" s="306">
        <v>0</v>
      </c>
      <c r="R240" s="306">
        <v>0</v>
      </c>
      <c r="S240" s="306"/>
      <c r="T240" s="306"/>
      <c r="U240" s="306"/>
      <c r="V240" s="306"/>
      <c r="W240" s="306"/>
      <c r="X240" s="306"/>
      <c r="Y240" s="306"/>
      <c r="Z240" s="306"/>
      <c r="AA240" s="306"/>
      <c r="AB240" s="306"/>
    </row>
    <row r="241" spans="2:28" ht="13.8">
      <c r="B241" s="156" t="str">
        <f t="shared" si="11"/>
        <v>400G FR4 2 km OSFP, QSFP-DD, QSFP112</v>
      </c>
      <c r="C241" s="150">
        <v>0</v>
      </c>
      <c r="D241" s="150">
        <v>0</v>
      </c>
      <c r="E241" s="150"/>
      <c r="F241" s="150"/>
      <c r="G241" s="205"/>
      <c r="H241" s="150"/>
      <c r="I241" s="150"/>
      <c r="J241" s="150"/>
      <c r="K241" s="150"/>
      <c r="L241" s="150"/>
      <c r="M241" s="150"/>
      <c r="N241" s="150"/>
      <c r="O241" s="167"/>
      <c r="P241" s="156" t="str">
        <f t="shared" si="10"/>
        <v>400G FR4 2 km OSFP, QSFP-DD, QSFP112</v>
      </c>
      <c r="Q241" s="306">
        <v>0</v>
      </c>
      <c r="R241" s="306">
        <v>0</v>
      </c>
      <c r="S241" s="306"/>
      <c r="T241" s="306"/>
      <c r="U241" s="306"/>
      <c r="V241" s="306"/>
      <c r="W241" s="306"/>
      <c r="X241" s="306"/>
      <c r="Y241" s="306"/>
      <c r="Z241" s="306"/>
      <c r="AA241" s="306"/>
      <c r="AB241" s="306"/>
    </row>
    <row r="242" spans="2:28" ht="13.8">
      <c r="B242" s="156" t="str">
        <f t="shared" si="11"/>
        <v>400G LR8, LR4 10 km OSFP, QSFP-DD, QSFP112</v>
      </c>
      <c r="C242" s="150">
        <v>0</v>
      </c>
      <c r="D242" s="150">
        <v>0</v>
      </c>
      <c r="E242" s="150"/>
      <c r="F242" s="150"/>
      <c r="G242" s="205"/>
      <c r="H242" s="150"/>
      <c r="I242" s="150"/>
      <c r="J242" s="150"/>
      <c r="K242" s="150"/>
      <c r="L242" s="150"/>
      <c r="M242" s="150"/>
      <c r="N242" s="150"/>
      <c r="O242" s="167"/>
      <c r="P242" s="156" t="str">
        <f t="shared" si="10"/>
        <v>400G LR8, LR4 10 km OSFP, QSFP-DD, QSFP112</v>
      </c>
      <c r="Q242" s="306">
        <v>0</v>
      </c>
      <c r="R242" s="306">
        <v>0</v>
      </c>
      <c r="S242" s="306"/>
      <c r="T242" s="306"/>
      <c r="U242" s="306"/>
      <c r="V242" s="306"/>
      <c r="W242" s="306"/>
      <c r="X242" s="306"/>
      <c r="Y242" s="306"/>
      <c r="Z242" s="306"/>
      <c r="AA242" s="306"/>
      <c r="AB242" s="306"/>
    </row>
    <row r="243" spans="2:28" ht="13.8">
      <c r="B243" s="156" t="str">
        <f t="shared" si="11"/>
        <v>400G ER4 40 km TBD</v>
      </c>
      <c r="C243" s="150">
        <v>0</v>
      </c>
      <c r="D243" s="150">
        <v>0</v>
      </c>
      <c r="E243" s="150"/>
      <c r="F243" s="150"/>
      <c r="G243" s="205"/>
      <c r="H243" s="150"/>
      <c r="I243" s="150"/>
      <c r="J243" s="150"/>
      <c r="K243" s="150"/>
      <c r="L243" s="150"/>
      <c r="M243" s="150"/>
      <c r="N243" s="150"/>
      <c r="O243" s="167"/>
      <c r="P243" s="156" t="str">
        <f t="shared" si="10"/>
        <v>400G ER4 40 km TBD</v>
      </c>
      <c r="Q243" s="306">
        <v>0</v>
      </c>
      <c r="R243" s="306">
        <v>0</v>
      </c>
      <c r="S243" s="306"/>
      <c r="T243" s="306"/>
      <c r="U243" s="306"/>
      <c r="V243" s="306"/>
      <c r="W243" s="306"/>
      <c r="X243" s="306"/>
      <c r="Y243" s="306"/>
      <c r="Z243" s="306"/>
      <c r="AA243" s="306"/>
      <c r="AB243" s="306"/>
    </row>
    <row r="244" spans="2:28" ht="13.8">
      <c r="B244" s="156" t="str">
        <f t="shared" si="11"/>
        <v>800G SR8 50 m OSFP, QSFP-DD800</v>
      </c>
      <c r="C244" s="150">
        <v>0</v>
      </c>
      <c r="D244" s="150">
        <v>0</v>
      </c>
      <c r="E244" s="150"/>
      <c r="F244" s="150"/>
      <c r="G244" s="205"/>
      <c r="H244" s="150"/>
      <c r="I244" s="150"/>
      <c r="J244" s="150"/>
      <c r="K244" s="150"/>
      <c r="L244" s="150"/>
      <c r="M244" s="150"/>
      <c r="N244" s="150"/>
      <c r="O244" s="100"/>
      <c r="P244" s="43" t="str">
        <f t="shared" si="10"/>
        <v>800G SR8 50 m OSFP, QSFP-DD800</v>
      </c>
      <c r="Q244" s="306">
        <v>0</v>
      </c>
      <c r="R244" s="306">
        <v>0</v>
      </c>
      <c r="S244" s="306"/>
      <c r="T244" s="306"/>
      <c r="U244" s="306"/>
      <c r="V244" s="306"/>
      <c r="W244" s="306"/>
      <c r="X244" s="306"/>
      <c r="Y244" s="306"/>
      <c r="Z244" s="306"/>
      <c r="AA244" s="306"/>
      <c r="AB244" s="306"/>
    </row>
    <row r="245" spans="2:28" ht="13.8">
      <c r="B245" s="156" t="str">
        <f t="shared" si="11"/>
        <v>800G DR8, DR4 500 m OSFP, QSFP-DD800</v>
      </c>
      <c r="C245" s="150">
        <v>0</v>
      </c>
      <c r="D245" s="150">
        <v>0</v>
      </c>
      <c r="E245" s="150"/>
      <c r="F245" s="150"/>
      <c r="G245" s="205"/>
      <c r="H245" s="150"/>
      <c r="I245" s="150"/>
      <c r="J245" s="150"/>
      <c r="K245" s="150"/>
      <c r="L245" s="150"/>
      <c r="M245" s="150"/>
      <c r="N245" s="150"/>
      <c r="O245" s="100"/>
      <c r="P245" s="43" t="str">
        <f t="shared" ref="P245:P276" si="12">B159</f>
        <v>800G DR8, DR4 500 m OSFP, QSFP-DD800</v>
      </c>
      <c r="Q245" s="306">
        <v>0</v>
      </c>
      <c r="R245" s="306">
        <v>0</v>
      </c>
      <c r="S245" s="306"/>
      <c r="T245" s="306"/>
      <c r="U245" s="306"/>
      <c r="V245" s="306"/>
      <c r="W245" s="306"/>
      <c r="X245" s="306"/>
      <c r="Y245" s="306"/>
      <c r="Z245" s="306"/>
      <c r="AA245" s="306"/>
      <c r="AB245" s="306"/>
    </row>
    <row r="246" spans="2:28" ht="13.8">
      <c r="B246" s="156" t="str">
        <f t="shared" si="11"/>
        <v>2x(400G FR4), 800G FR4 2 km OSFP, QSFP-DD800</v>
      </c>
      <c r="C246" s="150">
        <v>0</v>
      </c>
      <c r="D246" s="150">
        <v>0</v>
      </c>
      <c r="E246" s="150"/>
      <c r="F246" s="150"/>
      <c r="G246" s="205"/>
      <c r="H246" s="150"/>
      <c r="I246" s="150"/>
      <c r="J246" s="150"/>
      <c r="K246" s="150"/>
      <c r="L246" s="150"/>
      <c r="M246" s="150"/>
      <c r="N246" s="150"/>
      <c r="O246" s="100"/>
      <c r="P246" s="43" t="str">
        <f t="shared" si="12"/>
        <v>2x(400G FR4), 800G FR4 2 km OSFP, QSFP-DD800</v>
      </c>
      <c r="Q246" s="306">
        <v>0</v>
      </c>
      <c r="R246" s="306">
        <v>0</v>
      </c>
      <c r="S246" s="306"/>
      <c r="T246" s="306"/>
      <c r="U246" s="306"/>
      <c r="V246" s="306"/>
      <c r="W246" s="306"/>
      <c r="X246" s="306"/>
      <c r="Y246" s="306"/>
      <c r="Z246" s="306"/>
      <c r="AA246" s="306"/>
      <c r="AB246" s="306"/>
    </row>
    <row r="247" spans="2:28" ht="13.8">
      <c r="B247" s="156" t="str">
        <f t="shared" si="11"/>
        <v>800G LR8, LR4 6, 10 km TBD</v>
      </c>
      <c r="C247" s="150">
        <v>0</v>
      </c>
      <c r="D247" s="150">
        <v>0</v>
      </c>
      <c r="E247" s="150"/>
      <c r="F247" s="150"/>
      <c r="G247" s="205"/>
      <c r="H247" s="150"/>
      <c r="I247" s="150"/>
      <c r="J247" s="150"/>
      <c r="K247" s="150"/>
      <c r="L247" s="150"/>
      <c r="M247" s="150"/>
      <c r="N247" s="150"/>
      <c r="O247" s="100"/>
      <c r="P247" s="43" t="str">
        <f t="shared" si="12"/>
        <v>800G LR8, LR4 6, 10 km TBD</v>
      </c>
      <c r="Q247" s="306">
        <v>0</v>
      </c>
      <c r="R247" s="306">
        <v>0</v>
      </c>
      <c r="S247" s="306"/>
      <c r="T247" s="306"/>
      <c r="U247" s="306"/>
      <c r="V247" s="306"/>
      <c r="W247" s="306"/>
      <c r="X247" s="306"/>
      <c r="Y247" s="306"/>
      <c r="Z247" s="306"/>
      <c r="AA247" s="306"/>
      <c r="AB247" s="306"/>
    </row>
    <row r="248" spans="2:28" ht="13.8">
      <c r="B248" s="156" t="str">
        <f t="shared" si="11"/>
        <v>800G ZRlite 10 km, 20 km TBD</v>
      </c>
      <c r="C248" s="150"/>
      <c r="D248" s="150"/>
      <c r="E248" s="150"/>
      <c r="F248" s="150"/>
      <c r="G248" s="205"/>
      <c r="H248" s="150"/>
      <c r="I248" s="150"/>
      <c r="J248" s="150"/>
      <c r="K248" s="150"/>
      <c r="L248" s="150"/>
      <c r="M248" s="150"/>
      <c r="N248" s="150"/>
      <c r="O248" s="100"/>
      <c r="P248" s="43" t="str">
        <f t="shared" si="12"/>
        <v>800G ZRlite 10 km, 20 km TBD</v>
      </c>
      <c r="Q248" s="306">
        <v>0</v>
      </c>
      <c r="R248" s="306">
        <v>0</v>
      </c>
      <c r="S248" s="306"/>
      <c r="T248" s="306"/>
      <c r="U248" s="306"/>
      <c r="V248" s="306"/>
      <c r="W248" s="306"/>
      <c r="X248" s="306"/>
      <c r="Y248" s="306"/>
      <c r="Z248" s="306"/>
      <c r="AA248" s="306"/>
      <c r="AB248" s="306"/>
    </row>
    <row r="249" spans="2:28" ht="13.8">
      <c r="B249" s="156" t="str">
        <f t="shared" si="11"/>
        <v>800G ER4 40 km TBD</v>
      </c>
      <c r="C249" s="150"/>
      <c r="D249" s="150"/>
      <c r="E249" s="150"/>
      <c r="F249" s="150"/>
      <c r="G249" s="205"/>
      <c r="H249" s="150"/>
      <c r="I249" s="150"/>
      <c r="J249" s="150"/>
      <c r="K249" s="150"/>
      <c r="L249" s="150"/>
      <c r="M249" s="150"/>
      <c r="N249" s="150"/>
      <c r="O249" s="100"/>
      <c r="P249" s="43" t="str">
        <f t="shared" si="12"/>
        <v>800G ER4 40 km TBD</v>
      </c>
      <c r="Q249" s="306">
        <v>0</v>
      </c>
      <c r="R249" s="306">
        <v>0</v>
      </c>
      <c r="S249" s="306"/>
      <c r="T249" s="306"/>
      <c r="U249" s="306"/>
      <c r="V249" s="306"/>
      <c r="W249" s="306"/>
      <c r="X249" s="306"/>
      <c r="Y249" s="306"/>
      <c r="Z249" s="306"/>
      <c r="AA249" s="306"/>
      <c r="AB249" s="306"/>
    </row>
    <row r="250" spans="2:28" ht="13.8">
      <c r="B250" s="156" t="str">
        <f t="shared" si="11"/>
        <v>1.6T SR16 100 m OSFP-XD and TBD</v>
      </c>
      <c r="C250" s="150"/>
      <c r="D250" s="150"/>
      <c r="E250" s="150"/>
      <c r="F250" s="150"/>
      <c r="G250" s="205"/>
      <c r="H250" s="150"/>
      <c r="I250" s="150"/>
      <c r="J250" s="150"/>
      <c r="K250" s="150"/>
      <c r="L250" s="150"/>
      <c r="M250" s="150"/>
      <c r="N250" s="150"/>
      <c r="O250" s="100"/>
      <c r="P250" s="43" t="str">
        <f t="shared" si="12"/>
        <v>1.6T SR16 100 m OSFP-XD and TBD</v>
      </c>
      <c r="Q250" s="306">
        <v>0</v>
      </c>
      <c r="R250" s="306">
        <v>0</v>
      </c>
      <c r="S250" s="306"/>
      <c r="T250" s="306"/>
      <c r="U250" s="306"/>
      <c r="V250" s="306"/>
      <c r="W250" s="306"/>
      <c r="X250" s="306"/>
      <c r="Y250" s="306"/>
      <c r="Z250" s="306"/>
      <c r="AA250" s="306"/>
      <c r="AB250" s="306"/>
    </row>
    <row r="251" spans="2:28" ht="13.8">
      <c r="B251" s="156" t="str">
        <f t="shared" si="11"/>
        <v>1.6T DR8 500 m OSFP-XD and TBD</v>
      </c>
      <c r="C251" s="150"/>
      <c r="D251" s="150"/>
      <c r="E251" s="150"/>
      <c r="F251" s="150"/>
      <c r="G251" s="205"/>
      <c r="H251" s="150"/>
      <c r="I251" s="150"/>
      <c r="J251" s="150"/>
      <c r="K251" s="150"/>
      <c r="L251" s="150"/>
      <c r="M251" s="150"/>
      <c r="N251" s="150"/>
      <c r="O251" s="100"/>
      <c r="P251" s="43" t="str">
        <f t="shared" si="12"/>
        <v>1.6T DR8 500 m OSFP-XD and TBD</v>
      </c>
      <c r="Q251" s="306">
        <v>0</v>
      </c>
      <c r="R251" s="306">
        <v>0</v>
      </c>
      <c r="S251" s="306"/>
      <c r="T251" s="306"/>
      <c r="U251" s="306"/>
      <c r="V251" s="306"/>
      <c r="W251" s="306"/>
      <c r="X251" s="306"/>
      <c r="Y251" s="306"/>
      <c r="Z251" s="306"/>
      <c r="AA251" s="306"/>
      <c r="AB251" s="306"/>
    </row>
    <row r="252" spans="2:28" ht="13.8">
      <c r="B252" s="156" t="str">
        <f t="shared" si="11"/>
        <v>1.6T FR8 2 km OSFP-XD and TBD</v>
      </c>
      <c r="C252" s="150"/>
      <c r="D252" s="150"/>
      <c r="E252" s="150"/>
      <c r="F252" s="150"/>
      <c r="G252" s="205"/>
      <c r="H252" s="150"/>
      <c r="I252" s="150"/>
      <c r="J252" s="150"/>
      <c r="K252" s="150"/>
      <c r="L252" s="150"/>
      <c r="M252" s="150"/>
      <c r="N252" s="150"/>
      <c r="O252" s="100"/>
      <c r="P252" s="43" t="str">
        <f t="shared" si="12"/>
        <v>1.6T FR8 2 km OSFP-XD and TBD</v>
      </c>
      <c r="Q252" s="306">
        <v>0</v>
      </c>
      <c r="R252" s="306">
        <v>0</v>
      </c>
      <c r="S252" s="306"/>
      <c r="T252" s="306"/>
      <c r="U252" s="306"/>
      <c r="V252" s="306"/>
      <c r="W252" s="306"/>
      <c r="X252" s="306"/>
      <c r="Y252" s="306"/>
      <c r="Z252" s="306"/>
      <c r="AA252" s="306"/>
      <c r="AB252" s="306"/>
    </row>
    <row r="253" spans="2:28" ht="13.8">
      <c r="B253" s="156" t="str">
        <f t="shared" si="11"/>
        <v>1.6T LR8 10 km OSFP-XD and TBD</v>
      </c>
      <c r="C253" s="150"/>
      <c r="D253" s="150"/>
      <c r="E253" s="150"/>
      <c r="F253" s="150"/>
      <c r="G253" s="205"/>
      <c r="H253" s="150"/>
      <c r="I253" s="150"/>
      <c r="J253" s="150"/>
      <c r="K253" s="150"/>
      <c r="L253" s="150"/>
      <c r="M253" s="150"/>
      <c r="N253" s="150"/>
      <c r="O253" s="100"/>
      <c r="P253" s="43" t="str">
        <f t="shared" si="12"/>
        <v>1.6T LR8 10 km OSFP-XD and TBD</v>
      </c>
      <c r="Q253" s="306">
        <v>0</v>
      </c>
      <c r="R253" s="306">
        <v>0</v>
      </c>
      <c r="S253" s="306"/>
      <c r="T253" s="306"/>
      <c r="U253" s="306"/>
      <c r="V253" s="306"/>
      <c r="W253" s="306"/>
      <c r="X253" s="306"/>
      <c r="Y253" s="306"/>
      <c r="Z253" s="306"/>
      <c r="AA253" s="306"/>
      <c r="AB253" s="306"/>
    </row>
    <row r="254" spans="2:28" ht="13.8">
      <c r="B254" s="156" t="str">
        <f t="shared" si="11"/>
        <v>1.6T ER8 &gt;10 km OSFP-XD and TBD</v>
      </c>
      <c r="C254" s="150"/>
      <c r="D254" s="150"/>
      <c r="E254" s="150"/>
      <c r="F254" s="150"/>
      <c r="G254" s="205"/>
      <c r="H254" s="150"/>
      <c r="I254" s="150"/>
      <c r="J254" s="150"/>
      <c r="K254" s="150"/>
      <c r="L254" s="150"/>
      <c r="M254" s="150"/>
      <c r="N254" s="150"/>
      <c r="O254" s="100"/>
      <c r="P254" s="43" t="str">
        <f t="shared" si="12"/>
        <v>1.6T ER8 &gt;10 km OSFP-XD and TBD</v>
      </c>
      <c r="Q254" s="306">
        <v>0</v>
      </c>
      <c r="R254" s="306">
        <v>0</v>
      </c>
      <c r="S254" s="306"/>
      <c r="T254" s="306"/>
      <c r="U254" s="306"/>
      <c r="V254" s="306"/>
      <c r="W254" s="306"/>
      <c r="X254" s="306"/>
      <c r="Y254" s="306"/>
      <c r="Z254" s="306"/>
      <c r="AA254" s="306"/>
      <c r="AB254" s="306"/>
    </row>
    <row r="255" spans="2:28" ht="13.8">
      <c r="B255" s="156" t="str">
        <f t="shared" si="11"/>
        <v>3.2T SR 100 m OSFP-XD and TBD</v>
      </c>
      <c r="C255" s="150"/>
      <c r="D255" s="150"/>
      <c r="E255" s="150"/>
      <c r="F255" s="150"/>
      <c r="G255" s="205"/>
      <c r="H255" s="150"/>
      <c r="I255" s="150"/>
      <c r="J255" s="150"/>
      <c r="K255" s="150"/>
      <c r="L255" s="150"/>
      <c r="M255" s="150"/>
      <c r="N255" s="150"/>
      <c r="O255" s="100"/>
      <c r="P255" s="43" t="str">
        <f t="shared" si="12"/>
        <v>3.2T SR 100 m OSFP-XD and TBD</v>
      </c>
      <c r="Q255" s="306">
        <v>0</v>
      </c>
      <c r="R255" s="306">
        <v>0</v>
      </c>
      <c r="S255" s="306"/>
      <c r="T255" s="306"/>
      <c r="U255" s="306"/>
      <c r="V255" s="306"/>
      <c r="W255" s="306"/>
      <c r="X255" s="306"/>
      <c r="Y255" s="306"/>
      <c r="Z255" s="306"/>
      <c r="AA255" s="306"/>
      <c r="AB255" s="306"/>
    </row>
    <row r="256" spans="2:28" ht="13.8">
      <c r="B256" s="156" t="str">
        <f t="shared" si="11"/>
        <v>3.2T DR 500 m OSFP-XD and TBD</v>
      </c>
      <c r="C256" s="150"/>
      <c r="D256" s="150"/>
      <c r="E256" s="150"/>
      <c r="F256" s="150"/>
      <c r="G256" s="205"/>
      <c r="H256" s="150"/>
      <c r="I256" s="150"/>
      <c r="J256" s="150"/>
      <c r="K256" s="150"/>
      <c r="L256" s="150"/>
      <c r="M256" s="150"/>
      <c r="N256" s="150"/>
      <c r="O256" s="100"/>
      <c r="P256" s="43" t="str">
        <f t="shared" si="12"/>
        <v>3.2T DR 500 m OSFP-XD and TBD</v>
      </c>
      <c r="Q256" s="306">
        <v>0</v>
      </c>
      <c r="R256" s="306">
        <v>0</v>
      </c>
      <c r="S256" s="306"/>
      <c r="T256" s="306"/>
      <c r="U256" s="306"/>
      <c r="V256" s="306"/>
      <c r="W256" s="306"/>
      <c r="X256" s="306"/>
      <c r="Y256" s="306"/>
      <c r="Z256" s="306"/>
      <c r="AA256" s="306"/>
      <c r="AB256" s="306"/>
    </row>
    <row r="257" spans="2:28" ht="13.8">
      <c r="B257" s="156" t="str">
        <f t="shared" si="11"/>
        <v>3.2T FR 2 km OSFP-XD and TBD</v>
      </c>
      <c r="C257" s="150"/>
      <c r="D257" s="150"/>
      <c r="E257" s="150"/>
      <c r="F257" s="150"/>
      <c r="G257" s="205"/>
      <c r="H257" s="150"/>
      <c r="I257" s="150"/>
      <c r="J257" s="150"/>
      <c r="K257" s="150"/>
      <c r="L257" s="150"/>
      <c r="M257" s="150"/>
      <c r="N257" s="150"/>
      <c r="O257" s="100"/>
      <c r="P257" s="43" t="str">
        <f t="shared" si="12"/>
        <v>3.2T FR 2 km OSFP-XD and TBD</v>
      </c>
      <c r="Q257" s="306">
        <v>0</v>
      </c>
      <c r="R257" s="306">
        <v>0</v>
      </c>
      <c r="S257" s="306"/>
      <c r="T257" s="306"/>
      <c r="U257" s="306"/>
      <c r="V257" s="306"/>
      <c r="W257" s="306"/>
      <c r="X257" s="306"/>
      <c r="Y257" s="306"/>
      <c r="Z257" s="306"/>
      <c r="AA257" s="306"/>
      <c r="AB257" s="306"/>
    </row>
    <row r="258" spans="2:28" ht="13.8">
      <c r="B258" s="156" t="str">
        <f t="shared" si="11"/>
        <v>3.2T LR 10 km OSFP-XD and TBD</v>
      </c>
      <c r="C258" s="150"/>
      <c r="D258" s="150"/>
      <c r="E258" s="150"/>
      <c r="F258" s="150"/>
      <c r="G258" s="205"/>
      <c r="H258" s="150"/>
      <c r="I258" s="150"/>
      <c r="J258" s="150"/>
      <c r="K258" s="150"/>
      <c r="L258" s="150"/>
      <c r="M258" s="150"/>
      <c r="N258" s="150"/>
      <c r="O258" s="100"/>
      <c r="P258" s="43" t="str">
        <f t="shared" si="12"/>
        <v>3.2T LR 10 km OSFP-XD and TBD</v>
      </c>
      <c r="Q258" s="306">
        <v>0</v>
      </c>
      <c r="R258" s="306">
        <v>0</v>
      </c>
      <c r="S258" s="306"/>
      <c r="T258" s="306"/>
      <c r="U258" s="306"/>
      <c r="V258" s="306"/>
      <c r="W258" s="306"/>
      <c r="X258" s="306"/>
      <c r="Y258" s="306"/>
      <c r="Z258" s="306"/>
      <c r="AA258" s="306"/>
      <c r="AB258" s="306"/>
    </row>
    <row r="259" spans="2:28" ht="13.8">
      <c r="B259" s="156" t="str">
        <f t="shared" si="11"/>
        <v>3.2T ER &gt;10 km OSFP-XD and TBD</v>
      </c>
      <c r="C259" s="150"/>
      <c r="D259" s="150"/>
      <c r="E259" s="150"/>
      <c r="F259" s="150"/>
      <c r="G259" s="205"/>
      <c r="H259" s="150"/>
      <c r="I259" s="150"/>
      <c r="J259" s="150"/>
      <c r="K259" s="150"/>
      <c r="L259" s="150"/>
      <c r="M259" s="150"/>
      <c r="N259" s="150"/>
      <c r="O259" s="100"/>
      <c r="P259" s="43" t="str">
        <f t="shared" si="12"/>
        <v>3.2T ER &gt;10 km OSFP-XD and TBD</v>
      </c>
      <c r="Q259" s="306">
        <v>0</v>
      </c>
      <c r="R259" s="306">
        <v>0</v>
      </c>
      <c r="S259" s="306"/>
      <c r="T259" s="306"/>
      <c r="U259" s="306"/>
      <c r="V259" s="306"/>
      <c r="W259" s="306"/>
      <c r="X259" s="306"/>
      <c r="Y259" s="306"/>
      <c r="Z259" s="306"/>
      <c r="AA259" s="306"/>
      <c r="AB259" s="306"/>
    </row>
    <row r="260" spans="2:28" ht="13.8">
      <c r="B260" s="156"/>
      <c r="C260" s="150"/>
      <c r="D260" s="150"/>
      <c r="E260" s="150"/>
      <c r="F260" s="150"/>
      <c r="G260" s="205"/>
      <c r="H260" s="150"/>
      <c r="I260" s="150"/>
      <c r="J260" s="150"/>
      <c r="K260" s="150"/>
      <c r="L260" s="150"/>
      <c r="M260" s="150"/>
      <c r="N260" s="150"/>
      <c r="O260" s="100"/>
      <c r="P260" s="43"/>
      <c r="Q260" s="306"/>
      <c r="R260" s="306"/>
      <c r="S260" s="306"/>
      <c r="T260" s="306"/>
      <c r="U260" s="306"/>
      <c r="V260" s="306"/>
      <c r="W260" s="306"/>
      <c r="X260" s="306"/>
      <c r="Y260" s="306"/>
      <c r="Z260" s="306"/>
      <c r="AA260" s="306"/>
      <c r="AB260" s="306"/>
    </row>
    <row r="261" spans="2:28" ht="13.8">
      <c r="B261" s="156"/>
      <c r="C261" s="150"/>
      <c r="D261" s="150"/>
      <c r="E261" s="150"/>
      <c r="F261" s="150"/>
      <c r="G261" s="205"/>
      <c r="H261" s="150"/>
      <c r="I261" s="150"/>
      <c r="J261" s="150"/>
      <c r="K261" s="150"/>
      <c r="L261" s="150"/>
      <c r="M261" s="150"/>
      <c r="N261" s="150"/>
      <c r="O261" s="100"/>
      <c r="P261" s="44"/>
      <c r="Q261" s="306"/>
      <c r="R261" s="306"/>
      <c r="S261" s="306"/>
      <c r="T261" s="306"/>
      <c r="U261" s="306"/>
      <c r="V261" s="306"/>
      <c r="W261" s="306"/>
      <c r="X261" s="306"/>
      <c r="Y261" s="306"/>
      <c r="Z261" s="306"/>
      <c r="AA261" s="306"/>
      <c r="AB261" s="306"/>
    </row>
    <row r="262" spans="2:28" ht="13.8">
      <c r="B262" s="168" t="str">
        <f>"Total "&amp;B179&amp;" units"</f>
        <v>Total InP discrete units</v>
      </c>
      <c r="C262" s="169">
        <v>15917418.005000001</v>
      </c>
      <c r="D262" s="169">
        <v>13928215.15</v>
      </c>
      <c r="E262" s="169"/>
      <c r="F262" s="169"/>
      <c r="G262" s="209"/>
      <c r="H262" s="169"/>
      <c r="I262" s="169"/>
      <c r="J262" s="169"/>
      <c r="K262" s="169"/>
      <c r="L262" s="169"/>
      <c r="M262" s="169"/>
      <c r="N262" s="169"/>
    </row>
    <row r="263" spans="2:28">
      <c r="B263" s="143"/>
      <c r="C263" s="143"/>
      <c r="D263" s="143"/>
      <c r="E263" s="143"/>
      <c r="F263" s="143"/>
      <c r="H263" s="143"/>
      <c r="I263" s="143"/>
      <c r="J263" s="143"/>
      <c r="K263" s="143"/>
      <c r="L263" s="143"/>
      <c r="M263" s="143"/>
      <c r="N263" s="143"/>
    </row>
    <row r="264" spans="2:28">
      <c r="B264" s="143"/>
      <c r="C264" s="143"/>
      <c r="D264" s="143"/>
      <c r="E264" s="143"/>
      <c r="F264" s="143"/>
      <c r="H264" s="143"/>
      <c r="I264" s="143"/>
      <c r="J264" s="143"/>
      <c r="K264" s="143"/>
      <c r="L264" s="143"/>
      <c r="M264" s="143"/>
      <c r="N264" s="143"/>
    </row>
    <row r="265" spans="2:28" ht="21">
      <c r="B265" s="170" t="str">
        <f>Summary!B33</f>
        <v>InP integrated</v>
      </c>
      <c r="C265" s="165"/>
      <c r="D265" s="165"/>
      <c r="E265" s="165"/>
      <c r="F265" s="165"/>
      <c r="G265" s="203"/>
      <c r="H265" s="165"/>
      <c r="I265" s="165"/>
      <c r="J265" s="165"/>
      <c r="K265" s="165"/>
      <c r="L265" s="165"/>
      <c r="M265" s="165"/>
      <c r="N265" s="165"/>
      <c r="P265" s="3" t="str">
        <f>B265</f>
        <v>InP integrated</v>
      </c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</row>
    <row r="266" spans="2:28" ht="13.8">
      <c r="B266" s="171" t="str">
        <f t="shared" ref="B266" si="13">B6</f>
        <v>Product category</v>
      </c>
      <c r="C266" s="144">
        <v>2016</v>
      </c>
      <c r="D266" s="144">
        <v>2017</v>
      </c>
      <c r="E266" s="144"/>
      <c r="F266" s="144"/>
      <c r="G266" s="206"/>
      <c r="H266" s="144"/>
      <c r="I266" s="144"/>
      <c r="J266" s="144"/>
      <c r="K266" s="144"/>
      <c r="L266" s="144"/>
      <c r="M266" s="144"/>
      <c r="N266" s="144"/>
      <c r="P266" s="51" t="str">
        <f>B266</f>
        <v>Product category</v>
      </c>
      <c r="Q266" s="144">
        <v>2016</v>
      </c>
      <c r="R266" s="144">
        <v>2017</v>
      </c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</row>
    <row r="267" spans="2:28" ht="13.8">
      <c r="B267" s="156" t="str">
        <f t="shared" ref="B267:B298" si="14">B95</f>
        <v>1G 500 m SFP</v>
      </c>
      <c r="C267" s="150">
        <v>0</v>
      </c>
      <c r="D267" s="150">
        <v>0</v>
      </c>
      <c r="E267" s="150"/>
      <c r="F267" s="150"/>
      <c r="G267" s="205"/>
      <c r="H267" s="150"/>
      <c r="I267" s="150"/>
      <c r="J267" s="150"/>
      <c r="K267" s="150"/>
      <c r="L267" s="150"/>
      <c r="M267" s="150"/>
      <c r="N267" s="150"/>
      <c r="P267" s="43" t="str">
        <f t="shared" ref="P267:P298" si="15">B95</f>
        <v>1G 500 m SFP</v>
      </c>
      <c r="Q267" s="306">
        <v>0</v>
      </c>
      <c r="R267" s="306">
        <v>0</v>
      </c>
      <c r="S267" s="306"/>
      <c r="T267" s="306"/>
      <c r="U267" s="306"/>
      <c r="V267" s="306"/>
      <c r="W267" s="306"/>
      <c r="X267" s="306"/>
      <c r="Y267" s="306"/>
      <c r="Z267" s="306"/>
      <c r="AA267" s="306"/>
      <c r="AB267" s="306"/>
    </row>
    <row r="268" spans="2:28" ht="13.8">
      <c r="B268" s="156" t="str">
        <f t="shared" si="14"/>
        <v>1G 10 km SFP</v>
      </c>
      <c r="C268" s="150">
        <v>0</v>
      </c>
      <c r="D268" s="150">
        <v>0</v>
      </c>
      <c r="E268" s="150"/>
      <c r="F268" s="150"/>
      <c r="G268" s="205"/>
      <c r="H268" s="150"/>
      <c r="I268" s="150"/>
      <c r="J268" s="150"/>
      <c r="K268" s="150"/>
      <c r="L268" s="150"/>
      <c r="M268" s="150"/>
      <c r="N268" s="150"/>
      <c r="P268" s="43" t="str">
        <f t="shared" si="15"/>
        <v>1G 10 km SFP</v>
      </c>
      <c r="Q268" s="306">
        <v>0</v>
      </c>
      <c r="R268" s="306">
        <v>0</v>
      </c>
      <c r="S268" s="306"/>
      <c r="T268" s="306"/>
      <c r="U268" s="306"/>
      <c r="V268" s="306"/>
      <c r="W268" s="306"/>
      <c r="X268" s="306"/>
      <c r="Y268" s="306"/>
      <c r="Z268" s="306"/>
      <c r="AA268" s="306"/>
      <c r="AB268" s="306"/>
    </row>
    <row r="269" spans="2:28" ht="13.8">
      <c r="B269" s="156" t="str">
        <f t="shared" si="14"/>
        <v>1G 40 km SFP</v>
      </c>
      <c r="C269" s="150">
        <v>0</v>
      </c>
      <c r="D269" s="150">
        <v>0</v>
      </c>
      <c r="E269" s="150"/>
      <c r="F269" s="150"/>
      <c r="G269" s="205"/>
      <c r="H269" s="150"/>
      <c r="I269" s="150"/>
      <c r="J269" s="150"/>
      <c r="K269" s="150"/>
      <c r="L269" s="150"/>
      <c r="M269" s="150"/>
      <c r="N269" s="150"/>
      <c r="P269" s="43" t="str">
        <f t="shared" si="15"/>
        <v>1G 40 km SFP</v>
      </c>
      <c r="Q269" s="306">
        <v>0</v>
      </c>
      <c r="R269" s="306">
        <v>0</v>
      </c>
      <c r="S269" s="306"/>
      <c r="T269" s="306"/>
      <c r="U269" s="306"/>
      <c r="V269" s="306"/>
      <c r="W269" s="306"/>
      <c r="X269" s="306"/>
      <c r="Y269" s="306"/>
      <c r="Z269" s="306"/>
      <c r="AA269" s="306"/>
      <c r="AB269" s="306"/>
    </row>
    <row r="270" spans="2:28" ht="13.8">
      <c r="B270" s="156" t="str">
        <f t="shared" si="14"/>
        <v>1G 80 km SFP</v>
      </c>
      <c r="C270" s="150">
        <v>0</v>
      </c>
      <c r="D270" s="150">
        <v>0</v>
      </c>
      <c r="E270" s="150"/>
      <c r="F270" s="150"/>
      <c r="G270" s="205"/>
      <c r="H270" s="150"/>
      <c r="I270" s="150"/>
      <c r="J270" s="150"/>
      <c r="K270" s="150"/>
      <c r="L270" s="150"/>
      <c r="M270" s="150"/>
      <c r="N270" s="150"/>
      <c r="P270" s="43" t="str">
        <f t="shared" si="15"/>
        <v>1G 80 km SFP</v>
      </c>
      <c r="Q270" s="306">
        <v>0</v>
      </c>
      <c r="R270" s="306">
        <v>0</v>
      </c>
      <c r="S270" s="306"/>
      <c r="T270" s="306"/>
      <c r="U270" s="306"/>
      <c r="V270" s="306"/>
      <c r="W270" s="306"/>
      <c r="X270" s="306"/>
      <c r="Y270" s="306"/>
      <c r="Z270" s="306"/>
      <c r="AA270" s="306"/>
      <c r="AB270" s="306"/>
    </row>
    <row r="271" spans="2:28" ht="13.8">
      <c r="B271" s="156" t="str">
        <f t="shared" si="14"/>
        <v>G &amp; Fast Ethernet Various Legacy/discontinued</v>
      </c>
      <c r="C271" s="150">
        <v>0</v>
      </c>
      <c r="D271" s="150">
        <v>0</v>
      </c>
      <c r="E271" s="150"/>
      <c r="F271" s="150"/>
      <c r="G271" s="205"/>
      <c r="H271" s="150"/>
      <c r="I271" s="150"/>
      <c r="J271" s="150"/>
      <c r="K271" s="150"/>
      <c r="L271" s="150"/>
      <c r="M271" s="150"/>
      <c r="N271" s="150"/>
      <c r="P271" s="43" t="str">
        <f t="shared" si="15"/>
        <v>G &amp; Fast Ethernet Various Legacy/discontinued</v>
      </c>
      <c r="Q271" s="306">
        <v>0</v>
      </c>
      <c r="R271" s="306">
        <v>0</v>
      </c>
      <c r="S271" s="306"/>
      <c r="T271" s="306"/>
      <c r="U271" s="306"/>
      <c r="V271" s="306"/>
      <c r="W271" s="306"/>
      <c r="X271" s="306"/>
      <c r="Y271" s="306"/>
      <c r="Z271" s="306"/>
      <c r="AA271" s="306"/>
      <c r="AB271" s="306"/>
    </row>
    <row r="272" spans="2:28" ht="13.8">
      <c r="B272" s="156" t="str">
        <f t="shared" si="14"/>
        <v>10G 300 m XFP</v>
      </c>
      <c r="C272" s="150">
        <v>0</v>
      </c>
      <c r="D272" s="150">
        <v>0</v>
      </c>
      <c r="E272" s="150"/>
      <c r="F272" s="150"/>
      <c r="G272" s="205"/>
      <c r="H272" s="150"/>
      <c r="I272" s="150"/>
      <c r="J272" s="150"/>
      <c r="K272" s="150"/>
      <c r="L272" s="150"/>
      <c r="M272" s="150"/>
      <c r="N272" s="150"/>
      <c r="P272" s="43" t="str">
        <f t="shared" si="15"/>
        <v>10G 300 m XFP</v>
      </c>
      <c r="Q272" s="306">
        <v>0</v>
      </c>
      <c r="R272" s="306">
        <v>0</v>
      </c>
      <c r="S272" s="306"/>
      <c r="T272" s="306"/>
      <c r="U272" s="306"/>
      <c r="V272" s="306"/>
      <c r="W272" s="306"/>
      <c r="X272" s="306"/>
      <c r="Y272" s="306"/>
      <c r="Z272" s="306"/>
      <c r="AA272" s="306"/>
      <c r="AB272" s="306"/>
    </row>
    <row r="273" spans="2:28" ht="13.8">
      <c r="B273" s="156" t="str">
        <f t="shared" si="14"/>
        <v>10G 300 m SFP+</v>
      </c>
      <c r="C273" s="150">
        <v>0</v>
      </c>
      <c r="D273" s="150">
        <v>0</v>
      </c>
      <c r="E273" s="150"/>
      <c r="F273" s="150"/>
      <c r="G273" s="205"/>
      <c r="H273" s="150"/>
      <c r="I273" s="150"/>
      <c r="J273" s="150"/>
      <c r="K273" s="150"/>
      <c r="L273" s="150"/>
      <c r="M273" s="150"/>
      <c r="N273" s="150"/>
      <c r="P273" s="43" t="str">
        <f t="shared" si="15"/>
        <v>10G 300 m SFP+</v>
      </c>
      <c r="Q273" s="306">
        <v>0</v>
      </c>
      <c r="R273" s="306">
        <v>0</v>
      </c>
      <c r="S273" s="306"/>
      <c r="T273" s="306"/>
      <c r="U273" s="306"/>
      <c r="V273" s="306"/>
      <c r="W273" s="306"/>
      <c r="X273" s="306"/>
      <c r="Y273" s="306"/>
      <c r="Z273" s="306"/>
      <c r="AA273" s="306"/>
      <c r="AB273" s="306"/>
    </row>
    <row r="274" spans="2:28" ht="13.8">
      <c r="B274" s="156" t="str">
        <f t="shared" si="14"/>
        <v>10G LRM 220 m SFP+</v>
      </c>
      <c r="C274" s="150">
        <v>0</v>
      </c>
      <c r="D274" s="150">
        <v>0</v>
      </c>
      <c r="E274" s="150"/>
      <c r="F274" s="150"/>
      <c r="G274" s="205"/>
      <c r="H274" s="150"/>
      <c r="I274" s="150"/>
      <c r="J274" s="150"/>
      <c r="K274" s="150"/>
      <c r="L274" s="150"/>
      <c r="M274" s="150"/>
      <c r="N274" s="150"/>
      <c r="P274" s="43" t="str">
        <f t="shared" si="15"/>
        <v>10G LRM 220 m SFP+</v>
      </c>
      <c r="Q274" s="306">
        <v>0</v>
      </c>
      <c r="R274" s="306">
        <v>0</v>
      </c>
      <c r="S274" s="306"/>
      <c r="T274" s="306"/>
      <c r="U274" s="306"/>
      <c r="V274" s="306"/>
      <c r="W274" s="306"/>
      <c r="X274" s="306"/>
      <c r="Y274" s="306"/>
      <c r="Z274" s="306"/>
      <c r="AA274" s="306"/>
      <c r="AB274" s="306"/>
    </row>
    <row r="275" spans="2:28" ht="13.8">
      <c r="B275" s="156" t="str">
        <f t="shared" si="14"/>
        <v>10G 10 km XFP</v>
      </c>
      <c r="C275" s="150">
        <v>0</v>
      </c>
      <c r="D275" s="150">
        <v>0</v>
      </c>
      <c r="E275" s="150"/>
      <c r="F275" s="150"/>
      <c r="G275" s="205"/>
      <c r="H275" s="150"/>
      <c r="I275" s="150"/>
      <c r="J275" s="150"/>
      <c r="K275" s="150"/>
      <c r="L275" s="150"/>
      <c r="M275" s="150"/>
      <c r="N275" s="150"/>
      <c r="P275" s="43" t="str">
        <f t="shared" si="15"/>
        <v>10G 10 km XFP</v>
      </c>
      <c r="Q275" s="306">
        <v>0</v>
      </c>
      <c r="R275" s="306">
        <v>0</v>
      </c>
      <c r="S275" s="306"/>
      <c r="T275" s="306"/>
      <c r="U275" s="306"/>
      <c r="V275" s="306"/>
      <c r="W275" s="306"/>
      <c r="X275" s="306"/>
      <c r="Y275" s="306"/>
      <c r="Z275" s="306"/>
      <c r="AA275" s="306"/>
      <c r="AB275" s="306"/>
    </row>
    <row r="276" spans="2:28" ht="13.8">
      <c r="B276" s="156" t="str">
        <f t="shared" si="14"/>
        <v>10G 10 km SFP+</v>
      </c>
      <c r="C276" s="150">
        <v>0</v>
      </c>
      <c r="D276" s="150">
        <v>0</v>
      </c>
      <c r="E276" s="150"/>
      <c r="F276" s="150"/>
      <c r="G276" s="205"/>
      <c r="H276" s="150"/>
      <c r="I276" s="150"/>
      <c r="J276" s="150"/>
      <c r="K276" s="150"/>
      <c r="L276" s="150"/>
      <c r="M276" s="150"/>
      <c r="N276" s="150"/>
      <c r="P276" s="43" t="str">
        <f t="shared" si="15"/>
        <v>10G 10 km SFP+</v>
      </c>
      <c r="Q276" s="306">
        <v>0</v>
      </c>
      <c r="R276" s="306">
        <v>0</v>
      </c>
      <c r="S276" s="306"/>
      <c r="T276" s="306"/>
      <c r="U276" s="306"/>
      <c r="V276" s="306"/>
      <c r="W276" s="306"/>
      <c r="X276" s="306"/>
      <c r="Y276" s="306"/>
      <c r="Z276" s="306"/>
      <c r="AA276" s="306"/>
      <c r="AB276" s="306"/>
    </row>
    <row r="277" spans="2:28" ht="13.8">
      <c r="B277" s="156" t="str">
        <f t="shared" si="14"/>
        <v>10G 40 km XFP</v>
      </c>
      <c r="C277" s="150">
        <v>152629</v>
      </c>
      <c r="D277" s="150">
        <v>107234</v>
      </c>
      <c r="E277" s="150"/>
      <c r="F277" s="150"/>
      <c r="G277" s="205"/>
      <c r="H277" s="150"/>
      <c r="I277" s="150"/>
      <c r="J277" s="150"/>
      <c r="K277" s="150"/>
      <c r="L277" s="150"/>
      <c r="M277" s="150"/>
      <c r="N277" s="150"/>
      <c r="P277" s="43" t="str">
        <f t="shared" si="15"/>
        <v>10G 40 km XFP</v>
      </c>
      <c r="Q277" s="306">
        <v>1</v>
      </c>
      <c r="R277" s="306">
        <v>1</v>
      </c>
      <c r="S277" s="306"/>
      <c r="T277" s="306"/>
      <c r="U277" s="306"/>
      <c r="V277" s="306"/>
      <c r="W277" s="306"/>
      <c r="X277" s="306"/>
      <c r="Y277" s="306"/>
      <c r="Z277" s="306"/>
      <c r="AA277" s="306"/>
      <c r="AB277" s="306"/>
    </row>
    <row r="278" spans="2:28" ht="13.8">
      <c r="B278" s="156" t="str">
        <f t="shared" si="14"/>
        <v>10G 40 km SFP+</v>
      </c>
      <c r="C278" s="150">
        <v>257909.25</v>
      </c>
      <c r="D278" s="150">
        <v>258318.59999999998</v>
      </c>
      <c r="E278" s="150"/>
      <c r="F278" s="150"/>
      <c r="G278" s="205"/>
      <c r="H278" s="150"/>
      <c r="I278" s="150"/>
      <c r="J278" s="150"/>
      <c r="K278" s="150"/>
      <c r="L278" s="150"/>
      <c r="M278" s="150"/>
      <c r="N278" s="150"/>
      <c r="P278" s="43" t="str">
        <f t="shared" si="15"/>
        <v>10G 40 km SFP+</v>
      </c>
      <c r="Q278" s="306">
        <v>1</v>
      </c>
      <c r="R278" s="306">
        <v>1</v>
      </c>
      <c r="S278" s="306"/>
      <c r="T278" s="306"/>
      <c r="U278" s="306"/>
      <c r="V278" s="306"/>
      <c r="W278" s="306"/>
      <c r="X278" s="306"/>
      <c r="Y278" s="306"/>
      <c r="Z278" s="306"/>
      <c r="AA278" s="306"/>
      <c r="AB278" s="306"/>
    </row>
    <row r="279" spans="2:28" ht="13.8">
      <c r="B279" s="156" t="str">
        <f t="shared" si="14"/>
        <v>10G 80 km XFP</v>
      </c>
      <c r="C279" s="150">
        <v>68753</v>
      </c>
      <c r="D279" s="150">
        <v>9455</v>
      </c>
      <c r="E279" s="150"/>
      <c r="F279" s="150"/>
      <c r="G279" s="205"/>
      <c r="H279" s="150"/>
      <c r="I279" s="150"/>
      <c r="J279" s="150"/>
      <c r="K279" s="150"/>
      <c r="L279" s="150"/>
      <c r="M279" s="150"/>
      <c r="N279" s="150"/>
      <c r="P279" s="43" t="str">
        <f t="shared" si="15"/>
        <v>10G 80 km XFP</v>
      </c>
      <c r="Q279" s="306">
        <v>1</v>
      </c>
      <c r="R279" s="306">
        <v>1</v>
      </c>
      <c r="S279" s="306"/>
      <c r="T279" s="306"/>
      <c r="U279" s="306"/>
      <c r="V279" s="306"/>
      <c r="W279" s="306"/>
      <c r="X279" s="306"/>
      <c r="Y279" s="306"/>
      <c r="Z279" s="306"/>
      <c r="AA279" s="306"/>
      <c r="AB279" s="306"/>
    </row>
    <row r="280" spans="2:28" ht="13.8">
      <c r="B280" s="156" t="str">
        <f t="shared" si="14"/>
        <v>10G 80 km SFP+</v>
      </c>
      <c r="C280" s="150">
        <v>43870.75</v>
      </c>
      <c r="D280" s="150">
        <v>63032.5</v>
      </c>
      <c r="E280" s="150"/>
      <c r="F280" s="150"/>
      <c r="G280" s="205"/>
      <c r="H280" s="150"/>
      <c r="I280" s="150"/>
      <c r="J280" s="150"/>
      <c r="K280" s="150"/>
      <c r="L280" s="150"/>
      <c r="M280" s="150"/>
      <c r="N280" s="150"/>
      <c r="P280" s="43" t="str">
        <f t="shared" si="15"/>
        <v>10G 80 km SFP+</v>
      </c>
      <c r="Q280" s="306">
        <v>1</v>
      </c>
      <c r="R280" s="306">
        <v>1</v>
      </c>
      <c r="S280" s="306"/>
      <c r="T280" s="306"/>
      <c r="U280" s="306"/>
      <c r="V280" s="306"/>
      <c r="W280" s="306"/>
      <c r="X280" s="306"/>
      <c r="Y280" s="306"/>
      <c r="Z280" s="306"/>
      <c r="AA280" s="306"/>
      <c r="AB280" s="306"/>
    </row>
    <row r="281" spans="2:28" ht="13.8">
      <c r="B281" s="156" t="str">
        <f t="shared" si="14"/>
        <v>10G Various Legacy/discontinued</v>
      </c>
      <c r="C281" s="150">
        <v>65053</v>
      </c>
      <c r="D281" s="150">
        <v>24329</v>
      </c>
      <c r="E281" s="150"/>
      <c r="F281" s="150"/>
      <c r="G281" s="205"/>
      <c r="H281" s="150"/>
      <c r="I281" s="150"/>
      <c r="J281" s="150"/>
      <c r="K281" s="150"/>
      <c r="L281" s="150"/>
      <c r="M281" s="150"/>
      <c r="N281" s="150"/>
      <c r="P281" s="43" t="str">
        <f t="shared" si="15"/>
        <v>10G Various Legacy/discontinued</v>
      </c>
      <c r="Q281" s="306">
        <v>1</v>
      </c>
      <c r="R281" s="306">
        <v>1</v>
      </c>
      <c r="S281" s="306"/>
      <c r="T281" s="306"/>
      <c r="U281" s="306"/>
      <c r="V281" s="306"/>
      <c r="W281" s="306"/>
      <c r="X281" s="306"/>
      <c r="Y281" s="306"/>
      <c r="Z281" s="306"/>
      <c r="AA281" s="306"/>
      <c r="AB281" s="306"/>
    </row>
    <row r="282" spans="2:28" ht="13.8">
      <c r="B282" s="156" t="str">
        <f t="shared" si="14"/>
        <v>25G SR, eSR 100 - 300 m SFP28</v>
      </c>
      <c r="C282" s="150">
        <v>0</v>
      </c>
      <c r="D282" s="150">
        <v>0</v>
      </c>
      <c r="E282" s="150"/>
      <c r="F282" s="150"/>
      <c r="G282" s="205"/>
      <c r="H282" s="150"/>
      <c r="I282" s="150"/>
      <c r="J282" s="150"/>
      <c r="K282" s="150"/>
      <c r="L282" s="150"/>
      <c r="M282" s="150"/>
      <c r="N282" s="150"/>
      <c r="P282" s="43" t="str">
        <f t="shared" si="15"/>
        <v>25G SR, eSR 100 - 300 m SFP28</v>
      </c>
      <c r="Q282" s="306">
        <v>0</v>
      </c>
      <c r="R282" s="306">
        <v>0</v>
      </c>
      <c r="S282" s="306"/>
      <c r="T282" s="306"/>
      <c r="U282" s="306"/>
      <c r="V282" s="306"/>
      <c r="W282" s="306"/>
      <c r="X282" s="306"/>
      <c r="Y282" s="306"/>
      <c r="Z282" s="306"/>
      <c r="AA282" s="306"/>
      <c r="AB282" s="306"/>
    </row>
    <row r="283" spans="2:28" ht="13.8">
      <c r="B283" s="156" t="str">
        <f t="shared" si="14"/>
        <v>25G LR 10 km SFP28</v>
      </c>
      <c r="C283" s="150">
        <v>2274</v>
      </c>
      <c r="D283" s="150">
        <v>7857.9</v>
      </c>
      <c r="E283" s="150"/>
      <c r="F283" s="150"/>
      <c r="G283" s="205"/>
      <c r="H283" s="150"/>
      <c r="I283" s="150"/>
      <c r="J283" s="150"/>
      <c r="K283" s="150"/>
      <c r="L283" s="150"/>
      <c r="M283" s="150"/>
      <c r="N283" s="150"/>
      <c r="P283" s="43" t="str">
        <f t="shared" si="15"/>
        <v>25G LR 10 km SFP28</v>
      </c>
      <c r="Q283" s="306">
        <v>0.5</v>
      </c>
      <c r="R283" s="306">
        <v>0.44999999999999996</v>
      </c>
      <c r="S283" s="306"/>
      <c r="T283" s="306"/>
      <c r="U283" s="306"/>
      <c r="V283" s="306"/>
      <c r="W283" s="306"/>
      <c r="X283" s="306"/>
      <c r="Y283" s="306"/>
      <c r="Z283" s="306"/>
      <c r="AA283" s="306"/>
      <c r="AB283" s="306"/>
    </row>
    <row r="284" spans="2:28" ht="13.8">
      <c r="B284" s="156" t="str">
        <f t="shared" si="14"/>
        <v>25G ER 40 km SFP28</v>
      </c>
      <c r="C284" s="150">
        <v>0</v>
      </c>
      <c r="D284" s="150">
        <v>0</v>
      </c>
      <c r="E284" s="150"/>
      <c r="F284" s="150"/>
      <c r="G284" s="205"/>
      <c r="H284" s="150"/>
      <c r="I284" s="150"/>
      <c r="J284" s="150"/>
      <c r="K284" s="150"/>
      <c r="L284" s="150"/>
      <c r="M284" s="150"/>
      <c r="N284" s="150"/>
      <c r="P284" s="43" t="str">
        <f t="shared" si="15"/>
        <v>25G ER 40 km SFP28</v>
      </c>
      <c r="Q284" s="306">
        <v>0.5</v>
      </c>
      <c r="R284" s="306">
        <v>0.44999999999999996</v>
      </c>
      <c r="S284" s="306"/>
      <c r="T284" s="306"/>
      <c r="U284" s="306"/>
      <c r="V284" s="306"/>
      <c r="W284" s="306"/>
      <c r="X284" s="306"/>
      <c r="Y284" s="306"/>
      <c r="Z284" s="306"/>
      <c r="AA284" s="306"/>
      <c r="AB284" s="306"/>
    </row>
    <row r="285" spans="2:28" ht="13.8">
      <c r="B285" s="156" t="str">
        <f t="shared" si="14"/>
        <v>40G SR4 100 m QSFP+</v>
      </c>
      <c r="C285" s="150">
        <v>0</v>
      </c>
      <c r="D285" s="150">
        <v>0</v>
      </c>
      <c r="E285" s="150"/>
      <c r="F285" s="150"/>
      <c r="G285" s="205"/>
      <c r="H285" s="150"/>
      <c r="I285" s="150"/>
      <c r="J285" s="150"/>
      <c r="K285" s="150"/>
      <c r="L285" s="150"/>
      <c r="M285" s="150"/>
      <c r="N285" s="150"/>
      <c r="P285" s="43" t="str">
        <f t="shared" si="15"/>
        <v>40G SR4 100 m QSFP+</v>
      </c>
      <c r="Q285" s="306">
        <v>0</v>
      </c>
      <c r="R285" s="306">
        <v>0</v>
      </c>
      <c r="S285" s="306"/>
      <c r="T285" s="306"/>
      <c r="U285" s="306"/>
      <c r="V285" s="306"/>
      <c r="W285" s="306"/>
      <c r="X285" s="306"/>
      <c r="Y285" s="306"/>
      <c r="Z285" s="306"/>
      <c r="AA285" s="306"/>
      <c r="AB285" s="306"/>
    </row>
    <row r="286" spans="2:28" ht="13.8">
      <c r="B286" s="156" t="str">
        <f t="shared" si="14"/>
        <v>40G MM duplex 100 m QSFP+</v>
      </c>
      <c r="C286" s="150">
        <v>0</v>
      </c>
      <c r="D286" s="150">
        <v>0</v>
      </c>
      <c r="E286" s="150"/>
      <c r="F286" s="150"/>
      <c r="G286" s="205"/>
      <c r="H286" s="150"/>
      <c r="I286" s="150"/>
      <c r="J286" s="150"/>
      <c r="K286" s="150"/>
      <c r="L286" s="150"/>
      <c r="M286" s="150"/>
      <c r="N286" s="150"/>
      <c r="P286" s="43" t="str">
        <f t="shared" si="15"/>
        <v>40G MM duplex 100 m QSFP+</v>
      </c>
      <c r="Q286" s="306">
        <v>0</v>
      </c>
      <c r="R286" s="306">
        <v>0</v>
      </c>
      <c r="S286" s="306"/>
      <c r="T286" s="306"/>
      <c r="U286" s="306"/>
      <c r="V286" s="306"/>
      <c r="W286" s="306"/>
      <c r="X286" s="306"/>
      <c r="Y286" s="306"/>
      <c r="Z286" s="306"/>
      <c r="AA286" s="306"/>
      <c r="AB286" s="306"/>
    </row>
    <row r="287" spans="2:28" ht="13.8">
      <c r="B287" s="156" t="str">
        <f t="shared" si="14"/>
        <v>40G eSR4 300 m QSFP+</v>
      </c>
      <c r="C287" s="150">
        <v>0</v>
      </c>
      <c r="D287" s="150">
        <v>0</v>
      </c>
      <c r="E287" s="150"/>
      <c r="F287" s="150"/>
      <c r="G287" s="205"/>
      <c r="H287" s="150"/>
      <c r="I287" s="150"/>
      <c r="J287" s="150"/>
      <c r="K287" s="150"/>
      <c r="L287" s="150"/>
      <c r="M287" s="150"/>
      <c r="N287" s="150"/>
      <c r="P287" s="43" t="str">
        <f t="shared" si="15"/>
        <v>40G eSR4 300 m QSFP+</v>
      </c>
      <c r="Q287" s="306">
        <v>0</v>
      </c>
      <c r="R287" s="306">
        <v>0</v>
      </c>
      <c r="S287" s="306"/>
      <c r="T287" s="306"/>
      <c r="U287" s="306"/>
      <c r="V287" s="306"/>
      <c r="W287" s="306"/>
      <c r="X287" s="306"/>
      <c r="Y287" s="306"/>
      <c r="Z287" s="306"/>
      <c r="AA287" s="306"/>
      <c r="AB287" s="306"/>
    </row>
    <row r="288" spans="2:28" ht="13.8">
      <c r="B288" s="156" t="str">
        <f t="shared" si="14"/>
        <v>40G PSM4  500 m QSFP+</v>
      </c>
      <c r="C288" s="150">
        <v>471998.20000000007</v>
      </c>
      <c r="D288" s="150">
        <v>613640</v>
      </c>
      <c r="E288" s="150"/>
      <c r="F288" s="150"/>
      <c r="G288" s="205"/>
      <c r="H288" s="150"/>
      <c r="I288" s="150"/>
      <c r="J288" s="150"/>
      <c r="K288" s="150"/>
      <c r="L288" s="150"/>
      <c r="M288" s="150"/>
      <c r="N288" s="150"/>
      <c r="P288" s="43" t="str">
        <f t="shared" si="15"/>
        <v>40G PSM4  500 m QSFP+</v>
      </c>
      <c r="Q288" s="306">
        <v>0.58000000000000007</v>
      </c>
      <c r="R288" s="306">
        <v>1</v>
      </c>
      <c r="S288" s="306"/>
      <c r="T288" s="306"/>
      <c r="U288" s="306"/>
      <c r="V288" s="306"/>
      <c r="W288" s="306"/>
      <c r="X288" s="306"/>
      <c r="Y288" s="306"/>
      <c r="Z288" s="306"/>
      <c r="AA288" s="306"/>
      <c r="AB288" s="306"/>
    </row>
    <row r="289" spans="2:28" ht="13.8">
      <c r="B289" s="156" t="str">
        <f t="shared" si="14"/>
        <v>40G (FR) 2 km CFP</v>
      </c>
      <c r="C289" s="150">
        <v>791</v>
      </c>
      <c r="D289" s="150">
        <v>402</v>
      </c>
      <c r="E289" s="150"/>
      <c r="F289" s="150"/>
      <c r="G289" s="205"/>
      <c r="H289" s="150"/>
      <c r="I289" s="150"/>
      <c r="J289" s="150"/>
      <c r="K289" s="150"/>
      <c r="L289" s="150"/>
      <c r="M289" s="150"/>
      <c r="N289" s="150"/>
      <c r="P289" s="43" t="str">
        <f t="shared" si="15"/>
        <v>40G (FR) 2 km CFP</v>
      </c>
      <c r="Q289" s="306">
        <v>1</v>
      </c>
      <c r="R289" s="306">
        <v>1</v>
      </c>
      <c r="S289" s="306"/>
      <c r="T289" s="306"/>
      <c r="U289" s="306"/>
      <c r="V289" s="306"/>
      <c r="W289" s="306"/>
      <c r="X289" s="306"/>
      <c r="Y289" s="306"/>
      <c r="Z289" s="306"/>
      <c r="AA289" s="306"/>
      <c r="AB289" s="306"/>
    </row>
    <row r="290" spans="2:28" ht="13.8">
      <c r="B290" s="156" t="str">
        <f t="shared" si="14"/>
        <v>40G (LR4 subspec) 2 km QSFP+</v>
      </c>
      <c r="C290" s="150">
        <v>470209</v>
      </c>
      <c r="D290" s="150">
        <v>806616</v>
      </c>
      <c r="E290" s="150"/>
      <c r="F290" s="150"/>
      <c r="G290" s="205"/>
      <c r="H290" s="150"/>
      <c r="I290" s="150"/>
      <c r="J290" s="150"/>
      <c r="K290" s="150"/>
      <c r="L290" s="150"/>
      <c r="M290" s="150"/>
      <c r="N290" s="150"/>
      <c r="P290" s="43" t="str">
        <f t="shared" si="15"/>
        <v>40G (LR4 subspec) 2 km QSFP+</v>
      </c>
      <c r="Q290" s="306">
        <v>1</v>
      </c>
      <c r="R290" s="306">
        <v>1</v>
      </c>
      <c r="S290" s="306"/>
      <c r="T290" s="306"/>
      <c r="U290" s="306"/>
      <c r="V290" s="306"/>
      <c r="W290" s="306"/>
      <c r="X290" s="306"/>
      <c r="Y290" s="306"/>
      <c r="Z290" s="306"/>
      <c r="AA290" s="306"/>
      <c r="AB290" s="306"/>
    </row>
    <row r="291" spans="2:28" ht="13.8">
      <c r="B291" s="156" t="str">
        <f t="shared" si="14"/>
        <v>40G 10 km CFP</v>
      </c>
      <c r="C291" s="150">
        <v>6655</v>
      </c>
      <c r="D291" s="150">
        <v>2846</v>
      </c>
      <c r="E291" s="150"/>
      <c r="F291" s="150"/>
      <c r="G291" s="205"/>
      <c r="H291" s="150"/>
      <c r="I291" s="150"/>
      <c r="J291" s="150"/>
      <c r="K291" s="150"/>
      <c r="L291" s="150"/>
      <c r="M291" s="150"/>
      <c r="N291" s="150"/>
      <c r="P291" s="43" t="str">
        <f t="shared" si="15"/>
        <v>40G 10 km CFP</v>
      </c>
      <c r="Q291" s="306">
        <v>1</v>
      </c>
      <c r="R291" s="306">
        <v>1</v>
      </c>
      <c r="S291" s="306"/>
      <c r="T291" s="306"/>
      <c r="U291" s="306"/>
      <c r="V291" s="306"/>
      <c r="W291" s="306"/>
      <c r="X291" s="306"/>
      <c r="Y291" s="306"/>
      <c r="Z291" s="306"/>
      <c r="AA291" s="306"/>
      <c r="AB291" s="306"/>
    </row>
    <row r="292" spans="2:28" ht="13.8">
      <c r="B292" s="156" t="str">
        <f t="shared" si="14"/>
        <v>40G 10 km QSFP+</v>
      </c>
      <c r="C292" s="150">
        <v>327231</v>
      </c>
      <c r="D292" s="150">
        <v>424358</v>
      </c>
      <c r="E292" s="150"/>
      <c r="F292" s="150"/>
      <c r="G292" s="205"/>
      <c r="H292" s="150"/>
      <c r="I292" s="150"/>
      <c r="J292" s="150"/>
      <c r="K292" s="150"/>
      <c r="L292" s="150"/>
      <c r="M292" s="150"/>
      <c r="N292" s="150"/>
      <c r="P292" s="43" t="str">
        <f t="shared" si="15"/>
        <v>40G 10 km QSFP+</v>
      </c>
      <c r="Q292" s="306">
        <v>1</v>
      </c>
      <c r="R292" s="306">
        <v>1</v>
      </c>
      <c r="S292" s="306"/>
      <c r="T292" s="306"/>
      <c r="U292" s="306"/>
      <c r="V292" s="306"/>
      <c r="W292" s="306"/>
      <c r="X292" s="306"/>
      <c r="Y292" s="306"/>
      <c r="Z292" s="306"/>
      <c r="AA292" s="306"/>
      <c r="AB292" s="306"/>
    </row>
    <row r="293" spans="2:28" ht="13.8">
      <c r="B293" s="156" t="str">
        <f t="shared" si="14"/>
        <v>40G 40 km QSFP+</v>
      </c>
      <c r="C293" s="150">
        <v>4894</v>
      </c>
      <c r="D293" s="150">
        <v>5432</v>
      </c>
      <c r="E293" s="150"/>
      <c r="F293" s="150"/>
      <c r="G293" s="205"/>
      <c r="H293" s="150"/>
      <c r="I293" s="150"/>
      <c r="J293" s="150"/>
      <c r="K293" s="150"/>
      <c r="L293" s="150"/>
      <c r="M293" s="150"/>
      <c r="N293" s="150"/>
      <c r="P293" s="43" t="str">
        <f t="shared" si="15"/>
        <v>40G 40 km QSFP+</v>
      </c>
      <c r="Q293" s="306">
        <v>1</v>
      </c>
      <c r="R293" s="306">
        <v>1</v>
      </c>
      <c r="S293" s="306"/>
      <c r="T293" s="306"/>
      <c r="U293" s="306"/>
      <c r="V293" s="306"/>
      <c r="W293" s="306"/>
      <c r="X293" s="306"/>
      <c r="Y293" s="306"/>
      <c r="Z293" s="306"/>
      <c r="AA293" s="306"/>
      <c r="AB293" s="306"/>
    </row>
    <row r="294" spans="2:28" ht="13.8">
      <c r="B294" s="156" t="str">
        <f t="shared" si="14"/>
        <v>50G  100 m all</v>
      </c>
      <c r="C294" s="150">
        <v>0</v>
      </c>
      <c r="D294" s="150">
        <v>0</v>
      </c>
      <c r="E294" s="150"/>
      <c r="F294" s="150"/>
      <c r="G294" s="205"/>
      <c r="H294" s="150"/>
      <c r="I294" s="150"/>
      <c r="J294" s="150"/>
      <c r="K294" s="150"/>
      <c r="L294" s="150"/>
      <c r="M294" s="150"/>
      <c r="N294" s="150"/>
      <c r="P294" s="43" t="str">
        <f t="shared" si="15"/>
        <v>50G  100 m all</v>
      </c>
      <c r="Q294" s="306">
        <v>0</v>
      </c>
      <c r="R294" s="306">
        <v>0</v>
      </c>
      <c r="S294" s="306"/>
      <c r="T294" s="306"/>
      <c r="U294" s="306"/>
      <c r="V294" s="306"/>
      <c r="W294" s="306"/>
      <c r="X294" s="306"/>
      <c r="Y294" s="306"/>
      <c r="Z294" s="306"/>
      <c r="AA294" s="306"/>
      <c r="AB294" s="306"/>
    </row>
    <row r="295" spans="2:28" ht="13.8">
      <c r="B295" s="156" t="str">
        <f t="shared" si="14"/>
        <v>50G  2 km all</v>
      </c>
      <c r="C295" s="150">
        <v>0</v>
      </c>
      <c r="D295" s="150">
        <v>0</v>
      </c>
      <c r="E295" s="150"/>
      <c r="F295" s="150"/>
      <c r="G295" s="205"/>
      <c r="H295" s="150"/>
      <c r="I295" s="150"/>
      <c r="J295" s="150"/>
      <c r="K295" s="150"/>
      <c r="L295" s="150"/>
      <c r="M295" s="150"/>
      <c r="N295" s="150"/>
      <c r="P295" s="43" t="str">
        <f t="shared" si="15"/>
        <v>50G  2 km all</v>
      </c>
      <c r="Q295" s="306">
        <v>0</v>
      </c>
      <c r="R295" s="306">
        <v>0</v>
      </c>
      <c r="S295" s="306"/>
      <c r="T295" s="306"/>
      <c r="U295" s="306"/>
      <c r="V295" s="306"/>
      <c r="W295" s="306"/>
      <c r="X295" s="306"/>
      <c r="Y295" s="306"/>
      <c r="Z295" s="306"/>
      <c r="AA295" s="306"/>
      <c r="AB295" s="306"/>
    </row>
    <row r="296" spans="2:28" ht="13.8">
      <c r="B296" s="156" t="str">
        <f t="shared" si="14"/>
        <v>50G  10 km all</v>
      </c>
      <c r="C296" s="150">
        <v>0</v>
      </c>
      <c r="D296" s="150">
        <v>0</v>
      </c>
      <c r="E296" s="150"/>
      <c r="F296" s="150"/>
      <c r="G296" s="205"/>
      <c r="H296" s="150"/>
      <c r="I296" s="150"/>
      <c r="J296" s="150"/>
      <c r="K296" s="150"/>
      <c r="L296" s="150"/>
      <c r="M296" s="150"/>
      <c r="N296" s="150"/>
      <c r="P296" s="43" t="str">
        <f t="shared" si="15"/>
        <v>50G  10 km all</v>
      </c>
      <c r="Q296" s="306">
        <v>1</v>
      </c>
      <c r="R296" s="306">
        <v>1</v>
      </c>
      <c r="S296" s="306"/>
      <c r="T296" s="306"/>
      <c r="U296" s="306"/>
      <c r="V296" s="306"/>
      <c r="W296" s="306"/>
      <c r="X296" s="306"/>
      <c r="Y296" s="306"/>
      <c r="Z296" s="306"/>
      <c r="AA296" s="306"/>
      <c r="AB296" s="306"/>
    </row>
    <row r="297" spans="2:28" ht="13.8">
      <c r="B297" s="156" t="str">
        <f t="shared" si="14"/>
        <v>50G  40 km all</v>
      </c>
      <c r="C297" s="150">
        <v>0</v>
      </c>
      <c r="D297" s="150">
        <v>0</v>
      </c>
      <c r="E297" s="150"/>
      <c r="F297" s="150"/>
      <c r="G297" s="205"/>
      <c r="H297" s="150"/>
      <c r="I297" s="150"/>
      <c r="J297" s="150"/>
      <c r="K297" s="150"/>
      <c r="L297" s="150"/>
      <c r="M297" s="150"/>
      <c r="N297" s="150"/>
      <c r="P297" s="136" t="str">
        <f t="shared" si="15"/>
        <v>50G  40 km all</v>
      </c>
      <c r="Q297" s="306">
        <v>0</v>
      </c>
      <c r="R297" s="306">
        <v>0</v>
      </c>
      <c r="S297" s="306"/>
      <c r="T297" s="306"/>
      <c r="U297" s="306"/>
      <c r="V297" s="306"/>
      <c r="W297" s="306"/>
      <c r="X297" s="306"/>
      <c r="Y297" s="306"/>
      <c r="Z297" s="306"/>
      <c r="AA297" s="306"/>
      <c r="AB297" s="306"/>
    </row>
    <row r="298" spans="2:28" ht="13.8">
      <c r="B298" s="156" t="str">
        <f t="shared" si="14"/>
        <v>50G  80 km all</v>
      </c>
      <c r="C298" s="150">
        <v>0</v>
      </c>
      <c r="D298" s="150">
        <v>0</v>
      </c>
      <c r="E298" s="150"/>
      <c r="F298" s="150"/>
      <c r="G298" s="205"/>
      <c r="H298" s="150"/>
      <c r="I298" s="150"/>
      <c r="J298" s="150"/>
      <c r="K298" s="150"/>
      <c r="L298" s="150"/>
      <c r="M298" s="150"/>
      <c r="N298" s="150"/>
      <c r="P298" s="136" t="str">
        <f t="shared" si="15"/>
        <v>50G  80 km all</v>
      </c>
      <c r="Q298" s="306">
        <v>0</v>
      </c>
      <c r="R298" s="306">
        <v>0</v>
      </c>
      <c r="S298" s="306"/>
      <c r="T298" s="306"/>
      <c r="U298" s="306"/>
      <c r="V298" s="306"/>
      <c r="W298" s="306"/>
      <c r="X298" s="306"/>
      <c r="Y298" s="306"/>
      <c r="Z298" s="306"/>
      <c r="AA298" s="306"/>
      <c r="AB298" s="306"/>
    </row>
    <row r="299" spans="2:28" ht="13.8">
      <c r="B299" s="156" t="str">
        <f t="shared" ref="B299:B318" si="16">B127</f>
        <v>100G SR4 100 m CFP</v>
      </c>
      <c r="C299" s="150">
        <v>0</v>
      </c>
      <c r="D299" s="150">
        <v>0</v>
      </c>
      <c r="E299" s="150"/>
      <c r="F299" s="150"/>
      <c r="G299" s="205"/>
      <c r="H299" s="150"/>
      <c r="I299" s="150"/>
      <c r="J299" s="150"/>
      <c r="K299" s="150"/>
      <c r="L299" s="150"/>
      <c r="M299" s="150"/>
      <c r="N299" s="150"/>
      <c r="P299" s="43" t="str">
        <f t="shared" ref="P299:P330" si="17">B127</f>
        <v>100G SR4 100 m CFP</v>
      </c>
      <c r="Q299" s="306">
        <v>0</v>
      </c>
      <c r="R299" s="306">
        <v>0</v>
      </c>
      <c r="S299" s="306"/>
      <c r="T299" s="306"/>
      <c r="U299" s="306"/>
      <c r="V299" s="306"/>
      <c r="W299" s="306"/>
      <c r="X299" s="306"/>
      <c r="Y299" s="306"/>
      <c r="Z299" s="306"/>
      <c r="AA299" s="306"/>
      <c r="AB299" s="306"/>
    </row>
    <row r="300" spans="2:28" ht="13.8">
      <c r="B300" s="156" t="str">
        <f t="shared" si="16"/>
        <v>100G SR4 100 m CFP2/4</v>
      </c>
      <c r="C300" s="150">
        <v>0</v>
      </c>
      <c r="D300" s="150">
        <v>0</v>
      </c>
      <c r="E300" s="150"/>
      <c r="F300" s="150"/>
      <c r="G300" s="205"/>
      <c r="H300" s="150"/>
      <c r="I300" s="150"/>
      <c r="J300" s="150"/>
      <c r="K300" s="150"/>
      <c r="L300" s="150"/>
      <c r="M300" s="150"/>
      <c r="N300" s="150"/>
      <c r="P300" s="43" t="str">
        <f t="shared" si="17"/>
        <v>100G SR4 100 m CFP2/4</v>
      </c>
      <c r="Q300" s="306">
        <v>0</v>
      </c>
      <c r="R300" s="306">
        <v>0</v>
      </c>
      <c r="S300" s="306"/>
      <c r="T300" s="306"/>
      <c r="U300" s="306"/>
      <c r="V300" s="306"/>
      <c r="W300" s="306"/>
      <c r="X300" s="306"/>
      <c r="Y300" s="306"/>
      <c r="Z300" s="306"/>
      <c r="AA300" s="306"/>
      <c r="AB300" s="306"/>
    </row>
    <row r="301" spans="2:28" ht="13.8">
      <c r="B301" s="156" t="str">
        <f t="shared" si="16"/>
        <v>100G SR4 100 m QSFP28</v>
      </c>
      <c r="C301" s="150">
        <v>0</v>
      </c>
      <c r="D301" s="150">
        <v>0</v>
      </c>
      <c r="E301" s="150"/>
      <c r="F301" s="150"/>
      <c r="G301" s="205"/>
      <c r="H301" s="150"/>
      <c r="I301" s="150"/>
      <c r="J301" s="150"/>
      <c r="K301" s="150"/>
      <c r="L301" s="150"/>
      <c r="M301" s="150"/>
      <c r="N301" s="150"/>
      <c r="P301" s="43" t="str">
        <f t="shared" si="17"/>
        <v>100G SR4 100 m QSFP28</v>
      </c>
      <c r="Q301" s="306">
        <v>0</v>
      </c>
      <c r="R301" s="306">
        <v>0</v>
      </c>
      <c r="S301" s="306"/>
      <c r="T301" s="306"/>
      <c r="U301" s="306"/>
      <c r="V301" s="306"/>
      <c r="W301" s="306"/>
      <c r="X301" s="306"/>
      <c r="Y301" s="306"/>
      <c r="Z301" s="306"/>
      <c r="AA301" s="306"/>
      <c r="AB301" s="306"/>
    </row>
    <row r="302" spans="2:28" ht="13.8">
      <c r="B302" s="156" t="str">
        <f t="shared" si="16"/>
        <v>100G SR2 100 m All</v>
      </c>
      <c r="C302" s="150">
        <v>0</v>
      </c>
      <c r="D302" s="150">
        <v>0</v>
      </c>
      <c r="E302" s="150"/>
      <c r="F302" s="150"/>
      <c r="G302" s="205"/>
      <c r="H302" s="150"/>
      <c r="I302" s="150"/>
      <c r="J302" s="150"/>
      <c r="K302" s="150"/>
      <c r="L302" s="150"/>
      <c r="M302" s="150"/>
      <c r="N302" s="150"/>
      <c r="P302" s="43" t="str">
        <f t="shared" si="17"/>
        <v>100G SR2 100 m All</v>
      </c>
      <c r="Q302" s="306">
        <v>0</v>
      </c>
      <c r="R302" s="306">
        <v>0</v>
      </c>
      <c r="S302" s="306"/>
      <c r="T302" s="306"/>
      <c r="U302" s="306"/>
      <c r="V302" s="306"/>
      <c r="W302" s="306"/>
      <c r="X302" s="306"/>
      <c r="Y302" s="306"/>
      <c r="Z302" s="306"/>
      <c r="AA302" s="306"/>
      <c r="AB302" s="306"/>
    </row>
    <row r="303" spans="2:28" ht="13.8">
      <c r="B303" s="156" t="str">
        <f t="shared" si="16"/>
        <v>100G MM Duplex 100 - 300 m QSFP28</v>
      </c>
      <c r="C303" s="150">
        <v>0</v>
      </c>
      <c r="D303" s="150">
        <v>0</v>
      </c>
      <c r="E303" s="150"/>
      <c r="F303" s="150"/>
      <c r="G303" s="205"/>
      <c r="H303" s="150"/>
      <c r="I303" s="150"/>
      <c r="J303" s="150"/>
      <c r="K303" s="150"/>
      <c r="L303" s="150"/>
      <c r="M303" s="150"/>
      <c r="N303" s="150"/>
      <c r="P303" s="43" t="str">
        <f t="shared" si="17"/>
        <v>100G MM Duplex 100 - 300 m QSFP28</v>
      </c>
      <c r="Q303" s="306">
        <v>0</v>
      </c>
      <c r="R303" s="306">
        <v>0</v>
      </c>
      <c r="S303" s="306"/>
      <c r="T303" s="306"/>
      <c r="U303" s="306"/>
      <c r="V303" s="306"/>
      <c r="W303" s="306"/>
      <c r="X303" s="306"/>
      <c r="Y303" s="306"/>
      <c r="Z303" s="306"/>
      <c r="AA303" s="306"/>
      <c r="AB303" s="306"/>
    </row>
    <row r="304" spans="2:28" ht="13.8">
      <c r="B304" s="156" t="str">
        <f t="shared" si="16"/>
        <v>100G eSR4 300 m QSFP28</v>
      </c>
      <c r="C304" s="150">
        <v>0</v>
      </c>
      <c r="D304" s="150">
        <v>0</v>
      </c>
      <c r="E304" s="150"/>
      <c r="F304" s="150"/>
      <c r="G304" s="205"/>
      <c r="H304" s="150"/>
      <c r="I304" s="150"/>
      <c r="J304" s="150"/>
      <c r="K304" s="150"/>
      <c r="L304" s="150"/>
      <c r="M304" s="150"/>
      <c r="N304" s="150"/>
      <c r="P304" s="43" t="str">
        <f t="shared" si="17"/>
        <v>100G eSR4 300 m QSFP28</v>
      </c>
      <c r="Q304" s="306">
        <v>0</v>
      </c>
      <c r="R304" s="306">
        <v>0</v>
      </c>
      <c r="S304" s="306"/>
      <c r="T304" s="306"/>
      <c r="U304" s="306"/>
      <c r="V304" s="306"/>
      <c r="W304" s="306"/>
      <c r="X304" s="306"/>
      <c r="Y304" s="306"/>
      <c r="Z304" s="306"/>
      <c r="AA304" s="306"/>
      <c r="AB304" s="306"/>
    </row>
    <row r="305" spans="2:29" ht="13.8">
      <c r="B305" s="156" t="str">
        <f t="shared" si="16"/>
        <v>100G PSM4 500 m QSFP28</v>
      </c>
      <c r="C305" s="150">
        <v>64275.51999999999</v>
      </c>
      <c r="D305" s="150">
        <v>177509.5</v>
      </c>
      <c r="E305" s="150"/>
      <c r="F305" s="150"/>
      <c r="G305" s="205"/>
      <c r="H305" s="150"/>
      <c r="I305" s="150"/>
      <c r="J305" s="150"/>
      <c r="K305" s="150"/>
      <c r="L305" s="150"/>
      <c r="M305" s="150"/>
      <c r="N305" s="150"/>
      <c r="P305" s="43" t="str">
        <f t="shared" si="17"/>
        <v>100G PSM4 500 m QSFP28</v>
      </c>
      <c r="Q305" s="309">
        <v>0.31999999999999995</v>
      </c>
      <c r="R305" s="309">
        <v>0.25</v>
      </c>
      <c r="S305" s="309"/>
      <c r="T305" s="309"/>
      <c r="U305" s="309"/>
      <c r="V305" s="309"/>
      <c r="W305" s="309"/>
      <c r="X305" s="309"/>
      <c r="Y305" s="309"/>
      <c r="Z305" s="309"/>
      <c r="AA305" s="309"/>
      <c r="AB305" s="309"/>
    </row>
    <row r="306" spans="2:29" ht="13.8">
      <c r="B306" s="156" t="str">
        <f t="shared" si="16"/>
        <v>100G DR 500m QSFP28</v>
      </c>
      <c r="C306" s="150">
        <v>0</v>
      </c>
      <c r="D306" s="150">
        <v>0</v>
      </c>
      <c r="E306" s="150"/>
      <c r="F306" s="150"/>
      <c r="G306" s="205"/>
      <c r="H306" s="150"/>
      <c r="I306" s="150"/>
      <c r="J306" s="150"/>
      <c r="K306" s="150"/>
      <c r="L306" s="150"/>
      <c r="M306" s="150"/>
      <c r="N306" s="150"/>
      <c r="P306" s="43" t="str">
        <f t="shared" si="17"/>
        <v>100G DR 500m QSFP28</v>
      </c>
      <c r="Q306" s="307">
        <v>1</v>
      </c>
      <c r="R306" s="307">
        <v>1</v>
      </c>
      <c r="S306" s="307"/>
      <c r="T306" s="307"/>
      <c r="U306" s="307"/>
      <c r="V306" s="307"/>
      <c r="W306" s="307"/>
      <c r="X306" s="307"/>
      <c r="Y306" s="307"/>
      <c r="Z306" s="307"/>
      <c r="AA306" s="307"/>
      <c r="AB306" s="307"/>
    </row>
    <row r="307" spans="2:29" ht="13.8">
      <c r="B307" s="156" t="str">
        <f t="shared" si="16"/>
        <v>100G CWDM4-subspec 500 m QSFP28</v>
      </c>
      <c r="C307" s="150">
        <v>88200.6</v>
      </c>
      <c r="D307" s="150">
        <v>635573.25299999991</v>
      </c>
      <c r="E307" s="150"/>
      <c r="F307" s="150"/>
      <c r="G307" s="205"/>
      <c r="H307" s="150"/>
      <c r="I307" s="150"/>
      <c r="J307" s="150"/>
      <c r="K307" s="150"/>
      <c r="L307" s="150"/>
      <c r="M307" s="150"/>
      <c r="N307" s="150"/>
      <c r="P307" s="43" t="str">
        <f t="shared" si="17"/>
        <v>100G CWDM4-subspec 500 m QSFP28</v>
      </c>
      <c r="Q307" s="307">
        <v>1</v>
      </c>
      <c r="R307" s="307">
        <v>0.92999999999999994</v>
      </c>
      <c r="S307" s="307"/>
      <c r="T307" s="307"/>
      <c r="U307" s="307"/>
      <c r="V307" s="307"/>
      <c r="W307" s="307"/>
      <c r="X307" s="307"/>
      <c r="Y307" s="307"/>
      <c r="Z307" s="307"/>
      <c r="AA307" s="307"/>
      <c r="AB307" s="307"/>
    </row>
    <row r="308" spans="2:29" ht="13.8">
      <c r="B308" s="156" t="str">
        <f t="shared" si="16"/>
        <v>100G CWDM4 2 km QSFP28</v>
      </c>
      <c r="C308" s="150">
        <v>30989.399999999994</v>
      </c>
      <c r="D308" s="150">
        <v>272388.53700000001</v>
      </c>
      <c r="E308" s="150"/>
      <c r="F308" s="150"/>
      <c r="G308" s="205"/>
      <c r="H308" s="150"/>
      <c r="I308" s="150"/>
      <c r="J308" s="150"/>
      <c r="K308" s="150"/>
      <c r="L308" s="150"/>
      <c r="M308" s="150"/>
      <c r="N308" s="150"/>
      <c r="P308" s="43" t="str">
        <f t="shared" si="17"/>
        <v>100G CWDM4 2 km QSFP28</v>
      </c>
      <c r="Q308" s="307">
        <v>1</v>
      </c>
      <c r="R308" s="307">
        <v>0.92999999999999994</v>
      </c>
      <c r="S308" s="307"/>
      <c r="T308" s="307"/>
      <c r="U308" s="307"/>
      <c r="V308" s="307"/>
      <c r="W308" s="307"/>
      <c r="X308" s="307"/>
      <c r="Y308" s="307"/>
      <c r="Z308" s="307"/>
      <c r="AA308" s="307"/>
      <c r="AB308" s="307"/>
    </row>
    <row r="309" spans="2:29" ht="13.8">
      <c r="B309" s="156" t="str">
        <f t="shared" si="16"/>
        <v>100G FR, DR+ 2 km QSFP28</v>
      </c>
      <c r="C309" s="150">
        <v>0</v>
      </c>
      <c r="D309" s="150">
        <v>0</v>
      </c>
      <c r="E309" s="150"/>
      <c r="F309" s="150"/>
      <c r="G309" s="205"/>
      <c r="H309" s="150"/>
      <c r="I309" s="150"/>
      <c r="J309" s="150"/>
      <c r="K309" s="150"/>
      <c r="L309" s="150"/>
      <c r="M309" s="150"/>
      <c r="N309" s="150"/>
      <c r="P309" s="43" t="str">
        <f t="shared" si="17"/>
        <v>100G FR, DR+ 2 km QSFP28</v>
      </c>
      <c r="Q309" s="307">
        <v>1</v>
      </c>
      <c r="R309" s="307">
        <v>1</v>
      </c>
      <c r="S309" s="307"/>
      <c r="T309" s="307"/>
      <c r="U309" s="307"/>
      <c r="V309" s="307"/>
      <c r="W309" s="307"/>
      <c r="X309" s="307"/>
      <c r="Y309" s="307"/>
      <c r="Z309" s="307"/>
      <c r="AA309" s="307"/>
      <c r="AB309" s="307"/>
    </row>
    <row r="310" spans="2:29" ht="13.8">
      <c r="B310" s="156" t="str">
        <f t="shared" si="16"/>
        <v>100G LR4 10 km CFP</v>
      </c>
      <c r="C310" s="150">
        <v>109936</v>
      </c>
      <c r="D310" s="150">
        <v>67349</v>
      </c>
      <c r="E310" s="150"/>
      <c r="F310" s="150"/>
      <c r="G310" s="205"/>
      <c r="H310" s="150"/>
      <c r="I310" s="150"/>
      <c r="J310" s="150"/>
      <c r="K310" s="150"/>
      <c r="L310" s="150"/>
      <c r="M310" s="150"/>
      <c r="N310" s="150"/>
      <c r="P310" s="43" t="str">
        <f t="shared" si="17"/>
        <v>100G LR4 10 km CFP</v>
      </c>
      <c r="Q310" s="306">
        <v>1</v>
      </c>
      <c r="R310" s="306">
        <v>1</v>
      </c>
      <c r="S310" s="306"/>
      <c r="T310" s="306"/>
      <c r="U310" s="306"/>
      <c r="V310" s="306"/>
      <c r="W310" s="306"/>
      <c r="X310" s="306"/>
      <c r="Y310" s="306"/>
      <c r="Z310" s="306"/>
      <c r="AA310" s="306"/>
      <c r="AB310" s="306"/>
    </row>
    <row r="311" spans="2:29" ht="13.8">
      <c r="B311" s="156" t="str">
        <f t="shared" si="16"/>
        <v>100G LR4 10 km CFP2/4</v>
      </c>
      <c r="C311" s="150">
        <v>92243</v>
      </c>
      <c r="D311" s="150">
        <v>78202</v>
      </c>
      <c r="E311" s="150"/>
      <c r="F311" s="150"/>
      <c r="G311" s="205"/>
      <c r="H311" s="150"/>
      <c r="I311" s="150"/>
      <c r="J311" s="150"/>
      <c r="K311" s="150"/>
      <c r="L311" s="150"/>
      <c r="M311" s="150"/>
      <c r="N311" s="150"/>
      <c r="P311" s="43" t="str">
        <f t="shared" si="17"/>
        <v>100G LR4 10 km CFP2/4</v>
      </c>
      <c r="Q311" s="306">
        <v>1</v>
      </c>
      <c r="R311" s="306">
        <v>1</v>
      </c>
      <c r="S311" s="306"/>
      <c r="T311" s="306"/>
      <c r="U311" s="306"/>
      <c r="V311" s="306"/>
      <c r="W311" s="306"/>
      <c r="X311" s="306"/>
      <c r="Y311" s="306"/>
      <c r="Z311" s="306"/>
      <c r="AA311" s="306"/>
      <c r="AB311" s="306"/>
    </row>
    <row r="312" spans="2:29" ht="13.8">
      <c r="B312" s="156" t="str">
        <f t="shared" si="16"/>
        <v>100G LR4 and LR1 10 km QSFP28</v>
      </c>
      <c r="C312" s="150">
        <v>90443</v>
      </c>
      <c r="D312" s="150">
        <v>362352</v>
      </c>
      <c r="E312" s="150"/>
      <c r="F312" s="150"/>
      <c r="G312" s="205"/>
      <c r="H312" s="150"/>
      <c r="I312" s="150"/>
      <c r="J312" s="150"/>
      <c r="K312" s="150"/>
      <c r="L312" s="150"/>
      <c r="M312" s="150"/>
      <c r="N312" s="150"/>
      <c r="P312" s="43" t="str">
        <f t="shared" si="17"/>
        <v>100G LR4 and LR1 10 km QSFP28</v>
      </c>
      <c r="Q312" s="307">
        <v>1</v>
      </c>
      <c r="R312" s="307">
        <v>1</v>
      </c>
      <c r="S312" s="307"/>
      <c r="T312" s="307"/>
      <c r="U312" s="307"/>
      <c r="V312" s="307"/>
      <c r="W312" s="307"/>
      <c r="X312" s="307"/>
      <c r="Y312" s="307"/>
      <c r="Z312" s="307"/>
      <c r="AA312" s="307"/>
      <c r="AB312" s="307"/>
    </row>
    <row r="313" spans="2:29" ht="13.8">
      <c r="B313" s="156" t="str">
        <f t="shared" si="16"/>
        <v>100G 4WDM10 10 km QSFP28</v>
      </c>
      <c r="C313" s="150">
        <v>0</v>
      </c>
      <c r="D313" s="150">
        <v>45000</v>
      </c>
      <c r="E313" s="150"/>
      <c r="F313" s="150"/>
      <c r="G313" s="205"/>
      <c r="H313" s="150"/>
      <c r="I313" s="150"/>
      <c r="J313" s="150"/>
      <c r="K313" s="150"/>
      <c r="L313" s="150"/>
      <c r="M313" s="150"/>
      <c r="N313" s="150"/>
      <c r="P313" s="43" t="str">
        <f t="shared" si="17"/>
        <v>100G 4WDM10 10 km QSFP28</v>
      </c>
      <c r="Q313" s="307">
        <v>1</v>
      </c>
      <c r="R313" s="307">
        <v>1</v>
      </c>
      <c r="S313" s="307"/>
      <c r="T313" s="307"/>
      <c r="U313" s="307"/>
      <c r="V313" s="307"/>
      <c r="W313" s="307"/>
      <c r="X313" s="307"/>
      <c r="Y313" s="307"/>
      <c r="Z313" s="307"/>
      <c r="AA313" s="307"/>
      <c r="AB313" s="307"/>
    </row>
    <row r="314" spans="2:29" ht="13.8">
      <c r="B314" s="156" t="str">
        <f t="shared" si="16"/>
        <v>100G 4WDM20 20 km QSFP28</v>
      </c>
      <c r="C314" s="150">
        <v>0</v>
      </c>
      <c r="D314" s="150">
        <v>0</v>
      </c>
      <c r="E314" s="150"/>
      <c r="F314" s="150"/>
      <c r="G314" s="205"/>
      <c r="H314" s="150"/>
      <c r="I314" s="150"/>
      <c r="J314" s="150"/>
      <c r="K314" s="150"/>
      <c r="L314" s="150"/>
      <c r="M314" s="150"/>
      <c r="N314" s="150"/>
      <c r="P314" s="43" t="str">
        <f t="shared" si="17"/>
        <v>100G 4WDM20 20 km QSFP28</v>
      </c>
      <c r="Q314" s="307">
        <v>1</v>
      </c>
      <c r="R314" s="307">
        <v>1</v>
      </c>
      <c r="S314" s="307"/>
      <c r="T314" s="307"/>
      <c r="U314" s="307"/>
      <c r="V314" s="307"/>
      <c r="W314" s="307"/>
      <c r="X314" s="307"/>
      <c r="Y314" s="307"/>
      <c r="Z314" s="307"/>
      <c r="AA314" s="307"/>
      <c r="AB314" s="307"/>
    </row>
    <row r="315" spans="2:29" ht="13.8">
      <c r="B315" s="156" t="str">
        <f t="shared" si="16"/>
        <v>100G ER4-Lite 30 km QSFP28</v>
      </c>
      <c r="C315" s="150">
        <v>0</v>
      </c>
      <c r="D315" s="150">
        <v>2000</v>
      </c>
      <c r="E315" s="150"/>
      <c r="F315" s="150"/>
      <c r="G315" s="205"/>
      <c r="H315" s="150"/>
      <c r="I315" s="150"/>
      <c r="J315" s="150"/>
      <c r="K315" s="150"/>
      <c r="L315" s="150"/>
      <c r="M315" s="150"/>
      <c r="N315" s="150"/>
      <c r="P315" s="43" t="str">
        <f t="shared" si="17"/>
        <v>100G ER4-Lite 30 km QSFP28</v>
      </c>
      <c r="Q315" s="307">
        <v>1</v>
      </c>
      <c r="R315" s="307">
        <v>1</v>
      </c>
      <c r="S315" s="307"/>
      <c r="T315" s="307"/>
      <c r="U315" s="307"/>
      <c r="V315" s="307"/>
      <c r="W315" s="307"/>
      <c r="X315" s="307"/>
      <c r="Y315" s="307"/>
      <c r="Z315" s="307"/>
      <c r="AA315" s="307"/>
      <c r="AB315" s="307"/>
    </row>
    <row r="316" spans="2:29" ht="13.8">
      <c r="B316" s="156" t="str">
        <f t="shared" si="16"/>
        <v>100G ER4 40 km QSFP28</v>
      </c>
      <c r="C316" s="150">
        <v>0</v>
      </c>
      <c r="D316" s="150">
        <v>0</v>
      </c>
      <c r="E316" s="150"/>
      <c r="F316" s="150"/>
      <c r="G316" s="205"/>
      <c r="H316" s="150"/>
      <c r="I316" s="150"/>
      <c r="J316" s="150"/>
      <c r="K316" s="150"/>
      <c r="L316" s="150"/>
      <c r="M316" s="150"/>
      <c r="N316" s="150"/>
      <c r="P316" s="43" t="str">
        <f t="shared" si="17"/>
        <v>100G ER4 40 km QSFP28</v>
      </c>
      <c r="Q316" s="306">
        <v>0</v>
      </c>
      <c r="R316" s="306">
        <v>0</v>
      </c>
      <c r="S316" s="306"/>
      <c r="T316" s="306"/>
      <c r="U316" s="307"/>
      <c r="V316" s="307"/>
      <c r="W316" s="307"/>
      <c r="X316" s="307"/>
      <c r="Y316" s="307"/>
      <c r="Z316" s="307"/>
      <c r="AA316" s="307"/>
      <c r="AB316" s="307"/>
    </row>
    <row r="317" spans="2:29" ht="13.8">
      <c r="B317" s="156" t="str">
        <f t="shared" si="16"/>
        <v>100G ZR4 80 km QSFP28</v>
      </c>
      <c r="C317" s="150">
        <v>0</v>
      </c>
      <c r="D317" s="150">
        <v>0</v>
      </c>
      <c r="E317" s="150"/>
      <c r="F317" s="150"/>
      <c r="G317" s="205"/>
      <c r="H317" s="150"/>
      <c r="I317" s="150"/>
      <c r="J317" s="150"/>
      <c r="K317" s="150"/>
      <c r="L317" s="150"/>
      <c r="M317" s="150"/>
      <c r="N317" s="150"/>
      <c r="P317" s="43" t="str">
        <f t="shared" si="17"/>
        <v>100G ZR4 80 km QSFP28</v>
      </c>
      <c r="Q317" s="306">
        <v>0</v>
      </c>
      <c r="R317" s="306">
        <v>0</v>
      </c>
      <c r="S317" s="306"/>
      <c r="T317" s="306"/>
      <c r="U317" s="307"/>
      <c r="V317" s="307"/>
      <c r="W317" s="307"/>
      <c r="X317" s="307"/>
      <c r="Y317" s="307"/>
      <c r="Z317" s="307"/>
      <c r="AA317" s="307"/>
      <c r="AB317" s="307"/>
    </row>
    <row r="318" spans="2:29" s="143" customFormat="1" ht="15" customHeight="1">
      <c r="B318" s="156" t="str">
        <f t="shared" si="16"/>
        <v>200G SR4 100 m QSFP56</v>
      </c>
      <c r="C318" s="150">
        <v>0</v>
      </c>
      <c r="D318" s="150">
        <v>0</v>
      </c>
      <c r="E318" s="150"/>
      <c r="F318" s="150"/>
      <c r="G318" s="205"/>
      <c r="H318" s="150"/>
      <c r="I318" s="150"/>
      <c r="J318" s="150"/>
      <c r="K318" s="150"/>
      <c r="L318" s="150"/>
      <c r="M318" s="150"/>
      <c r="N318" s="150"/>
      <c r="O318" s="155"/>
      <c r="P318" s="156" t="str">
        <f t="shared" si="17"/>
        <v>200G SR4 100 m QSFP56</v>
      </c>
      <c r="Q318" s="306">
        <v>0</v>
      </c>
      <c r="R318" s="306">
        <v>0</v>
      </c>
      <c r="S318" s="306"/>
      <c r="T318" s="306"/>
      <c r="U318" s="306"/>
      <c r="V318" s="306"/>
      <c r="W318" s="306"/>
      <c r="X318" s="306"/>
      <c r="Y318" s="306"/>
      <c r="Z318" s="306"/>
      <c r="AA318" s="306"/>
      <c r="AB318" s="306"/>
      <c r="AC318"/>
    </row>
    <row r="319" spans="2:29" s="143" customFormat="1" ht="15" customHeight="1">
      <c r="B319" s="156" t="str">
        <f t="shared" ref="B319:B330" si="18">B147</f>
        <v>200G DR 500 m TBD</v>
      </c>
      <c r="C319" s="150">
        <v>0</v>
      </c>
      <c r="D319" s="150">
        <v>0</v>
      </c>
      <c r="E319" s="150"/>
      <c r="F319" s="150"/>
      <c r="G319" s="205"/>
      <c r="H319" s="150"/>
      <c r="I319" s="150"/>
      <c r="J319" s="150"/>
      <c r="K319" s="150"/>
      <c r="L319" s="150"/>
      <c r="M319" s="150"/>
      <c r="N319" s="150"/>
      <c r="O319" s="155"/>
      <c r="P319" s="156" t="str">
        <f t="shared" si="17"/>
        <v>200G DR 500 m TBD</v>
      </c>
      <c r="Q319" s="307">
        <v>1</v>
      </c>
      <c r="R319" s="307">
        <v>1</v>
      </c>
      <c r="S319" s="307"/>
      <c r="T319" s="307"/>
      <c r="U319" s="307"/>
      <c r="V319" s="307"/>
      <c r="W319" s="307"/>
      <c r="X319" s="307"/>
      <c r="Y319" s="307"/>
      <c r="Z319" s="307"/>
      <c r="AA319" s="307"/>
      <c r="AB319" s="307"/>
      <c r="AC319"/>
    </row>
    <row r="320" spans="2:29" s="143" customFormat="1" ht="13.8">
      <c r="B320" s="156" t="str">
        <f t="shared" si="18"/>
        <v>200G FR4 3 km QSFP56</v>
      </c>
      <c r="C320" s="150">
        <v>0</v>
      </c>
      <c r="D320" s="150">
        <v>0</v>
      </c>
      <c r="E320" s="150"/>
      <c r="F320" s="150"/>
      <c r="G320" s="205"/>
      <c r="H320" s="150"/>
      <c r="I320" s="150"/>
      <c r="J320" s="150"/>
      <c r="K320" s="150"/>
      <c r="L320" s="150"/>
      <c r="M320" s="150"/>
      <c r="N320" s="150"/>
      <c r="O320" s="155"/>
      <c r="P320" s="156" t="str">
        <f t="shared" si="17"/>
        <v>200G FR4 3 km QSFP56</v>
      </c>
      <c r="Q320" s="307">
        <v>1</v>
      </c>
      <c r="R320" s="307">
        <v>1</v>
      </c>
      <c r="S320" s="307"/>
      <c r="T320" s="307"/>
      <c r="U320" s="307"/>
      <c r="V320" s="307"/>
      <c r="W320" s="307"/>
      <c r="X320" s="307"/>
      <c r="Y320" s="307"/>
      <c r="Z320" s="307"/>
      <c r="AA320" s="307"/>
      <c r="AB320" s="307"/>
      <c r="AC320"/>
    </row>
    <row r="321" spans="2:29" s="143" customFormat="1" ht="13.8">
      <c r="B321" s="156" t="str">
        <f t="shared" si="18"/>
        <v>200G LR 10 km TBD</v>
      </c>
      <c r="C321" s="150">
        <v>0</v>
      </c>
      <c r="D321" s="150">
        <v>0</v>
      </c>
      <c r="E321" s="150"/>
      <c r="F321" s="150"/>
      <c r="G321" s="205"/>
      <c r="H321" s="150"/>
      <c r="I321" s="150"/>
      <c r="J321" s="150"/>
      <c r="K321" s="150"/>
      <c r="L321" s="150"/>
      <c r="M321" s="150"/>
      <c r="N321" s="150"/>
      <c r="O321" s="155"/>
      <c r="P321" s="156" t="str">
        <f t="shared" si="17"/>
        <v>200G LR 10 km TBD</v>
      </c>
      <c r="Q321" s="307">
        <v>1</v>
      </c>
      <c r="R321" s="307">
        <v>1</v>
      </c>
      <c r="S321" s="307"/>
      <c r="T321" s="307"/>
      <c r="U321" s="307"/>
      <c r="V321" s="307"/>
      <c r="W321" s="307"/>
      <c r="X321" s="307"/>
      <c r="Y321" s="307"/>
      <c r="Z321" s="307"/>
      <c r="AA321" s="307"/>
      <c r="AB321" s="307"/>
      <c r="AC321"/>
    </row>
    <row r="322" spans="2:29" s="143" customFormat="1" ht="13.8">
      <c r="B322" s="156" t="str">
        <f t="shared" si="18"/>
        <v>200G ER4 40 km TBD</v>
      </c>
      <c r="C322" s="150">
        <v>0</v>
      </c>
      <c r="D322" s="150">
        <v>0</v>
      </c>
      <c r="E322" s="150"/>
      <c r="F322" s="150"/>
      <c r="G322" s="205"/>
      <c r="H322" s="150"/>
      <c r="I322" s="150"/>
      <c r="J322" s="150"/>
      <c r="K322" s="150"/>
      <c r="L322" s="150"/>
      <c r="M322" s="150"/>
      <c r="N322" s="150"/>
      <c r="O322" s="155"/>
      <c r="P322" s="156" t="str">
        <f t="shared" si="17"/>
        <v>200G ER4 40 km TBD</v>
      </c>
      <c r="Q322" s="307">
        <v>1</v>
      </c>
      <c r="R322" s="307">
        <v>1</v>
      </c>
      <c r="S322" s="307"/>
      <c r="T322" s="307"/>
      <c r="U322" s="307"/>
      <c r="V322" s="307"/>
      <c r="W322" s="307"/>
      <c r="X322" s="307"/>
      <c r="Y322" s="307"/>
      <c r="Z322" s="307"/>
      <c r="AA322" s="307"/>
      <c r="AB322" s="307"/>
      <c r="AC322"/>
    </row>
    <row r="323" spans="2:29" s="143" customFormat="1" ht="13.8">
      <c r="B323" s="156" t="str">
        <f t="shared" si="18"/>
        <v>2x200 (400G-SR8) 100 m OSFP, QSFP-DD</v>
      </c>
      <c r="C323" s="150">
        <v>0</v>
      </c>
      <c r="D323" s="150">
        <v>0</v>
      </c>
      <c r="E323" s="150"/>
      <c r="F323" s="150"/>
      <c r="G323" s="205"/>
      <c r="H323" s="150"/>
      <c r="I323" s="150"/>
      <c r="J323" s="150"/>
      <c r="K323" s="150"/>
      <c r="L323" s="150"/>
      <c r="M323" s="150"/>
      <c r="N323" s="150"/>
      <c r="O323" s="155"/>
      <c r="P323" s="156" t="str">
        <f t="shared" si="17"/>
        <v>2x200 (400G-SR8) 100 m OSFP, QSFP-DD</v>
      </c>
      <c r="Q323" s="306">
        <v>0</v>
      </c>
      <c r="R323" s="306">
        <v>0</v>
      </c>
      <c r="S323" s="306"/>
      <c r="T323" s="306"/>
      <c r="U323" s="306"/>
      <c r="V323" s="306"/>
      <c r="W323" s="306"/>
      <c r="X323" s="306"/>
      <c r="Y323" s="306"/>
      <c r="Z323" s="306"/>
      <c r="AA323" s="306"/>
      <c r="AB323" s="306"/>
      <c r="AC323"/>
    </row>
    <row r="324" spans="2:29" ht="13.8">
      <c r="B324" s="156" t="str">
        <f t="shared" si="18"/>
        <v>400G SR4.2 100 m OSFP, QSFP-DD</v>
      </c>
      <c r="C324" s="150">
        <v>0</v>
      </c>
      <c r="D324" s="150">
        <v>0</v>
      </c>
      <c r="E324" s="150"/>
      <c r="F324" s="150"/>
      <c r="G324" s="205"/>
      <c r="H324" s="150"/>
      <c r="I324" s="150"/>
      <c r="J324" s="150"/>
      <c r="K324" s="150"/>
      <c r="L324" s="150"/>
      <c r="M324" s="150"/>
      <c r="N324" s="150"/>
      <c r="O324" s="155"/>
      <c r="P324" s="156" t="str">
        <f t="shared" si="17"/>
        <v>400G SR4.2 100 m OSFP, QSFP-DD</v>
      </c>
      <c r="Q324" s="306">
        <v>0</v>
      </c>
      <c r="R324" s="306">
        <v>0</v>
      </c>
      <c r="S324" s="306"/>
      <c r="T324" s="306"/>
      <c r="U324" s="306"/>
      <c r="V324" s="306"/>
      <c r="W324" s="306"/>
      <c r="X324" s="306"/>
      <c r="Y324" s="306"/>
      <c r="Z324" s="306"/>
      <c r="AA324" s="306"/>
      <c r="AB324" s="306"/>
    </row>
    <row r="325" spans="2:29" ht="13.8">
      <c r="B325" s="156" t="str">
        <f t="shared" si="18"/>
        <v>400G DR4 500 m OSFP, QSFP-DD, QSFP112</v>
      </c>
      <c r="C325" s="150">
        <v>0</v>
      </c>
      <c r="D325" s="150">
        <v>0</v>
      </c>
      <c r="E325" s="150"/>
      <c r="F325" s="150"/>
      <c r="G325" s="205"/>
      <c r="H325" s="150"/>
      <c r="I325" s="150"/>
      <c r="J325" s="150"/>
      <c r="K325" s="150"/>
      <c r="L325" s="150"/>
      <c r="M325" s="150"/>
      <c r="N325" s="150"/>
      <c r="O325" s="155"/>
      <c r="P325" s="156" t="str">
        <f t="shared" si="17"/>
        <v>400G DR4 500 m OSFP, QSFP-DD, QSFP112</v>
      </c>
      <c r="Q325" s="307">
        <v>1</v>
      </c>
      <c r="R325" s="307">
        <v>1</v>
      </c>
      <c r="S325" s="307"/>
      <c r="T325" s="307"/>
      <c r="U325" s="307"/>
      <c r="V325" s="307"/>
      <c r="W325" s="307"/>
      <c r="X325" s="307"/>
      <c r="Y325" s="307"/>
      <c r="Z325" s="307"/>
      <c r="AA325" s="307"/>
      <c r="AB325" s="307"/>
    </row>
    <row r="326" spans="2:29" ht="13.8">
      <c r="B326" s="156" t="str">
        <f t="shared" si="18"/>
        <v>2x(200G FR4) 2 km OSFP</v>
      </c>
      <c r="C326" s="150">
        <v>0</v>
      </c>
      <c r="D326" s="150">
        <v>0</v>
      </c>
      <c r="E326" s="150"/>
      <c r="F326" s="150"/>
      <c r="G326" s="205"/>
      <c r="H326" s="150"/>
      <c r="I326" s="150"/>
      <c r="J326" s="150"/>
      <c r="K326" s="150"/>
      <c r="L326" s="150"/>
      <c r="M326" s="150"/>
      <c r="N326" s="150"/>
      <c r="O326" s="155"/>
      <c r="P326" s="156" t="str">
        <f t="shared" si="17"/>
        <v>2x(200G FR4) 2 km OSFP</v>
      </c>
      <c r="Q326" s="307">
        <v>1</v>
      </c>
      <c r="R326" s="307">
        <v>1</v>
      </c>
      <c r="S326" s="307"/>
      <c r="T326" s="307"/>
      <c r="U326" s="307"/>
      <c r="V326" s="307"/>
      <c r="W326" s="307"/>
      <c r="X326" s="307"/>
      <c r="Y326" s="307"/>
      <c r="Z326" s="307"/>
      <c r="AA326" s="307"/>
      <c r="AB326" s="307"/>
    </row>
    <row r="327" spans="2:29" ht="13.8">
      <c r="B327" s="156" t="str">
        <f t="shared" si="18"/>
        <v>400G FR4 2 km OSFP, QSFP-DD, QSFP112</v>
      </c>
      <c r="C327" s="150">
        <v>0</v>
      </c>
      <c r="D327" s="150">
        <v>7</v>
      </c>
      <c r="E327" s="150"/>
      <c r="F327" s="150"/>
      <c r="G327" s="205"/>
      <c r="H327" s="150"/>
      <c r="I327" s="150"/>
      <c r="J327" s="150"/>
      <c r="K327" s="150"/>
      <c r="L327" s="150"/>
      <c r="M327" s="150"/>
      <c r="N327" s="150"/>
      <c r="O327" s="155"/>
      <c r="P327" s="156" t="str">
        <f t="shared" si="17"/>
        <v>400G FR4 2 km OSFP, QSFP-DD, QSFP112</v>
      </c>
      <c r="Q327" s="307">
        <v>1</v>
      </c>
      <c r="R327" s="307">
        <v>1</v>
      </c>
      <c r="S327" s="307"/>
      <c r="T327" s="307"/>
      <c r="U327" s="307"/>
      <c r="V327" s="307"/>
      <c r="W327" s="307"/>
      <c r="X327" s="307"/>
      <c r="Y327" s="307"/>
      <c r="Z327" s="307"/>
      <c r="AA327" s="307"/>
      <c r="AB327" s="307"/>
    </row>
    <row r="328" spans="2:29" ht="13.8">
      <c r="B328" s="156" t="str">
        <f t="shared" si="18"/>
        <v>400G LR8, LR4 10 km OSFP, QSFP-DD, QSFP112</v>
      </c>
      <c r="C328" s="150">
        <v>0</v>
      </c>
      <c r="D328" s="150">
        <v>82</v>
      </c>
      <c r="E328" s="150"/>
      <c r="F328" s="150"/>
      <c r="G328" s="205"/>
      <c r="H328" s="150"/>
      <c r="I328" s="150"/>
      <c r="J328" s="150"/>
      <c r="K328" s="150"/>
      <c r="L328" s="150"/>
      <c r="M328" s="150"/>
      <c r="N328" s="150"/>
      <c r="O328" s="155"/>
      <c r="P328" s="156" t="str">
        <f t="shared" si="17"/>
        <v>400G LR8, LR4 10 km OSFP, QSFP-DD, QSFP112</v>
      </c>
      <c r="Q328" s="307">
        <v>1</v>
      </c>
      <c r="R328" s="307">
        <v>1</v>
      </c>
      <c r="S328" s="307"/>
      <c r="T328" s="307"/>
      <c r="U328" s="307"/>
      <c r="V328" s="307"/>
      <c r="W328" s="307"/>
      <c r="X328" s="307"/>
      <c r="Y328" s="307"/>
      <c r="Z328" s="307"/>
      <c r="AA328" s="307"/>
      <c r="AB328" s="307"/>
    </row>
    <row r="329" spans="2:29" ht="13.8">
      <c r="B329" s="156" t="str">
        <f t="shared" si="18"/>
        <v>400G ER4 40 km TBD</v>
      </c>
      <c r="C329" s="150">
        <v>0</v>
      </c>
      <c r="D329" s="150">
        <v>0</v>
      </c>
      <c r="E329" s="150"/>
      <c r="F329" s="150"/>
      <c r="G329" s="205"/>
      <c r="H329" s="150"/>
      <c r="I329" s="150"/>
      <c r="J329" s="150"/>
      <c r="K329" s="150"/>
      <c r="L329" s="150"/>
      <c r="M329" s="150"/>
      <c r="N329" s="150"/>
      <c r="O329" s="155"/>
      <c r="P329" s="156" t="str">
        <f t="shared" si="17"/>
        <v>400G ER4 40 km TBD</v>
      </c>
      <c r="Q329" s="307">
        <v>1</v>
      </c>
      <c r="R329" s="307">
        <v>1</v>
      </c>
      <c r="S329" s="307"/>
      <c r="T329" s="307"/>
      <c r="U329" s="307"/>
      <c r="V329" s="307"/>
      <c r="W329" s="307"/>
      <c r="X329" s="307"/>
      <c r="Y329" s="307"/>
      <c r="Z329" s="307"/>
      <c r="AA329" s="307"/>
      <c r="AB329" s="307"/>
    </row>
    <row r="330" spans="2:29" ht="13.8">
      <c r="B330" s="156" t="str">
        <f t="shared" si="18"/>
        <v>800G SR8 50 m OSFP, QSFP-DD800</v>
      </c>
      <c r="C330" s="150">
        <v>0</v>
      </c>
      <c r="D330" s="150">
        <v>0</v>
      </c>
      <c r="E330" s="150"/>
      <c r="F330" s="150"/>
      <c r="G330" s="205"/>
      <c r="H330" s="150"/>
      <c r="I330" s="150"/>
      <c r="J330" s="150"/>
      <c r="K330" s="150"/>
      <c r="L330" s="150"/>
      <c r="M330" s="150"/>
      <c r="N330" s="150"/>
      <c r="O330" s="155"/>
      <c r="P330" s="156" t="str">
        <f t="shared" si="17"/>
        <v>800G SR8 50 m OSFP, QSFP-DD800</v>
      </c>
      <c r="Q330" s="306">
        <v>0</v>
      </c>
      <c r="R330" s="306">
        <v>0</v>
      </c>
      <c r="S330" s="306"/>
      <c r="T330" s="306"/>
      <c r="U330" s="306"/>
      <c r="V330" s="306"/>
      <c r="W330" s="306"/>
      <c r="X330" s="306"/>
      <c r="Y330" s="306"/>
      <c r="Z330" s="306"/>
      <c r="AA330" s="306"/>
      <c r="AB330" s="306"/>
    </row>
    <row r="331" spans="2:29" ht="13.8">
      <c r="B331" s="156" t="str">
        <f>B159</f>
        <v>800G DR8, DR4 500 m OSFP, QSFP-DD800</v>
      </c>
      <c r="C331" s="150">
        <v>0</v>
      </c>
      <c r="D331" s="150">
        <v>0</v>
      </c>
      <c r="E331" s="150"/>
      <c r="F331" s="150"/>
      <c r="G331" s="205"/>
      <c r="H331" s="150"/>
      <c r="I331" s="150"/>
      <c r="J331" s="150"/>
      <c r="K331" s="150"/>
      <c r="L331" s="150"/>
      <c r="M331" s="150"/>
      <c r="N331" s="150"/>
      <c r="O331" s="155"/>
      <c r="P331" s="156" t="str">
        <f t="shared" ref="P331:P362" si="19">B159</f>
        <v>800G DR8, DR4 500 m OSFP, QSFP-DD800</v>
      </c>
      <c r="Q331" s="306">
        <v>1</v>
      </c>
      <c r="R331" s="306">
        <v>1</v>
      </c>
      <c r="S331" s="306"/>
      <c r="T331" s="306"/>
      <c r="U331" s="306"/>
      <c r="V331" s="306"/>
      <c r="W331" s="306"/>
      <c r="X331" s="306"/>
      <c r="Y331" s="306"/>
      <c r="Z331" s="306"/>
      <c r="AA331" s="306"/>
      <c r="AB331" s="306"/>
    </row>
    <row r="332" spans="2:29" ht="13.8">
      <c r="B332" s="156" t="str">
        <f>B160</f>
        <v>2x(400G FR4), 800G FR4 2 km OSFP, QSFP-DD800</v>
      </c>
      <c r="C332" s="150">
        <v>0</v>
      </c>
      <c r="D332" s="150">
        <v>0</v>
      </c>
      <c r="E332" s="150"/>
      <c r="F332" s="150"/>
      <c r="G332" s="205"/>
      <c r="H332" s="150"/>
      <c r="I332" s="150"/>
      <c r="J332" s="150"/>
      <c r="K332" s="150"/>
      <c r="L332" s="150"/>
      <c r="M332" s="150"/>
      <c r="N332" s="150"/>
      <c r="O332" s="155"/>
      <c r="P332" s="156" t="str">
        <f t="shared" si="19"/>
        <v>2x(400G FR4), 800G FR4 2 km OSFP, QSFP-DD800</v>
      </c>
      <c r="Q332" s="306">
        <v>1</v>
      </c>
      <c r="R332" s="306">
        <v>1</v>
      </c>
      <c r="S332" s="306"/>
      <c r="T332" s="306"/>
      <c r="U332" s="306"/>
      <c r="V332" s="306"/>
      <c r="W332" s="306"/>
      <c r="X332" s="306"/>
      <c r="Y332" s="306"/>
      <c r="Z332" s="306"/>
      <c r="AA332" s="306"/>
      <c r="AB332" s="306"/>
    </row>
    <row r="333" spans="2:29" ht="13.8">
      <c r="B333" s="156" t="str">
        <f t="shared" ref="B333:B345" si="20">B161</f>
        <v>800G LR8, LR4 6, 10 km TBD</v>
      </c>
      <c r="C333" s="150">
        <v>0</v>
      </c>
      <c r="D333" s="150">
        <v>0</v>
      </c>
      <c r="E333" s="150"/>
      <c r="F333" s="150"/>
      <c r="G333" s="205"/>
      <c r="H333" s="150"/>
      <c r="I333" s="150"/>
      <c r="J333" s="150"/>
      <c r="K333" s="150"/>
      <c r="L333" s="150"/>
      <c r="M333" s="150"/>
      <c r="N333" s="150"/>
      <c r="O333" s="155"/>
      <c r="P333" s="156" t="str">
        <f t="shared" si="19"/>
        <v>800G LR8, LR4 6, 10 km TBD</v>
      </c>
      <c r="Q333" s="306">
        <v>1</v>
      </c>
      <c r="R333" s="306">
        <v>1</v>
      </c>
      <c r="S333" s="306"/>
      <c r="T333" s="306"/>
      <c r="U333" s="306"/>
      <c r="V333" s="306"/>
      <c r="W333" s="306"/>
      <c r="X333" s="306"/>
      <c r="Y333" s="306"/>
      <c r="Z333" s="306"/>
      <c r="AA333" s="306"/>
      <c r="AB333" s="306"/>
    </row>
    <row r="334" spans="2:29" ht="13.8">
      <c r="B334" s="156" t="str">
        <f t="shared" si="20"/>
        <v>800G ZRlite 10 km, 20 km TBD</v>
      </c>
      <c r="C334" s="150">
        <v>0</v>
      </c>
      <c r="D334" s="150">
        <v>0</v>
      </c>
      <c r="E334" s="150"/>
      <c r="F334" s="150"/>
      <c r="G334" s="205"/>
      <c r="H334" s="150"/>
      <c r="I334" s="150"/>
      <c r="J334" s="150"/>
      <c r="K334" s="150"/>
      <c r="L334" s="150"/>
      <c r="M334" s="150"/>
      <c r="N334" s="150"/>
      <c r="O334" s="155"/>
      <c r="P334" s="156" t="str">
        <f t="shared" si="19"/>
        <v>800G ZRlite 10 km, 20 km TBD</v>
      </c>
      <c r="Q334" s="306">
        <v>1</v>
      </c>
      <c r="R334" s="306">
        <v>1</v>
      </c>
      <c r="S334" s="306"/>
      <c r="T334" s="306"/>
      <c r="U334" s="306"/>
      <c r="V334" s="306"/>
      <c r="W334" s="306"/>
      <c r="X334" s="306"/>
      <c r="Y334" s="306"/>
      <c r="Z334" s="306"/>
      <c r="AA334" s="306"/>
      <c r="AB334" s="306"/>
    </row>
    <row r="335" spans="2:29" ht="13.8">
      <c r="B335" s="156" t="str">
        <f t="shared" si="20"/>
        <v>800G ER4 40 km TBD</v>
      </c>
      <c r="C335" s="150">
        <v>0</v>
      </c>
      <c r="D335" s="150">
        <v>0</v>
      </c>
      <c r="E335" s="150"/>
      <c r="F335" s="150"/>
      <c r="G335" s="205"/>
      <c r="H335" s="150"/>
      <c r="I335" s="150"/>
      <c r="J335" s="150"/>
      <c r="K335" s="150"/>
      <c r="L335" s="150"/>
      <c r="M335" s="150"/>
      <c r="N335" s="150"/>
      <c r="O335" s="155"/>
      <c r="P335" s="156" t="str">
        <f t="shared" si="19"/>
        <v>800G ER4 40 km TBD</v>
      </c>
      <c r="Q335" s="306">
        <v>1</v>
      </c>
      <c r="R335" s="306">
        <v>1</v>
      </c>
      <c r="S335" s="306"/>
      <c r="T335" s="306"/>
      <c r="U335" s="306"/>
      <c r="V335" s="306"/>
      <c r="W335" s="306"/>
      <c r="X335" s="306"/>
      <c r="Y335" s="306"/>
      <c r="Z335" s="306"/>
      <c r="AA335" s="306"/>
      <c r="AB335" s="306"/>
    </row>
    <row r="336" spans="2:29" ht="13.8">
      <c r="B336" s="156" t="str">
        <f t="shared" si="20"/>
        <v>1.6T SR16 100 m OSFP-XD and TBD</v>
      </c>
      <c r="C336" s="150">
        <v>0</v>
      </c>
      <c r="D336" s="150">
        <v>0</v>
      </c>
      <c r="E336" s="150"/>
      <c r="F336" s="150"/>
      <c r="G336" s="205"/>
      <c r="H336" s="150"/>
      <c r="I336" s="150"/>
      <c r="J336" s="150"/>
      <c r="K336" s="150"/>
      <c r="L336" s="150"/>
      <c r="M336" s="150"/>
      <c r="N336" s="150"/>
      <c r="O336" s="155"/>
      <c r="P336" s="156" t="str">
        <f t="shared" si="19"/>
        <v>1.6T SR16 100 m OSFP-XD and TBD</v>
      </c>
      <c r="Q336" s="306">
        <v>0</v>
      </c>
      <c r="R336" s="306">
        <v>0</v>
      </c>
      <c r="S336" s="306"/>
      <c r="T336" s="306"/>
      <c r="U336" s="306"/>
      <c r="V336" s="306"/>
      <c r="W336" s="306"/>
      <c r="X336" s="306"/>
      <c r="Y336" s="306"/>
      <c r="Z336" s="306"/>
      <c r="AA336" s="306"/>
      <c r="AB336" s="306"/>
    </row>
    <row r="337" spans="2:28" ht="13.8">
      <c r="B337" s="156" t="str">
        <f t="shared" si="20"/>
        <v>1.6T DR8 500 m OSFP-XD and TBD</v>
      </c>
      <c r="C337" s="150">
        <v>0</v>
      </c>
      <c r="D337" s="150">
        <v>0</v>
      </c>
      <c r="E337" s="150"/>
      <c r="F337" s="150"/>
      <c r="G337" s="205"/>
      <c r="H337" s="150"/>
      <c r="I337" s="150"/>
      <c r="J337" s="150"/>
      <c r="K337" s="150"/>
      <c r="L337" s="150"/>
      <c r="M337" s="150"/>
      <c r="N337" s="150"/>
      <c r="O337" s="155"/>
      <c r="P337" s="156" t="str">
        <f t="shared" si="19"/>
        <v>1.6T DR8 500 m OSFP-XD and TBD</v>
      </c>
      <c r="Q337" s="306">
        <v>1</v>
      </c>
      <c r="R337" s="306">
        <v>1</v>
      </c>
      <c r="S337" s="306"/>
      <c r="T337" s="306"/>
      <c r="U337" s="306"/>
      <c r="V337" s="306"/>
      <c r="W337" s="306"/>
      <c r="X337" s="306"/>
      <c r="Y337" s="306"/>
      <c r="Z337" s="306"/>
      <c r="AA337" s="306"/>
      <c r="AB337" s="306"/>
    </row>
    <row r="338" spans="2:28" ht="13.8">
      <c r="B338" s="156" t="str">
        <f t="shared" si="20"/>
        <v>1.6T FR8 2 km OSFP-XD and TBD</v>
      </c>
      <c r="C338" s="150">
        <v>0</v>
      </c>
      <c r="D338" s="150">
        <v>0</v>
      </c>
      <c r="E338" s="150"/>
      <c r="F338" s="150"/>
      <c r="G338" s="205"/>
      <c r="H338" s="150"/>
      <c r="I338" s="150"/>
      <c r="J338" s="150"/>
      <c r="K338" s="150"/>
      <c r="L338" s="150"/>
      <c r="M338" s="150"/>
      <c r="N338" s="150"/>
      <c r="O338" s="155"/>
      <c r="P338" s="156" t="str">
        <f t="shared" si="19"/>
        <v>1.6T FR8 2 km OSFP-XD and TBD</v>
      </c>
      <c r="Q338" s="306">
        <v>1</v>
      </c>
      <c r="R338" s="306">
        <v>1</v>
      </c>
      <c r="S338" s="306"/>
      <c r="T338" s="306"/>
      <c r="U338" s="306"/>
      <c r="V338" s="306"/>
      <c r="W338" s="306"/>
      <c r="X338" s="306"/>
      <c r="Y338" s="306"/>
      <c r="Z338" s="306"/>
      <c r="AA338" s="306"/>
      <c r="AB338" s="306"/>
    </row>
    <row r="339" spans="2:28" ht="13.8">
      <c r="B339" s="156" t="str">
        <f t="shared" si="20"/>
        <v>1.6T LR8 10 km OSFP-XD and TBD</v>
      </c>
      <c r="C339" s="150">
        <v>0</v>
      </c>
      <c r="D339" s="150">
        <v>0</v>
      </c>
      <c r="E339" s="150"/>
      <c r="F339" s="150"/>
      <c r="G339" s="205"/>
      <c r="H339" s="150"/>
      <c r="I339" s="150"/>
      <c r="J339" s="150"/>
      <c r="K339" s="150"/>
      <c r="L339" s="150"/>
      <c r="M339" s="150"/>
      <c r="N339" s="150"/>
      <c r="O339" s="155"/>
      <c r="P339" s="156" t="str">
        <f t="shared" si="19"/>
        <v>1.6T LR8 10 km OSFP-XD and TBD</v>
      </c>
      <c r="Q339" s="306">
        <v>1</v>
      </c>
      <c r="R339" s="306">
        <v>1</v>
      </c>
      <c r="S339" s="306"/>
      <c r="T339" s="306"/>
      <c r="U339" s="306"/>
      <c r="V339" s="306"/>
      <c r="W339" s="306"/>
      <c r="X339" s="306"/>
      <c r="Y339" s="306"/>
      <c r="Z339" s="306"/>
      <c r="AA339" s="306"/>
      <c r="AB339" s="306"/>
    </row>
    <row r="340" spans="2:28" ht="13.8">
      <c r="B340" s="156" t="str">
        <f t="shared" si="20"/>
        <v>1.6T ER8 &gt;10 km OSFP-XD and TBD</v>
      </c>
      <c r="C340" s="150">
        <v>0</v>
      </c>
      <c r="D340" s="150">
        <v>0</v>
      </c>
      <c r="E340" s="150"/>
      <c r="F340" s="150"/>
      <c r="G340" s="205"/>
      <c r="H340" s="150"/>
      <c r="I340" s="150"/>
      <c r="J340" s="150"/>
      <c r="K340" s="150"/>
      <c r="L340" s="150"/>
      <c r="M340" s="150"/>
      <c r="N340" s="150"/>
      <c r="O340" s="155"/>
      <c r="P340" s="156" t="str">
        <f t="shared" si="19"/>
        <v>1.6T ER8 &gt;10 km OSFP-XD and TBD</v>
      </c>
      <c r="Q340" s="306">
        <v>1</v>
      </c>
      <c r="R340" s="306">
        <v>1</v>
      </c>
      <c r="S340" s="306"/>
      <c r="T340" s="306"/>
      <c r="U340" s="306"/>
      <c r="V340" s="306"/>
      <c r="W340" s="306"/>
      <c r="X340" s="306"/>
      <c r="Y340" s="306"/>
      <c r="Z340" s="306"/>
      <c r="AA340" s="306"/>
      <c r="AB340" s="306"/>
    </row>
    <row r="341" spans="2:28" ht="13.8">
      <c r="B341" s="156" t="str">
        <f t="shared" si="20"/>
        <v>3.2T SR 100 m OSFP-XD and TBD</v>
      </c>
      <c r="C341" s="150">
        <v>0</v>
      </c>
      <c r="D341" s="150">
        <v>0</v>
      </c>
      <c r="E341" s="150"/>
      <c r="F341" s="150"/>
      <c r="G341" s="205"/>
      <c r="H341" s="150"/>
      <c r="I341" s="150"/>
      <c r="J341" s="150"/>
      <c r="K341" s="150"/>
      <c r="L341" s="150"/>
      <c r="M341" s="150"/>
      <c r="N341" s="150"/>
      <c r="O341" s="155"/>
      <c r="P341" s="156" t="str">
        <f t="shared" si="19"/>
        <v>3.2T SR 100 m OSFP-XD and TBD</v>
      </c>
      <c r="Q341" s="306">
        <v>0</v>
      </c>
      <c r="R341" s="306">
        <v>0</v>
      </c>
      <c r="S341" s="306"/>
      <c r="T341" s="306"/>
      <c r="U341" s="306"/>
      <c r="V341" s="306"/>
      <c r="W341" s="306"/>
      <c r="X341" s="306"/>
      <c r="Y341" s="306"/>
      <c r="Z341" s="306"/>
      <c r="AA341" s="306"/>
      <c r="AB341" s="306"/>
    </row>
    <row r="342" spans="2:28" ht="13.8">
      <c r="B342" s="156" t="str">
        <f t="shared" si="20"/>
        <v>3.2T DR 500 m OSFP-XD and TBD</v>
      </c>
      <c r="C342" s="150">
        <v>0</v>
      </c>
      <c r="D342" s="150">
        <v>0</v>
      </c>
      <c r="E342" s="150"/>
      <c r="F342" s="150"/>
      <c r="G342" s="205"/>
      <c r="H342" s="150"/>
      <c r="I342" s="150"/>
      <c r="J342" s="150"/>
      <c r="K342" s="150"/>
      <c r="L342" s="150"/>
      <c r="M342" s="150"/>
      <c r="N342" s="150"/>
      <c r="O342" s="155"/>
      <c r="P342" s="156" t="str">
        <f t="shared" si="19"/>
        <v>3.2T DR 500 m OSFP-XD and TBD</v>
      </c>
      <c r="Q342" s="306">
        <v>1</v>
      </c>
      <c r="R342" s="306">
        <v>1</v>
      </c>
      <c r="S342" s="306"/>
      <c r="T342" s="306"/>
      <c r="U342" s="306"/>
      <c r="V342" s="306"/>
      <c r="W342" s="306"/>
      <c r="X342" s="306"/>
      <c r="Y342" s="306"/>
      <c r="Z342" s="306"/>
      <c r="AA342" s="306"/>
      <c r="AB342" s="306"/>
    </row>
    <row r="343" spans="2:28" ht="13.8">
      <c r="B343" s="156" t="str">
        <f t="shared" si="20"/>
        <v>3.2T FR 2 km OSFP-XD and TBD</v>
      </c>
      <c r="C343" s="150">
        <v>0</v>
      </c>
      <c r="D343" s="150">
        <v>0</v>
      </c>
      <c r="E343" s="150"/>
      <c r="F343" s="150"/>
      <c r="G343" s="205"/>
      <c r="H343" s="150"/>
      <c r="I343" s="150"/>
      <c r="J343" s="150"/>
      <c r="K343" s="150"/>
      <c r="L343" s="150"/>
      <c r="M343" s="150"/>
      <c r="N343" s="150"/>
      <c r="O343" s="155"/>
      <c r="P343" s="156" t="str">
        <f t="shared" si="19"/>
        <v>3.2T FR 2 km OSFP-XD and TBD</v>
      </c>
      <c r="Q343" s="306">
        <v>1</v>
      </c>
      <c r="R343" s="306">
        <v>1</v>
      </c>
      <c r="S343" s="306"/>
      <c r="T343" s="306"/>
      <c r="U343" s="306"/>
      <c r="V343" s="306"/>
      <c r="W343" s="306"/>
      <c r="X343" s="306"/>
      <c r="Y343" s="306"/>
      <c r="Z343" s="306"/>
      <c r="AA343" s="306"/>
      <c r="AB343" s="306"/>
    </row>
    <row r="344" spans="2:28" ht="13.8">
      <c r="B344" s="156" t="str">
        <f t="shared" si="20"/>
        <v>3.2T LR 10 km OSFP-XD and TBD</v>
      </c>
      <c r="C344" s="150">
        <v>0</v>
      </c>
      <c r="D344" s="150">
        <v>0</v>
      </c>
      <c r="E344" s="150"/>
      <c r="F344" s="150"/>
      <c r="G344" s="205"/>
      <c r="H344" s="150"/>
      <c r="I344" s="150"/>
      <c r="J344" s="150"/>
      <c r="K344" s="150"/>
      <c r="L344" s="150"/>
      <c r="M344" s="150"/>
      <c r="N344" s="150"/>
      <c r="O344" s="155"/>
      <c r="P344" s="156" t="str">
        <f t="shared" si="19"/>
        <v>3.2T LR 10 km OSFP-XD and TBD</v>
      </c>
      <c r="Q344" s="306">
        <v>1</v>
      </c>
      <c r="R344" s="306">
        <v>1</v>
      </c>
      <c r="S344" s="306"/>
      <c r="T344" s="306"/>
      <c r="U344" s="306"/>
      <c r="V344" s="306"/>
      <c r="W344" s="306"/>
      <c r="X344" s="306"/>
      <c r="Y344" s="306"/>
      <c r="Z344" s="306"/>
      <c r="AA344" s="306"/>
      <c r="AB344" s="306"/>
    </row>
    <row r="345" spans="2:28" ht="13.8">
      <c r="B345" s="156" t="str">
        <f t="shared" si="20"/>
        <v>3.2T ER &gt;10 km OSFP-XD and TBD</v>
      </c>
      <c r="C345" s="150">
        <v>0</v>
      </c>
      <c r="D345" s="150">
        <v>0</v>
      </c>
      <c r="E345" s="150"/>
      <c r="F345" s="150"/>
      <c r="G345" s="205"/>
      <c r="H345" s="150"/>
      <c r="I345" s="150"/>
      <c r="J345" s="150"/>
      <c r="K345" s="150"/>
      <c r="L345" s="150"/>
      <c r="M345" s="150"/>
      <c r="N345" s="150"/>
      <c r="O345" s="155"/>
      <c r="P345" s="156" t="str">
        <f t="shared" si="19"/>
        <v>3.2T ER &gt;10 km OSFP-XD and TBD</v>
      </c>
      <c r="Q345" s="306">
        <v>1</v>
      </c>
      <c r="R345" s="306">
        <v>1</v>
      </c>
      <c r="S345" s="306"/>
      <c r="T345" s="306"/>
      <c r="U345" s="306"/>
      <c r="V345" s="306"/>
      <c r="W345" s="306"/>
      <c r="X345" s="306"/>
      <c r="Y345" s="306"/>
      <c r="Z345" s="306"/>
      <c r="AA345" s="306"/>
      <c r="AB345" s="306"/>
    </row>
    <row r="346" spans="2:28" ht="13.8">
      <c r="B346" s="156"/>
      <c r="C346" s="150">
        <v>0</v>
      </c>
      <c r="D346" s="150">
        <v>0</v>
      </c>
      <c r="E346" s="150"/>
      <c r="F346" s="150"/>
      <c r="G346" s="205"/>
      <c r="H346" s="150"/>
      <c r="I346" s="150"/>
      <c r="J346" s="150"/>
      <c r="K346" s="150"/>
      <c r="L346" s="150"/>
      <c r="M346" s="150"/>
      <c r="N346" s="150"/>
      <c r="P346" s="43"/>
      <c r="Q346" s="306"/>
      <c r="R346" s="306"/>
      <c r="S346" s="306"/>
      <c r="T346" s="306"/>
      <c r="U346" s="306"/>
      <c r="V346" s="306"/>
      <c r="W346" s="306"/>
      <c r="X346" s="306"/>
      <c r="Y346" s="306"/>
      <c r="Z346" s="306"/>
      <c r="AA346" s="306"/>
      <c r="AB346" s="306"/>
    </row>
    <row r="347" spans="2:28" ht="13.8">
      <c r="B347" s="156"/>
      <c r="C347" s="150">
        <v>0</v>
      </c>
      <c r="D347" s="150">
        <v>0</v>
      </c>
      <c r="E347" s="150"/>
      <c r="F347" s="150"/>
      <c r="G347" s="205"/>
      <c r="H347" s="150"/>
      <c r="I347" s="150"/>
      <c r="J347" s="150"/>
      <c r="K347" s="150"/>
      <c r="L347" s="150"/>
      <c r="M347" s="150"/>
      <c r="N347" s="150"/>
      <c r="P347" s="44"/>
      <c r="Q347" s="306"/>
      <c r="R347" s="306"/>
      <c r="S347" s="306"/>
      <c r="T347" s="306"/>
      <c r="U347" s="306"/>
      <c r="V347" s="306"/>
      <c r="W347" s="306"/>
      <c r="X347" s="306"/>
      <c r="Y347" s="306"/>
      <c r="Z347" s="306"/>
      <c r="AA347" s="306"/>
      <c r="AB347" s="306"/>
    </row>
    <row r="348" spans="2:28" ht="13.8">
      <c r="B348" s="168" t="str">
        <f>"Total "&amp;B265&amp;" units"</f>
        <v>Total InP integrated units</v>
      </c>
      <c r="C348" s="169">
        <v>2348354.7200000002</v>
      </c>
      <c r="D348" s="169">
        <v>3963984.29</v>
      </c>
      <c r="E348" s="169"/>
      <c r="F348" s="169"/>
      <c r="G348" s="209"/>
      <c r="H348" s="169"/>
      <c r="I348" s="169"/>
      <c r="J348" s="169"/>
      <c r="K348" s="169"/>
      <c r="L348" s="169"/>
      <c r="M348" s="169"/>
      <c r="N348" s="169"/>
    </row>
    <row r="349" spans="2:28">
      <c r="B349" s="143"/>
      <c r="C349" s="143"/>
      <c r="D349" s="143"/>
      <c r="E349" s="143"/>
      <c r="F349" s="143"/>
      <c r="H349" s="143"/>
      <c r="I349" s="143"/>
      <c r="J349" s="143"/>
      <c r="K349" s="143"/>
      <c r="L349" s="143"/>
      <c r="M349" s="143"/>
      <c r="N349" s="143"/>
      <c r="Q349" s="310"/>
      <c r="R349" s="310"/>
      <c r="S349" s="310"/>
      <c r="T349" s="310"/>
      <c r="U349" s="310"/>
      <c r="V349" s="310"/>
      <c r="W349" s="310"/>
      <c r="X349" s="310"/>
      <c r="Y349" s="310"/>
      <c r="Z349" s="310"/>
      <c r="AA349" s="310"/>
      <c r="AB349" s="310"/>
    </row>
    <row r="350" spans="2:28">
      <c r="B350" s="143"/>
      <c r="C350" s="143"/>
      <c r="D350" s="143"/>
      <c r="E350" s="143"/>
      <c r="F350" s="143"/>
      <c r="H350" s="143"/>
      <c r="I350" s="143"/>
      <c r="J350" s="143"/>
      <c r="K350" s="143"/>
      <c r="L350" s="143"/>
      <c r="M350" s="143"/>
      <c r="N350" s="143"/>
    </row>
    <row r="351" spans="2:28" ht="21">
      <c r="B351" s="170" t="str">
        <f>Summary!B34</f>
        <v>GaAs discrete</v>
      </c>
      <c r="C351" s="165"/>
      <c r="D351" s="165"/>
      <c r="E351" s="165"/>
      <c r="F351" s="165"/>
      <c r="G351" s="203"/>
      <c r="H351" s="165"/>
      <c r="I351" s="165"/>
      <c r="J351" s="165"/>
      <c r="K351" s="165"/>
      <c r="L351" s="165"/>
      <c r="M351" s="165"/>
      <c r="N351" s="165"/>
      <c r="P351" s="3" t="str">
        <f>B351</f>
        <v>GaAs discrete</v>
      </c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</row>
    <row r="352" spans="2:28" ht="13.8">
      <c r="B352" s="171" t="str">
        <f t="shared" ref="B352" si="21">B6</f>
        <v>Product category</v>
      </c>
      <c r="C352" s="144">
        <v>2016</v>
      </c>
      <c r="D352" s="144">
        <v>2017</v>
      </c>
      <c r="E352" s="144"/>
      <c r="F352" s="144"/>
      <c r="G352" s="206"/>
      <c r="H352" s="144"/>
      <c r="I352" s="144"/>
      <c r="J352" s="144"/>
      <c r="K352" s="144"/>
      <c r="L352" s="144"/>
      <c r="M352" s="144"/>
      <c r="N352" s="144"/>
      <c r="P352" s="51" t="str">
        <f>B352</f>
        <v>Product category</v>
      </c>
      <c r="Q352" s="144">
        <v>2016</v>
      </c>
      <c r="R352" s="144">
        <v>2017</v>
      </c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</row>
    <row r="353" spans="2:39" ht="13.8">
      <c r="B353" s="156" t="str">
        <f t="shared" ref="B353:B384" si="22">B95</f>
        <v>1G 500 m SFP</v>
      </c>
      <c r="C353" s="150">
        <v>4496175.0999999996</v>
      </c>
      <c r="D353" s="150">
        <v>4278484</v>
      </c>
      <c r="E353" s="150"/>
      <c r="F353" s="150"/>
      <c r="G353" s="205"/>
      <c r="H353" s="150"/>
      <c r="I353" s="150"/>
      <c r="J353" s="150"/>
      <c r="K353" s="150"/>
      <c r="L353" s="150"/>
      <c r="M353" s="150"/>
      <c r="N353" s="150"/>
      <c r="P353" s="43" t="str">
        <f t="shared" ref="P353:P384" si="23">B95</f>
        <v>1G 500 m SFP</v>
      </c>
      <c r="Q353" s="306">
        <v>1</v>
      </c>
      <c r="R353" s="306">
        <v>1</v>
      </c>
      <c r="S353" s="306"/>
      <c r="T353" s="306"/>
      <c r="U353" s="306"/>
      <c r="V353" s="306"/>
      <c r="W353" s="306"/>
      <c r="X353" s="306"/>
      <c r="Y353" s="306"/>
      <c r="Z353" s="306"/>
      <c r="AA353" s="306"/>
      <c r="AB353" s="306"/>
    </row>
    <row r="354" spans="2:39" ht="13.8">
      <c r="B354" s="156" t="str">
        <f t="shared" si="22"/>
        <v>1G 10 km SFP</v>
      </c>
      <c r="C354" s="150">
        <v>0</v>
      </c>
      <c r="D354" s="150">
        <v>0</v>
      </c>
      <c r="E354" s="150"/>
      <c r="F354" s="150"/>
      <c r="G354" s="205"/>
      <c r="H354" s="150"/>
      <c r="I354" s="150"/>
      <c r="J354" s="150"/>
      <c r="K354" s="150"/>
      <c r="L354" s="150"/>
      <c r="M354" s="150"/>
      <c r="N354" s="150"/>
      <c r="P354" s="43" t="str">
        <f t="shared" si="23"/>
        <v>1G 10 km SFP</v>
      </c>
      <c r="Q354" s="306">
        <v>0</v>
      </c>
      <c r="R354" s="306">
        <v>0</v>
      </c>
      <c r="S354" s="306"/>
      <c r="T354" s="306"/>
      <c r="U354" s="306"/>
      <c r="V354" s="306"/>
      <c r="W354" s="306"/>
      <c r="X354" s="306"/>
      <c r="Y354" s="306"/>
      <c r="Z354" s="306"/>
      <c r="AA354" s="306"/>
      <c r="AB354" s="306"/>
    </row>
    <row r="355" spans="2:39" ht="13.8">
      <c r="B355" s="156" t="str">
        <f t="shared" si="22"/>
        <v>1G 40 km SFP</v>
      </c>
      <c r="C355" s="150">
        <v>0</v>
      </c>
      <c r="D355" s="150">
        <v>0</v>
      </c>
      <c r="E355" s="150"/>
      <c r="F355" s="150"/>
      <c r="G355" s="205"/>
      <c r="H355" s="150"/>
      <c r="I355" s="150"/>
      <c r="J355" s="150"/>
      <c r="K355" s="150"/>
      <c r="L355" s="150"/>
      <c r="M355" s="150"/>
      <c r="N355" s="150"/>
      <c r="P355" s="43" t="str">
        <f t="shared" si="23"/>
        <v>1G 40 km SFP</v>
      </c>
      <c r="Q355" s="306">
        <v>0</v>
      </c>
      <c r="R355" s="306">
        <v>0</v>
      </c>
      <c r="S355" s="306"/>
      <c r="T355" s="306"/>
      <c r="U355" s="306"/>
      <c r="V355" s="306"/>
      <c r="W355" s="306"/>
      <c r="X355" s="306"/>
      <c r="Y355" s="306"/>
      <c r="Z355" s="306"/>
      <c r="AA355" s="306"/>
      <c r="AB355" s="306"/>
    </row>
    <row r="356" spans="2:39" ht="13.8">
      <c r="B356" s="156" t="str">
        <f t="shared" si="22"/>
        <v>1G 80 km SFP</v>
      </c>
      <c r="C356" s="150">
        <v>0</v>
      </c>
      <c r="D356" s="150">
        <v>0</v>
      </c>
      <c r="E356" s="150"/>
      <c r="F356" s="150"/>
      <c r="G356" s="205"/>
      <c r="H356" s="150"/>
      <c r="I356" s="150"/>
      <c r="J356" s="150"/>
      <c r="K356" s="150"/>
      <c r="L356" s="150"/>
      <c r="M356" s="150"/>
      <c r="N356" s="150"/>
      <c r="P356" s="43" t="str">
        <f t="shared" si="23"/>
        <v>1G 80 km SFP</v>
      </c>
      <c r="Q356" s="306">
        <v>0</v>
      </c>
      <c r="R356" s="306">
        <v>0</v>
      </c>
      <c r="S356" s="306"/>
      <c r="T356" s="306"/>
      <c r="U356" s="306"/>
      <c r="V356" s="306"/>
      <c r="W356" s="306"/>
      <c r="X356" s="306"/>
      <c r="Y356" s="306"/>
      <c r="Z356" s="306"/>
      <c r="AA356" s="306"/>
      <c r="AB356" s="306"/>
    </row>
    <row r="357" spans="2:39" ht="13.8">
      <c r="B357" s="156" t="str">
        <f t="shared" si="22"/>
        <v>G &amp; Fast Ethernet Various Legacy/discontinued</v>
      </c>
      <c r="C357" s="150">
        <v>0</v>
      </c>
      <c r="D357" s="150">
        <v>0</v>
      </c>
      <c r="E357" s="150"/>
      <c r="F357" s="150"/>
      <c r="G357" s="205"/>
      <c r="H357" s="150"/>
      <c r="I357" s="150"/>
      <c r="J357" s="150"/>
      <c r="K357" s="150"/>
      <c r="L357" s="150"/>
      <c r="M357" s="150"/>
      <c r="N357" s="150"/>
      <c r="P357" s="43" t="str">
        <f t="shared" si="23"/>
        <v>G &amp; Fast Ethernet Various Legacy/discontinued</v>
      </c>
      <c r="Q357" s="306">
        <v>0</v>
      </c>
      <c r="R357" s="306">
        <v>0</v>
      </c>
      <c r="S357" s="306"/>
      <c r="T357" s="306"/>
      <c r="U357" s="306"/>
      <c r="V357" s="306"/>
      <c r="W357" s="306"/>
      <c r="X357" s="306"/>
      <c r="Y357" s="306"/>
      <c r="Z357" s="306"/>
      <c r="AA357" s="306"/>
      <c r="AB357" s="306"/>
    </row>
    <row r="358" spans="2:39" ht="13.8">
      <c r="B358" s="156" t="str">
        <f t="shared" si="22"/>
        <v>10G 300 m XFP</v>
      </c>
      <c r="C358" s="150">
        <v>117811</v>
      </c>
      <c r="D358" s="150">
        <v>83582</v>
      </c>
      <c r="E358" s="150"/>
      <c r="F358" s="150"/>
      <c r="G358" s="205"/>
      <c r="H358" s="150"/>
      <c r="I358" s="150"/>
      <c r="J358" s="150"/>
      <c r="K358" s="150"/>
      <c r="L358" s="150"/>
      <c r="M358" s="150"/>
      <c r="N358" s="150"/>
      <c r="P358" s="43" t="str">
        <f t="shared" si="23"/>
        <v>10G 300 m XFP</v>
      </c>
      <c r="Q358" s="306">
        <v>1</v>
      </c>
      <c r="R358" s="306">
        <v>1</v>
      </c>
      <c r="S358" s="306"/>
      <c r="T358" s="306"/>
      <c r="U358" s="306"/>
      <c r="V358" s="306"/>
      <c r="W358" s="306"/>
      <c r="X358" s="306"/>
      <c r="Y358" s="306"/>
      <c r="Z358" s="306"/>
      <c r="AA358" s="306"/>
      <c r="AB358" s="306"/>
    </row>
    <row r="359" spans="2:39" ht="13.8">
      <c r="B359" s="156" t="str">
        <f t="shared" si="22"/>
        <v>10G 300 m SFP+</v>
      </c>
      <c r="C359" s="150">
        <v>11231936.93</v>
      </c>
      <c r="D359" s="150">
        <v>12500000</v>
      </c>
      <c r="E359" s="150"/>
      <c r="F359" s="150"/>
      <c r="G359" s="205"/>
      <c r="H359" s="150"/>
      <c r="I359" s="150"/>
      <c r="J359" s="150"/>
      <c r="K359" s="150"/>
      <c r="L359" s="150"/>
      <c r="M359" s="150"/>
      <c r="N359" s="150"/>
      <c r="P359" s="43" t="str">
        <f t="shared" si="23"/>
        <v>10G 300 m SFP+</v>
      </c>
      <c r="Q359" s="306">
        <v>1</v>
      </c>
      <c r="R359" s="306">
        <v>1</v>
      </c>
      <c r="S359" s="306"/>
      <c r="T359" s="306"/>
      <c r="U359" s="306"/>
      <c r="V359" s="306"/>
      <c r="W359" s="306"/>
      <c r="X359" s="306"/>
      <c r="Y359" s="306"/>
      <c r="Z359" s="306"/>
      <c r="AA359" s="306"/>
      <c r="AB359" s="306"/>
    </row>
    <row r="360" spans="2:39" ht="13.8">
      <c r="B360" s="156" t="str">
        <f t="shared" si="22"/>
        <v>10G LRM 220 m SFP+</v>
      </c>
      <c r="C360" s="150">
        <v>0</v>
      </c>
      <c r="D360" s="150">
        <v>0</v>
      </c>
      <c r="E360" s="150"/>
      <c r="F360" s="150"/>
      <c r="G360" s="205"/>
      <c r="H360" s="150"/>
      <c r="I360" s="150"/>
      <c r="J360" s="150"/>
      <c r="K360" s="150"/>
      <c r="L360" s="150"/>
      <c r="M360" s="150"/>
      <c r="N360" s="150"/>
      <c r="P360" s="43" t="str">
        <f t="shared" si="23"/>
        <v>10G LRM 220 m SFP+</v>
      </c>
      <c r="Q360" s="306">
        <v>0</v>
      </c>
      <c r="R360" s="306">
        <v>0</v>
      </c>
      <c r="S360" s="306"/>
      <c r="T360" s="306"/>
      <c r="U360" s="306"/>
      <c r="V360" s="306"/>
      <c r="W360" s="306"/>
      <c r="X360" s="306"/>
      <c r="Y360" s="306"/>
      <c r="Z360" s="306"/>
      <c r="AA360" s="306"/>
      <c r="AB360" s="306"/>
    </row>
    <row r="361" spans="2:39" ht="13.8">
      <c r="B361" s="156" t="str">
        <f t="shared" si="22"/>
        <v>10G 10 km XFP</v>
      </c>
      <c r="C361" s="150">
        <v>0</v>
      </c>
      <c r="D361" s="150">
        <v>0</v>
      </c>
      <c r="E361" s="150"/>
      <c r="F361" s="150"/>
      <c r="G361" s="205"/>
      <c r="H361" s="150"/>
      <c r="I361" s="150"/>
      <c r="J361" s="150"/>
      <c r="K361" s="150"/>
      <c r="L361" s="150"/>
      <c r="M361" s="150"/>
      <c r="N361" s="150"/>
      <c r="P361" s="43" t="str">
        <f t="shared" si="23"/>
        <v>10G 10 km XFP</v>
      </c>
      <c r="Q361" s="306">
        <v>0</v>
      </c>
      <c r="R361" s="306">
        <v>0</v>
      </c>
      <c r="S361" s="306"/>
      <c r="T361" s="306"/>
      <c r="U361" s="306"/>
      <c r="V361" s="306"/>
      <c r="W361" s="306"/>
      <c r="X361" s="306"/>
      <c r="Y361" s="306"/>
      <c r="Z361" s="306"/>
      <c r="AA361" s="306"/>
      <c r="AB361" s="306"/>
    </row>
    <row r="362" spans="2:39" ht="13.8">
      <c r="B362" s="156" t="str">
        <f t="shared" si="22"/>
        <v>10G 10 km SFP+</v>
      </c>
      <c r="C362" s="150">
        <v>0</v>
      </c>
      <c r="D362" s="150">
        <v>0</v>
      </c>
      <c r="E362" s="150"/>
      <c r="F362" s="150"/>
      <c r="G362" s="205"/>
      <c r="H362" s="150"/>
      <c r="I362" s="150"/>
      <c r="J362" s="150"/>
      <c r="K362" s="150"/>
      <c r="L362" s="150"/>
      <c r="M362" s="150"/>
      <c r="N362" s="150"/>
      <c r="P362" s="43" t="str">
        <f t="shared" si="23"/>
        <v>10G 10 km SFP+</v>
      </c>
      <c r="Q362" s="306">
        <v>0</v>
      </c>
      <c r="R362" s="306">
        <v>0</v>
      </c>
      <c r="S362" s="306"/>
      <c r="T362" s="306"/>
      <c r="U362" s="306"/>
      <c r="V362" s="306"/>
      <c r="W362" s="306"/>
      <c r="X362" s="306"/>
      <c r="Y362" s="306"/>
      <c r="Z362" s="306"/>
      <c r="AA362" s="306"/>
      <c r="AB362" s="306"/>
      <c r="AM362" s="13"/>
    </row>
    <row r="363" spans="2:39" ht="13.8">
      <c r="B363" s="156" t="str">
        <f t="shared" si="22"/>
        <v>10G 40 km XFP</v>
      </c>
      <c r="C363" s="150">
        <v>0</v>
      </c>
      <c r="D363" s="150">
        <v>0</v>
      </c>
      <c r="E363" s="150"/>
      <c r="F363" s="150"/>
      <c r="G363" s="205"/>
      <c r="H363" s="150"/>
      <c r="I363" s="150"/>
      <c r="J363" s="150"/>
      <c r="K363" s="150"/>
      <c r="L363" s="150"/>
      <c r="M363" s="150"/>
      <c r="N363" s="150"/>
      <c r="P363" s="43" t="str">
        <f t="shared" si="23"/>
        <v>10G 40 km XFP</v>
      </c>
      <c r="Q363" s="306">
        <v>0</v>
      </c>
      <c r="R363" s="306">
        <v>0</v>
      </c>
      <c r="S363" s="306"/>
      <c r="T363" s="306"/>
      <c r="U363" s="306"/>
      <c r="V363" s="306"/>
      <c r="W363" s="306"/>
      <c r="X363" s="306"/>
      <c r="Y363" s="306"/>
      <c r="Z363" s="306"/>
      <c r="AA363" s="306"/>
      <c r="AB363" s="306"/>
      <c r="AM363" s="13"/>
    </row>
    <row r="364" spans="2:39" ht="13.8">
      <c r="B364" s="156" t="str">
        <f t="shared" si="22"/>
        <v>10G 40 km SFP+</v>
      </c>
      <c r="C364" s="150">
        <v>0</v>
      </c>
      <c r="D364" s="150">
        <v>0</v>
      </c>
      <c r="E364" s="150"/>
      <c r="F364" s="150"/>
      <c r="G364" s="205"/>
      <c r="H364" s="150"/>
      <c r="I364" s="150"/>
      <c r="J364" s="150"/>
      <c r="K364" s="150"/>
      <c r="L364" s="150"/>
      <c r="M364" s="150"/>
      <c r="N364" s="150"/>
      <c r="P364" s="43" t="str">
        <f t="shared" si="23"/>
        <v>10G 40 km SFP+</v>
      </c>
      <c r="Q364" s="306">
        <v>0</v>
      </c>
      <c r="R364" s="306">
        <v>0</v>
      </c>
      <c r="S364" s="306"/>
      <c r="T364" s="306"/>
      <c r="U364" s="306"/>
      <c r="V364" s="306"/>
      <c r="W364" s="306"/>
      <c r="X364" s="306"/>
      <c r="Y364" s="306"/>
      <c r="Z364" s="306"/>
      <c r="AA364" s="306"/>
      <c r="AB364" s="306"/>
      <c r="AM364" s="13"/>
    </row>
    <row r="365" spans="2:39" ht="13.8">
      <c r="B365" s="156" t="str">
        <f t="shared" si="22"/>
        <v>10G 80 km XFP</v>
      </c>
      <c r="C365" s="150">
        <v>0</v>
      </c>
      <c r="D365" s="150">
        <v>0</v>
      </c>
      <c r="E365" s="150"/>
      <c r="F365" s="150"/>
      <c r="G365" s="205"/>
      <c r="H365" s="150"/>
      <c r="I365" s="150"/>
      <c r="J365" s="150"/>
      <c r="K365" s="150"/>
      <c r="L365" s="150"/>
      <c r="M365" s="150"/>
      <c r="N365" s="150"/>
      <c r="P365" s="43" t="str">
        <f t="shared" si="23"/>
        <v>10G 80 km XFP</v>
      </c>
      <c r="Q365" s="306">
        <v>0</v>
      </c>
      <c r="R365" s="306">
        <v>0</v>
      </c>
      <c r="S365" s="306"/>
      <c r="T365" s="306"/>
      <c r="U365" s="306"/>
      <c r="V365" s="306"/>
      <c r="W365" s="306"/>
      <c r="X365" s="306"/>
      <c r="Y365" s="306"/>
      <c r="Z365" s="306"/>
      <c r="AA365" s="306"/>
      <c r="AB365" s="306"/>
    </row>
    <row r="366" spans="2:39" ht="13.8">
      <c r="B366" s="156" t="str">
        <f t="shared" si="22"/>
        <v>10G 80 km SFP+</v>
      </c>
      <c r="C366" s="150">
        <v>0</v>
      </c>
      <c r="D366" s="150">
        <v>0</v>
      </c>
      <c r="E366" s="150"/>
      <c r="F366" s="150"/>
      <c r="G366" s="205"/>
      <c r="H366" s="150"/>
      <c r="I366" s="150"/>
      <c r="J366" s="150"/>
      <c r="K366" s="150"/>
      <c r="L366" s="150"/>
      <c r="M366" s="150"/>
      <c r="N366" s="150"/>
      <c r="P366" s="43" t="str">
        <f t="shared" si="23"/>
        <v>10G 80 km SFP+</v>
      </c>
      <c r="Q366" s="306">
        <v>0</v>
      </c>
      <c r="R366" s="306">
        <v>0</v>
      </c>
      <c r="S366" s="306"/>
      <c r="T366" s="306"/>
      <c r="U366" s="306"/>
      <c r="V366" s="306"/>
      <c r="W366" s="306"/>
      <c r="X366" s="306"/>
      <c r="Y366" s="306"/>
      <c r="Z366" s="306"/>
      <c r="AA366" s="306"/>
      <c r="AB366" s="306"/>
    </row>
    <row r="367" spans="2:39" ht="13.8">
      <c r="B367" s="156" t="str">
        <f t="shared" si="22"/>
        <v>10G Various Legacy/discontinued</v>
      </c>
      <c r="C367" s="150">
        <v>0</v>
      </c>
      <c r="D367" s="150">
        <v>0</v>
      </c>
      <c r="E367" s="150"/>
      <c r="F367" s="150"/>
      <c r="G367" s="205"/>
      <c r="H367" s="150"/>
      <c r="I367" s="150"/>
      <c r="J367" s="150"/>
      <c r="K367" s="150"/>
      <c r="L367" s="150"/>
      <c r="M367" s="150"/>
      <c r="N367" s="150"/>
      <c r="P367" s="43" t="str">
        <f t="shared" si="23"/>
        <v>10G Various Legacy/discontinued</v>
      </c>
      <c r="Q367" s="306">
        <v>0</v>
      </c>
      <c r="R367" s="306">
        <v>0</v>
      </c>
      <c r="S367" s="306"/>
      <c r="T367" s="306"/>
      <c r="U367" s="306"/>
      <c r="V367" s="306"/>
      <c r="W367" s="306"/>
      <c r="X367" s="306"/>
      <c r="Y367" s="306"/>
      <c r="Z367" s="306"/>
      <c r="AA367" s="306"/>
      <c r="AB367" s="306"/>
    </row>
    <row r="368" spans="2:39" ht="13.8">
      <c r="B368" s="156" t="str">
        <f t="shared" si="22"/>
        <v>25G SR, eSR 100 - 300 m SFP28</v>
      </c>
      <c r="C368" s="150">
        <v>7146</v>
      </c>
      <c r="D368" s="150">
        <v>95865</v>
      </c>
      <c r="E368" s="150"/>
      <c r="F368" s="150"/>
      <c r="G368" s="205"/>
      <c r="H368" s="150"/>
      <c r="I368" s="150"/>
      <c r="J368" s="150"/>
      <c r="K368" s="150"/>
      <c r="L368" s="150"/>
      <c r="M368" s="150"/>
      <c r="N368" s="150"/>
      <c r="P368" s="43" t="str">
        <f t="shared" si="23"/>
        <v>25G SR, eSR 100 - 300 m SFP28</v>
      </c>
      <c r="Q368" s="306">
        <v>1</v>
      </c>
      <c r="R368" s="306">
        <v>1</v>
      </c>
      <c r="S368" s="306"/>
      <c r="T368" s="306"/>
      <c r="U368" s="306"/>
      <c r="V368" s="306"/>
      <c r="W368" s="306"/>
      <c r="X368" s="306"/>
      <c r="Y368" s="306"/>
      <c r="Z368" s="306"/>
      <c r="AA368" s="306"/>
      <c r="AB368" s="306"/>
    </row>
    <row r="369" spans="2:28" ht="13.8">
      <c r="B369" s="156" t="str">
        <f t="shared" si="22"/>
        <v>25G LR 10 km SFP28</v>
      </c>
      <c r="C369" s="150">
        <v>0</v>
      </c>
      <c r="D369" s="150">
        <v>0</v>
      </c>
      <c r="E369" s="150"/>
      <c r="F369" s="150"/>
      <c r="G369" s="205"/>
      <c r="H369" s="150"/>
      <c r="I369" s="150"/>
      <c r="J369" s="150"/>
      <c r="K369" s="150"/>
      <c r="L369" s="150"/>
      <c r="M369" s="150"/>
      <c r="N369" s="150"/>
      <c r="P369" s="43" t="str">
        <f t="shared" si="23"/>
        <v>25G LR 10 km SFP28</v>
      </c>
      <c r="Q369" s="306">
        <v>0</v>
      </c>
      <c r="R369" s="306">
        <v>0</v>
      </c>
      <c r="S369" s="306"/>
      <c r="T369" s="306"/>
      <c r="U369" s="306"/>
      <c r="V369" s="306"/>
      <c r="W369" s="306"/>
      <c r="X369" s="306"/>
      <c r="Y369" s="306"/>
      <c r="Z369" s="306"/>
      <c r="AA369" s="306"/>
      <c r="AB369" s="306"/>
    </row>
    <row r="370" spans="2:28" ht="13.8">
      <c r="B370" s="156" t="str">
        <f t="shared" si="22"/>
        <v>25G ER 40 km SFP28</v>
      </c>
      <c r="C370" s="150">
        <v>0</v>
      </c>
      <c r="D370" s="150">
        <v>0</v>
      </c>
      <c r="E370" s="150"/>
      <c r="F370" s="150"/>
      <c r="G370" s="205"/>
      <c r="H370" s="150"/>
      <c r="I370" s="150"/>
      <c r="J370" s="150"/>
      <c r="K370" s="150"/>
      <c r="L370" s="150"/>
      <c r="M370" s="150"/>
      <c r="N370" s="150"/>
      <c r="P370" s="43" t="str">
        <f t="shared" si="23"/>
        <v>25G ER 40 km SFP28</v>
      </c>
      <c r="Q370" s="306">
        <v>0</v>
      </c>
      <c r="R370" s="306">
        <v>0</v>
      </c>
      <c r="S370" s="306"/>
      <c r="T370" s="306"/>
      <c r="U370" s="306"/>
      <c r="V370" s="306"/>
      <c r="W370" s="306"/>
      <c r="X370" s="306"/>
      <c r="Y370" s="306"/>
      <c r="Z370" s="306"/>
      <c r="AA370" s="306"/>
      <c r="AB370" s="306"/>
    </row>
    <row r="371" spans="2:28" ht="13.8">
      <c r="B371" s="156" t="str">
        <f t="shared" si="22"/>
        <v>40G SR4 100 m QSFP+</v>
      </c>
      <c r="C371" s="150">
        <v>0</v>
      </c>
      <c r="D371" s="150">
        <v>0</v>
      </c>
      <c r="E371" s="150"/>
      <c r="F371" s="150"/>
      <c r="G371" s="205"/>
      <c r="H371" s="150"/>
      <c r="I371" s="150"/>
      <c r="J371" s="150"/>
      <c r="K371" s="150"/>
      <c r="L371" s="150"/>
      <c r="M371" s="150"/>
      <c r="N371" s="150"/>
      <c r="P371" s="43" t="str">
        <f t="shared" si="23"/>
        <v>40G SR4 100 m QSFP+</v>
      </c>
      <c r="Q371" s="306">
        <v>0</v>
      </c>
      <c r="R371" s="306">
        <v>0</v>
      </c>
      <c r="S371" s="306"/>
      <c r="T371" s="306"/>
      <c r="U371" s="306"/>
      <c r="V371" s="306"/>
      <c r="W371" s="306"/>
      <c r="X371" s="306"/>
      <c r="Y371" s="306"/>
      <c r="Z371" s="306"/>
      <c r="AA371" s="306"/>
      <c r="AB371" s="306"/>
    </row>
    <row r="372" spans="2:28" ht="13.8">
      <c r="B372" s="156" t="str">
        <f t="shared" si="22"/>
        <v>40G MM duplex 100 m QSFP+</v>
      </c>
      <c r="C372" s="150">
        <v>0</v>
      </c>
      <c r="D372" s="150">
        <v>0</v>
      </c>
      <c r="E372" s="150"/>
      <c r="F372" s="150"/>
      <c r="G372" s="205"/>
      <c r="H372" s="150"/>
      <c r="I372" s="150"/>
      <c r="J372" s="150"/>
      <c r="K372" s="150"/>
      <c r="L372" s="150"/>
      <c r="M372" s="150"/>
      <c r="N372" s="150"/>
      <c r="P372" s="43" t="str">
        <f t="shared" si="23"/>
        <v>40G MM duplex 100 m QSFP+</v>
      </c>
      <c r="Q372" s="306">
        <v>0</v>
      </c>
      <c r="R372" s="306">
        <v>0</v>
      </c>
      <c r="S372" s="306"/>
      <c r="T372" s="306"/>
      <c r="U372" s="306"/>
      <c r="V372" s="306"/>
      <c r="W372" s="306"/>
      <c r="X372" s="306"/>
      <c r="Y372" s="306"/>
      <c r="Z372" s="306"/>
      <c r="AA372" s="306"/>
      <c r="AB372" s="306"/>
    </row>
    <row r="373" spans="2:28" ht="13.8">
      <c r="B373" s="156" t="str">
        <f t="shared" si="22"/>
        <v>40G eSR4 300 m QSFP+</v>
      </c>
      <c r="C373" s="150">
        <v>0</v>
      </c>
      <c r="D373" s="150">
        <v>0</v>
      </c>
      <c r="E373" s="150"/>
      <c r="F373" s="150"/>
      <c r="G373" s="205"/>
      <c r="H373" s="150"/>
      <c r="I373" s="150"/>
      <c r="J373" s="150"/>
      <c r="K373" s="150"/>
      <c r="L373" s="150"/>
      <c r="M373" s="150"/>
      <c r="N373" s="150"/>
      <c r="P373" s="43" t="str">
        <f t="shared" si="23"/>
        <v>40G eSR4 300 m QSFP+</v>
      </c>
      <c r="Q373" s="306">
        <v>0</v>
      </c>
      <c r="R373" s="306">
        <v>0</v>
      </c>
      <c r="S373" s="306"/>
      <c r="T373" s="306"/>
      <c r="U373" s="306"/>
      <c r="V373" s="306"/>
      <c r="W373" s="306"/>
      <c r="X373" s="306"/>
      <c r="Y373" s="306"/>
      <c r="Z373" s="306"/>
      <c r="AA373" s="306"/>
      <c r="AB373" s="306"/>
    </row>
    <row r="374" spans="2:28" ht="13.8">
      <c r="B374" s="156" t="str">
        <f t="shared" si="22"/>
        <v>40G PSM4  500 m QSFP+</v>
      </c>
      <c r="C374" s="150">
        <v>0</v>
      </c>
      <c r="D374" s="150">
        <v>0</v>
      </c>
      <c r="E374" s="150"/>
      <c r="F374" s="150"/>
      <c r="G374" s="205"/>
      <c r="H374" s="150"/>
      <c r="I374" s="150"/>
      <c r="J374" s="150"/>
      <c r="K374" s="150"/>
      <c r="L374" s="150"/>
      <c r="M374" s="150"/>
      <c r="N374" s="150"/>
      <c r="P374" s="43" t="str">
        <f t="shared" si="23"/>
        <v>40G PSM4  500 m QSFP+</v>
      </c>
      <c r="Q374" s="306">
        <v>0</v>
      </c>
      <c r="R374" s="306">
        <v>0</v>
      </c>
      <c r="S374" s="306"/>
      <c r="T374" s="306"/>
      <c r="U374" s="306"/>
      <c r="V374" s="306"/>
      <c r="W374" s="306"/>
      <c r="X374" s="306"/>
      <c r="Y374" s="306"/>
      <c r="Z374" s="306"/>
      <c r="AA374" s="306"/>
      <c r="AB374" s="306"/>
    </row>
    <row r="375" spans="2:28" ht="13.8">
      <c r="B375" s="156" t="str">
        <f t="shared" si="22"/>
        <v>40G (FR) 2 km CFP</v>
      </c>
      <c r="C375" s="150">
        <v>0</v>
      </c>
      <c r="D375" s="150">
        <v>0</v>
      </c>
      <c r="E375" s="150"/>
      <c r="F375" s="150"/>
      <c r="G375" s="205"/>
      <c r="H375" s="150"/>
      <c r="I375" s="150"/>
      <c r="J375" s="150"/>
      <c r="K375" s="150"/>
      <c r="L375" s="150"/>
      <c r="M375" s="150"/>
      <c r="N375" s="150"/>
      <c r="P375" s="43" t="str">
        <f t="shared" si="23"/>
        <v>40G (FR) 2 km CFP</v>
      </c>
      <c r="Q375" s="306">
        <v>0</v>
      </c>
      <c r="R375" s="306">
        <v>0</v>
      </c>
      <c r="S375" s="306"/>
      <c r="T375" s="306"/>
      <c r="U375" s="306"/>
      <c r="V375" s="306"/>
      <c r="W375" s="306"/>
      <c r="X375" s="306"/>
      <c r="Y375" s="306"/>
      <c r="Z375" s="306"/>
      <c r="AA375" s="306"/>
      <c r="AB375" s="306"/>
    </row>
    <row r="376" spans="2:28" ht="13.8">
      <c r="B376" s="156" t="str">
        <f t="shared" si="22"/>
        <v>40G (LR4 subspec) 2 km QSFP+</v>
      </c>
      <c r="C376" s="150">
        <v>0</v>
      </c>
      <c r="D376" s="150">
        <v>0</v>
      </c>
      <c r="E376" s="150"/>
      <c r="F376" s="150"/>
      <c r="G376" s="205"/>
      <c r="H376" s="150"/>
      <c r="I376" s="150"/>
      <c r="J376" s="150"/>
      <c r="K376" s="150"/>
      <c r="L376" s="150"/>
      <c r="M376" s="150"/>
      <c r="N376" s="150"/>
      <c r="P376" s="43" t="str">
        <f t="shared" si="23"/>
        <v>40G (LR4 subspec) 2 km QSFP+</v>
      </c>
      <c r="Q376" s="306">
        <v>0</v>
      </c>
      <c r="R376" s="306">
        <v>0</v>
      </c>
      <c r="S376" s="306"/>
      <c r="T376" s="306"/>
      <c r="U376" s="306"/>
      <c r="V376" s="306"/>
      <c r="W376" s="306"/>
      <c r="X376" s="306"/>
      <c r="Y376" s="306"/>
      <c r="Z376" s="306"/>
      <c r="AA376" s="306"/>
      <c r="AB376" s="306"/>
    </row>
    <row r="377" spans="2:28" ht="13.8">
      <c r="B377" s="156" t="str">
        <f t="shared" si="22"/>
        <v>40G 10 km CFP</v>
      </c>
      <c r="C377" s="150">
        <v>0</v>
      </c>
      <c r="D377" s="150">
        <v>0</v>
      </c>
      <c r="E377" s="150"/>
      <c r="F377" s="150"/>
      <c r="G377" s="205"/>
      <c r="H377" s="150"/>
      <c r="I377" s="150"/>
      <c r="J377" s="150"/>
      <c r="K377" s="150"/>
      <c r="L377" s="150"/>
      <c r="M377" s="150"/>
      <c r="N377" s="150"/>
      <c r="P377" s="43" t="str">
        <f t="shared" si="23"/>
        <v>40G 10 km CFP</v>
      </c>
      <c r="Q377" s="306">
        <v>0</v>
      </c>
      <c r="R377" s="306">
        <v>0</v>
      </c>
      <c r="S377" s="306"/>
      <c r="T377" s="306"/>
      <c r="U377" s="306"/>
      <c r="V377" s="306"/>
      <c r="W377" s="306"/>
      <c r="X377" s="306"/>
      <c r="Y377" s="306"/>
      <c r="Z377" s="306"/>
      <c r="AA377" s="306"/>
      <c r="AB377" s="306"/>
    </row>
    <row r="378" spans="2:28" ht="13.8">
      <c r="B378" s="156" t="str">
        <f t="shared" si="22"/>
        <v>40G 10 km QSFP+</v>
      </c>
      <c r="C378" s="150">
        <v>0</v>
      </c>
      <c r="D378" s="150">
        <v>0</v>
      </c>
      <c r="E378" s="150"/>
      <c r="F378" s="150"/>
      <c r="G378" s="205"/>
      <c r="H378" s="150"/>
      <c r="I378" s="150"/>
      <c r="J378" s="150"/>
      <c r="K378" s="150"/>
      <c r="L378" s="150"/>
      <c r="M378" s="150"/>
      <c r="N378" s="150"/>
      <c r="P378" s="43" t="str">
        <f t="shared" si="23"/>
        <v>40G 10 km QSFP+</v>
      </c>
      <c r="Q378" s="306">
        <v>0</v>
      </c>
      <c r="R378" s="306">
        <v>0</v>
      </c>
      <c r="S378" s="306"/>
      <c r="T378" s="306"/>
      <c r="U378" s="306"/>
      <c r="V378" s="306"/>
      <c r="W378" s="306"/>
      <c r="X378" s="306"/>
      <c r="Y378" s="306"/>
      <c r="Z378" s="306"/>
      <c r="AA378" s="306"/>
      <c r="AB378" s="306"/>
    </row>
    <row r="379" spans="2:28" ht="13.8">
      <c r="B379" s="156" t="str">
        <f t="shared" si="22"/>
        <v>40G 40 km QSFP+</v>
      </c>
      <c r="C379" s="150">
        <v>0</v>
      </c>
      <c r="D379" s="150">
        <v>0</v>
      </c>
      <c r="E379" s="150"/>
      <c r="F379" s="150"/>
      <c r="G379" s="205"/>
      <c r="H379" s="150"/>
      <c r="I379" s="150"/>
      <c r="J379" s="150"/>
      <c r="K379" s="150"/>
      <c r="L379" s="150"/>
      <c r="M379" s="150"/>
      <c r="N379" s="150"/>
      <c r="P379" s="43" t="str">
        <f t="shared" si="23"/>
        <v>40G 40 km QSFP+</v>
      </c>
      <c r="Q379" s="306">
        <v>0</v>
      </c>
      <c r="R379" s="306">
        <v>0</v>
      </c>
      <c r="S379" s="306"/>
      <c r="T379" s="306"/>
      <c r="U379" s="306"/>
      <c r="V379" s="306"/>
      <c r="W379" s="306"/>
      <c r="X379" s="306"/>
      <c r="Y379" s="306"/>
      <c r="Z379" s="306"/>
      <c r="AA379" s="306"/>
      <c r="AB379" s="306"/>
    </row>
    <row r="380" spans="2:28" ht="13.8">
      <c r="B380" s="156" t="str">
        <f t="shared" si="22"/>
        <v>50G  100 m all</v>
      </c>
      <c r="C380" s="150">
        <v>0</v>
      </c>
      <c r="D380" s="150">
        <v>0</v>
      </c>
      <c r="E380" s="150"/>
      <c r="F380" s="150"/>
      <c r="G380" s="205"/>
      <c r="H380" s="150"/>
      <c r="I380" s="150"/>
      <c r="J380" s="150"/>
      <c r="K380" s="150"/>
      <c r="L380" s="150"/>
      <c r="M380" s="150"/>
      <c r="N380" s="150"/>
      <c r="P380" s="43" t="str">
        <f t="shared" si="23"/>
        <v>50G  100 m all</v>
      </c>
      <c r="Q380" s="306">
        <v>1</v>
      </c>
      <c r="R380" s="306">
        <v>1</v>
      </c>
      <c r="S380" s="306"/>
      <c r="T380" s="306"/>
      <c r="U380" s="306"/>
      <c r="V380" s="306"/>
      <c r="W380" s="306"/>
      <c r="X380" s="306"/>
      <c r="Y380" s="306"/>
      <c r="Z380" s="306"/>
      <c r="AA380" s="306"/>
      <c r="AB380" s="306"/>
    </row>
    <row r="381" spans="2:28" ht="13.8">
      <c r="B381" s="156" t="str">
        <f t="shared" si="22"/>
        <v>50G  2 km all</v>
      </c>
      <c r="C381" s="150">
        <v>0</v>
      </c>
      <c r="D381" s="150">
        <v>0</v>
      </c>
      <c r="E381" s="150"/>
      <c r="F381" s="150"/>
      <c r="G381" s="205"/>
      <c r="H381" s="150"/>
      <c r="I381" s="150"/>
      <c r="J381" s="150"/>
      <c r="K381" s="150"/>
      <c r="L381" s="150"/>
      <c r="M381" s="150"/>
      <c r="N381" s="150"/>
      <c r="P381" s="43" t="str">
        <f t="shared" si="23"/>
        <v>50G  2 km all</v>
      </c>
      <c r="Q381" s="306">
        <v>0</v>
      </c>
      <c r="R381" s="306">
        <v>0</v>
      </c>
      <c r="S381" s="306"/>
      <c r="T381" s="306"/>
      <c r="U381" s="306"/>
      <c r="V381" s="306"/>
      <c r="W381" s="306"/>
      <c r="X381" s="306"/>
      <c r="Y381" s="306"/>
      <c r="Z381" s="306"/>
      <c r="AA381" s="306"/>
      <c r="AB381" s="306"/>
    </row>
    <row r="382" spans="2:28" ht="13.8">
      <c r="B382" s="156" t="str">
        <f t="shared" si="22"/>
        <v>50G  10 km all</v>
      </c>
      <c r="C382" s="150">
        <v>0</v>
      </c>
      <c r="D382" s="150">
        <v>0</v>
      </c>
      <c r="E382" s="150"/>
      <c r="F382" s="150"/>
      <c r="G382" s="205"/>
      <c r="H382" s="150"/>
      <c r="I382" s="150"/>
      <c r="J382" s="150"/>
      <c r="K382" s="150"/>
      <c r="L382" s="150"/>
      <c r="M382" s="150"/>
      <c r="N382" s="150"/>
      <c r="P382" s="43" t="str">
        <f t="shared" si="23"/>
        <v>50G  10 km all</v>
      </c>
      <c r="Q382" s="306">
        <v>0</v>
      </c>
      <c r="R382" s="306">
        <v>0</v>
      </c>
      <c r="S382" s="306"/>
      <c r="T382" s="306"/>
      <c r="U382" s="306"/>
      <c r="V382" s="306"/>
      <c r="W382" s="306"/>
      <c r="X382" s="306"/>
      <c r="Y382" s="306"/>
      <c r="Z382" s="306"/>
      <c r="AA382" s="306"/>
      <c r="AB382" s="306"/>
    </row>
    <row r="383" spans="2:28" ht="13.8">
      <c r="B383" s="156" t="str">
        <f t="shared" si="22"/>
        <v>50G  40 km all</v>
      </c>
      <c r="C383" s="150">
        <v>0</v>
      </c>
      <c r="D383" s="150">
        <v>0</v>
      </c>
      <c r="E383" s="150"/>
      <c r="F383" s="150"/>
      <c r="G383" s="205"/>
      <c r="H383" s="150"/>
      <c r="I383" s="150"/>
      <c r="J383" s="150"/>
      <c r="K383" s="150"/>
      <c r="L383" s="150"/>
      <c r="M383" s="150"/>
      <c r="N383" s="150"/>
      <c r="P383" s="136" t="str">
        <f t="shared" si="23"/>
        <v>50G  40 km all</v>
      </c>
      <c r="Q383" s="306">
        <v>0</v>
      </c>
      <c r="R383" s="306">
        <v>0</v>
      </c>
      <c r="S383" s="306"/>
      <c r="T383" s="306"/>
      <c r="U383" s="306"/>
      <c r="V383" s="306"/>
      <c r="W383" s="306"/>
      <c r="X383" s="306"/>
      <c r="Y383" s="306"/>
      <c r="Z383" s="306"/>
      <c r="AA383" s="306"/>
      <c r="AB383" s="306"/>
    </row>
    <row r="384" spans="2:28" ht="13.8">
      <c r="B384" s="156" t="str">
        <f t="shared" si="22"/>
        <v>50G  80 km all</v>
      </c>
      <c r="C384" s="150">
        <v>0</v>
      </c>
      <c r="D384" s="150">
        <v>0</v>
      </c>
      <c r="E384" s="150"/>
      <c r="F384" s="150"/>
      <c r="G384" s="205"/>
      <c r="H384" s="150"/>
      <c r="I384" s="150"/>
      <c r="J384" s="150"/>
      <c r="K384" s="150"/>
      <c r="L384" s="150"/>
      <c r="M384" s="150"/>
      <c r="N384" s="150"/>
      <c r="P384" s="136" t="str">
        <f t="shared" si="23"/>
        <v>50G  80 km all</v>
      </c>
      <c r="Q384" s="306">
        <v>0</v>
      </c>
      <c r="R384" s="306">
        <v>0</v>
      </c>
      <c r="S384" s="306"/>
      <c r="T384" s="306"/>
      <c r="U384" s="306"/>
      <c r="V384" s="306"/>
      <c r="W384" s="306"/>
      <c r="X384" s="306"/>
      <c r="Y384" s="306"/>
      <c r="Z384" s="306"/>
      <c r="AA384" s="306"/>
      <c r="AB384" s="306"/>
    </row>
    <row r="385" spans="2:28" ht="13.8">
      <c r="B385" s="156" t="str">
        <f t="shared" ref="B385:B404" si="24">B127</f>
        <v>100G SR4 100 m CFP</v>
      </c>
      <c r="C385" s="150">
        <v>0</v>
      </c>
      <c r="D385" s="150">
        <v>0</v>
      </c>
      <c r="E385" s="150"/>
      <c r="F385" s="150"/>
      <c r="G385" s="205"/>
      <c r="H385" s="150"/>
      <c r="I385" s="150"/>
      <c r="J385" s="150"/>
      <c r="K385" s="150"/>
      <c r="L385" s="150"/>
      <c r="M385" s="150"/>
      <c r="N385" s="150"/>
      <c r="P385" s="43" t="str">
        <f t="shared" ref="P385:P416" si="25">B127</f>
        <v>100G SR4 100 m CFP</v>
      </c>
      <c r="Q385" s="306">
        <v>0</v>
      </c>
      <c r="R385" s="306">
        <v>0</v>
      </c>
      <c r="S385" s="306"/>
      <c r="T385" s="306"/>
      <c r="U385" s="306"/>
      <c r="V385" s="306"/>
      <c r="W385" s="306"/>
      <c r="X385" s="306"/>
      <c r="Y385" s="306"/>
      <c r="Z385" s="306"/>
      <c r="AA385" s="306"/>
      <c r="AB385" s="306"/>
    </row>
    <row r="386" spans="2:28" ht="13.8">
      <c r="B386" s="156" t="str">
        <f t="shared" si="24"/>
        <v>100G SR4 100 m CFP2/4</v>
      </c>
      <c r="C386" s="150">
        <v>0</v>
      </c>
      <c r="D386" s="150">
        <v>0</v>
      </c>
      <c r="E386" s="150"/>
      <c r="F386" s="150"/>
      <c r="G386" s="205"/>
      <c r="H386" s="150"/>
      <c r="I386" s="150"/>
      <c r="J386" s="150"/>
      <c r="K386" s="150"/>
      <c r="L386" s="150"/>
      <c r="M386" s="150"/>
      <c r="N386" s="150"/>
      <c r="P386" s="43" t="str">
        <f t="shared" si="25"/>
        <v>100G SR4 100 m CFP2/4</v>
      </c>
      <c r="Q386" s="306">
        <v>0</v>
      </c>
      <c r="R386" s="306">
        <v>0</v>
      </c>
      <c r="S386" s="306"/>
      <c r="T386" s="306"/>
      <c r="U386" s="306"/>
      <c r="V386" s="306"/>
      <c r="W386" s="306"/>
      <c r="X386" s="306"/>
      <c r="Y386" s="306"/>
      <c r="Z386" s="306"/>
      <c r="AA386" s="306"/>
      <c r="AB386" s="306"/>
    </row>
    <row r="387" spans="2:28" ht="13.8">
      <c r="B387" s="156" t="str">
        <f t="shared" si="24"/>
        <v>100G SR4 100 m QSFP28</v>
      </c>
      <c r="C387" s="150">
        <v>0</v>
      </c>
      <c r="D387" s="150">
        <v>0</v>
      </c>
      <c r="E387" s="150"/>
      <c r="F387" s="150"/>
      <c r="G387" s="205"/>
      <c r="H387" s="150"/>
      <c r="I387" s="150"/>
      <c r="J387" s="150"/>
      <c r="K387" s="150"/>
      <c r="L387" s="150"/>
      <c r="M387" s="150"/>
      <c r="N387" s="150"/>
      <c r="P387" s="43" t="str">
        <f t="shared" si="25"/>
        <v>100G SR4 100 m QSFP28</v>
      </c>
      <c r="Q387" s="306">
        <v>0</v>
      </c>
      <c r="R387" s="306">
        <v>0</v>
      </c>
      <c r="S387" s="306"/>
      <c r="T387" s="306"/>
      <c r="U387" s="306"/>
      <c r="V387" s="306"/>
      <c r="W387" s="306"/>
      <c r="X387" s="306"/>
      <c r="Y387" s="306"/>
      <c r="Z387" s="306"/>
      <c r="AA387" s="306"/>
      <c r="AB387" s="306"/>
    </row>
    <row r="388" spans="2:28" ht="13.8">
      <c r="B388" s="156" t="str">
        <f t="shared" si="24"/>
        <v>100G SR2 100 m All</v>
      </c>
      <c r="C388" s="150">
        <v>0</v>
      </c>
      <c r="D388" s="150">
        <v>0</v>
      </c>
      <c r="E388" s="150"/>
      <c r="F388" s="150"/>
      <c r="G388" s="205"/>
      <c r="H388" s="150"/>
      <c r="I388" s="150"/>
      <c r="J388" s="150"/>
      <c r="K388" s="150"/>
      <c r="L388" s="150"/>
      <c r="M388" s="150"/>
      <c r="N388" s="150"/>
      <c r="P388" s="43" t="str">
        <f t="shared" si="25"/>
        <v>100G SR2 100 m All</v>
      </c>
      <c r="Q388" s="306">
        <v>0</v>
      </c>
      <c r="R388" s="306">
        <v>0</v>
      </c>
      <c r="S388" s="306"/>
      <c r="T388" s="306"/>
      <c r="U388" s="306"/>
      <c r="V388" s="306"/>
      <c r="W388" s="306"/>
      <c r="X388" s="306"/>
      <c r="Y388" s="306"/>
      <c r="Z388" s="306"/>
      <c r="AA388" s="306"/>
      <c r="AB388" s="306"/>
    </row>
    <row r="389" spans="2:28" ht="13.8">
      <c r="B389" s="156" t="str">
        <f t="shared" si="24"/>
        <v>100G MM Duplex 100 - 300 m QSFP28</v>
      </c>
      <c r="C389" s="150">
        <v>0</v>
      </c>
      <c r="D389" s="150">
        <v>0</v>
      </c>
      <c r="E389" s="150"/>
      <c r="F389" s="150"/>
      <c r="G389" s="205"/>
      <c r="H389" s="150"/>
      <c r="I389" s="150"/>
      <c r="J389" s="150"/>
      <c r="K389" s="150"/>
      <c r="L389" s="150"/>
      <c r="M389" s="150"/>
      <c r="N389" s="150"/>
      <c r="P389" s="43" t="str">
        <f t="shared" si="25"/>
        <v>100G MM Duplex 100 - 300 m QSFP28</v>
      </c>
      <c r="Q389" s="306">
        <v>0</v>
      </c>
      <c r="R389" s="306">
        <v>0</v>
      </c>
      <c r="S389" s="306"/>
      <c r="T389" s="306"/>
      <c r="U389" s="306"/>
      <c r="V389" s="306"/>
      <c r="W389" s="306"/>
      <c r="X389" s="306"/>
      <c r="Y389" s="306"/>
      <c r="Z389" s="306"/>
      <c r="AA389" s="306"/>
      <c r="AB389" s="306"/>
    </row>
    <row r="390" spans="2:28" ht="13.8">
      <c r="B390" s="156" t="str">
        <f t="shared" si="24"/>
        <v>100G eSR4 300 m QSFP28</v>
      </c>
      <c r="C390" s="150">
        <v>0</v>
      </c>
      <c r="D390" s="150">
        <v>0</v>
      </c>
      <c r="E390" s="150"/>
      <c r="F390" s="150"/>
      <c r="G390" s="205"/>
      <c r="H390" s="150"/>
      <c r="I390" s="150"/>
      <c r="J390" s="150"/>
      <c r="K390" s="150"/>
      <c r="L390" s="150"/>
      <c r="M390" s="150"/>
      <c r="N390" s="150"/>
      <c r="P390" s="43" t="str">
        <f t="shared" si="25"/>
        <v>100G eSR4 300 m QSFP28</v>
      </c>
      <c r="Q390" s="306">
        <v>0</v>
      </c>
      <c r="R390" s="306">
        <v>0</v>
      </c>
      <c r="S390" s="306"/>
      <c r="T390" s="306"/>
      <c r="U390" s="306"/>
      <c r="V390" s="306"/>
      <c r="W390" s="306"/>
      <c r="X390" s="306"/>
      <c r="Y390" s="306"/>
      <c r="Z390" s="306"/>
      <c r="AA390" s="306"/>
      <c r="AB390" s="306"/>
    </row>
    <row r="391" spans="2:28" ht="13.8">
      <c r="B391" s="156" t="str">
        <f t="shared" si="24"/>
        <v>100G PSM4 500 m QSFP28</v>
      </c>
      <c r="C391" s="150">
        <v>0</v>
      </c>
      <c r="D391" s="150">
        <v>0</v>
      </c>
      <c r="E391" s="150"/>
      <c r="F391" s="150"/>
      <c r="G391" s="205"/>
      <c r="H391" s="150"/>
      <c r="I391" s="150"/>
      <c r="J391" s="150"/>
      <c r="K391" s="150"/>
      <c r="L391" s="150"/>
      <c r="M391" s="150"/>
      <c r="N391" s="150"/>
      <c r="P391" s="43" t="str">
        <f t="shared" si="25"/>
        <v>100G PSM4 500 m QSFP28</v>
      </c>
      <c r="Q391" s="306">
        <v>0</v>
      </c>
      <c r="R391" s="306">
        <v>0</v>
      </c>
      <c r="S391" s="306"/>
      <c r="T391" s="306"/>
      <c r="U391" s="306"/>
      <c r="V391" s="306"/>
      <c r="W391" s="306"/>
      <c r="X391" s="306"/>
      <c r="Y391" s="306"/>
      <c r="Z391" s="306"/>
      <c r="AA391" s="306"/>
      <c r="AB391" s="306"/>
    </row>
    <row r="392" spans="2:28" ht="13.8">
      <c r="B392" s="156" t="str">
        <f t="shared" si="24"/>
        <v>100G DR 500m QSFP28</v>
      </c>
      <c r="C392" s="150">
        <v>0</v>
      </c>
      <c r="D392" s="150">
        <v>0</v>
      </c>
      <c r="E392" s="150"/>
      <c r="F392" s="150"/>
      <c r="G392" s="205"/>
      <c r="H392" s="150"/>
      <c r="I392" s="150"/>
      <c r="J392" s="150"/>
      <c r="K392" s="150"/>
      <c r="L392" s="150"/>
      <c r="M392" s="150"/>
      <c r="N392" s="150"/>
      <c r="P392" s="43" t="str">
        <f t="shared" si="25"/>
        <v>100G DR 500m QSFP28</v>
      </c>
      <c r="Q392" s="306">
        <v>0</v>
      </c>
      <c r="R392" s="306">
        <v>0</v>
      </c>
      <c r="S392" s="306"/>
      <c r="T392" s="306"/>
      <c r="U392" s="306"/>
      <c r="V392" s="306"/>
      <c r="W392" s="306"/>
      <c r="X392" s="306"/>
      <c r="Y392" s="306"/>
      <c r="Z392" s="306"/>
      <c r="AA392" s="306"/>
      <c r="AB392" s="306"/>
    </row>
    <row r="393" spans="2:28" ht="13.8">
      <c r="B393" s="156" t="str">
        <f t="shared" si="24"/>
        <v>100G CWDM4-subspec 500 m QSFP28</v>
      </c>
      <c r="C393" s="150">
        <v>0</v>
      </c>
      <c r="D393" s="150">
        <v>0</v>
      </c>
      <c r="E393" s="150"/>
      <c r="F393" s="150"/>
      <c r="G393" s="205"/>
      <c r="H393" s="150"/>
      <c r="I393" s="150"/>
      <c r="J393" s="150"/>
      <c r="K393" s="150"/>
      <c r="L393" s="150"/>
      <c r="M393" s="150"/>
      <c r="N393" s="150"/>
      <c r="P393" s="43" t="str">
        <f t="shared" si="25"/>
        <v>100G CWDM4-subspec 500 m QSFP28</v>
      </c>
      <c r="Q393" s="306">
        <v>0</v>
      </c>
      <c r="R393" s="306">
        <v>0</v>
      </c>
      <c r="S393" s="306"/>
      <c r="T393" s="306"/>
      <c r="U393" s="306"/>
      <c r="V393" s="306"/>
      <c r="W393" s="306"/>
      <c r="X393" s="306"/>
      <c r="Y393" s="306"/>
      <c r="Z393" s="306"/>
      <c r="AA393" s="306"/>
      <c r="AB393" s="306"/>
    </row>
    <row r="394" spans="2:28" ht="13.8">
      <c r="B394" s="156" t="str">
        <f t="shared" si="24"/>
        <v>100G CWDM4 2 km QSFP28</v>
      </c>
      <c r="C394" s="150">
        <v>0</v>
      </c>
      <c r="D394" s="150">
        <v>0</v>
      </c>
      <c r="E394" s="150"/>
      <c r="F394" s="150"/>
      <c r="G394" s="205"/>
      <c r="H394" s="150"/>
      <c r="I394" s="150"/>
      <c r="J394" s="150"/>
      <c r="K394" s="150"/>
      <c r="L394" s="150"/>
      <c r="M394" s="150"/>
      <c r="N394" s="150"/>
      <c r="P394" s="43" t="str">
        <f t="shared" si="25"/>
        <v>100G CWDM4 2 km QSFP28</v>
      </c>
      <c r="Q394" s="306">
        <v>0</v>
      </c>
      <c r="R394" s="306">
        <v>0</v>
      </c>
      <c r="S394" s="306"/>
      <c r="T394" s="306"/>
      <c r="U394" s="306"/>
      <c r="V394" s="306"/>
      <c r="W394" s="306"/>
      <c r="X394" s="306"/>
      <c r="Y394" s="306"/>
      <c r="Z394" s="306"/>
      <c r="AA394" s="306"/>
      <c r="AB394" s="306"/>
    </row>
    <row r="395" spans="2:28" ht="13.8">
      <c r="B395" s="156" t="str">
        <f t="shared" si="24"/>
        <v>100G FR, DR+ 2 km QSFP28</v>
      </c>
      <c r="C395" s="150">
        <v>0</v>
      </c>
      <c r="D395" s="150">
        <v>0</v>
      </c>
      <c r="E395" s="150"/>
      <c r="F395" s="150"/>
      <c r="G395" s="205"/>
      <c r="H395" s="150"/>
      <c r="I395" s="150"/>
      <c r="J395" s="150"/>
      <c r="K395" s="150"/>
      <c r="L395" s="150"/>
      <c r="M395" s="150"/>
      <c r="N395" s="150"/>
      <c r="P395" s="43" t="str">
        <f t="shared" si="25"/>
        <v>100G FR, DR+ 2 km QSFP28</v>
      </c>
      <c r="Q395" s="306">
        <v>0</v>
      </c>
      <c r="R395" s="306">
        <v>0</v>
      </c>
      <c r="S395" s="306"/>
      <c r="T395" s="306"/>
      <c r="U395" s="306"/>
      <c r="V395" s="306"/>
      <c r="W395" s="306"/>
      <c r="X395" s="306"/>
      <c r="Y395" s="306"/>
      <c r="Z395" s="306"/>
      <c r="AA395" s="306"/>
      <c r="AB395" s="306"/>
    </row>
    <row r="396" spans="2:28" ht="13.8">
      <c r="B396" s="156" t="str">
        <f t="shared" si="24"/>
        <v>100G LR4 10 km CFP</v>
      </c>
      <c r="C396" s="150">
        <v>0</v>
      </c>
      <c r="D396" s="150">
        <v>0</v>
      </c>
      <c r="E396" s="150"/>
      <c r="F396" s="150"/>
      <c r="G396" s="205"/>
      <c r="H396" s="150"/>
      <c r="I396" s="150"/>
      <c r="J396" s="150"/>
      <c r="K396" s="150"/>
      <c r="L396" s="150"/>
      <c r="M396" s="150"/>
      <c r="N396" s="150"/>
      <c r="P396" s="43" t="str">
        <f t="shared" si="25"/>
        <v>100G LR4 10 km CFP</v>
      </c>
      <c r="Q396" s="306">
        <v>0</v>
      </c>
      <c r="R396" s="306">
        <v>0</v>
      </c>
      <c r="S396" s="306"/>
      <c r="T396" s="306"/>
      <c r="U396" s="306"/>
      <c r="V396" s="306"/>
      <c r="W396" s="306"/>
      <c r="X396" s="306"/>
      <c r="Y396" s="306"/>
      <c r="Z396" s="306"/>
      <c r="AA396" s="306"/>
      <c r="AB396" s="306"/>
    </row>
    <row r="397" spans="2:28" ht="13.8">
      <c r="B397" s="156" t="str">
        <f t="shared" si="24"/>
        <v>100G LR4 10 km CFP2/4</v>
      </c>
      <c r="C397" s="150">
        <v>0</v>
      </c>
      <c r="D397" s="150">
        <v>0</v>
      </c>
      <c r="E397" s="150"/>
      <c r="F397" s="150"/>
      <c r="G397" s="205"/>
      <c r="H397" s="150"/>
      <c r="I397" s="150"/>
      <c r="J397" s="150"/>
      <c r="K397" s="150"/>
      <c r="L397" s="150"/>
      <c r="M397" s="150"/>
      <c r="N397" s="150"/>
      <c r="P397" s="43" t="str">
        <f t="shared" si="25"/>
        <v>100G LR4 10 km CFP2/4</v>
      </c>
      <c r="Q397" s="306">
        <v>0</v>
      </c>
      <c r="R397" s="306">
        <v>0</v>
      </c>
      <c r="S397" s="306"/>
      <c r="T397" s="306"/>
      <c r="U397" s="306"/>
      <c r="V397" s="306"/>
      <c r="W397" s="306"/>
      <c r="X397" s="306"/>
      <c r="Y397" s="306"/>
      <c r="Z397" s="306"/>
      <c r="AA397" s="306"/>
      <c r="AB397" s="306"/>
    </row>
    <row r="398" spans="2:28" ht="13.8">
      <c r="B398" s="156" t="str">
        <f t="shared" si="24"/>
        <v>100G LR4 and LR1 10 km QSFP28</v>
      </c>
      <c r="C398" s="150">
        <v>0</v>
      </c>
      <c r="D398" s="150">
        <v>0</v>
      </c>
      <c r="E398" s="150"/>
      <c r="F398" s="150"/>
      <c r="G398" s="205"/>
      <c r="H398" s="150"/>
      <c r="I398" s="150"/>
      <c r="J398" s="150"/>
      <c r="K398" s="150"/>
      <c r="L398" s="150"/>
      <c r="M398" s="150"/>
      <c r="N398" s="150"/>
      <c r="P398" s="43" t="str">
        <f t="shared" si="25"/>
        <v>100G LR4 and LR1 10 km QSFP28</v>
      </c>
      <c r="Q398" s="306">
        <v>0</v>
      </c>
      <c r="R398" s="306">
        <v>0</v>
      </c>
      <c r="S398" s="306"/>
      <c r="T398" s="306"/>
      <c r="U398" s="306"/>
      <c r="V398" s="306"/>
      <c r="W398" s="306"/>
      <c r="X398" s="306"/>
      <c r="Y398" s="306"/>
      <c r="Z398" s="306"/>
      <c r="AA398" s="306"/>
      <c r="AB398" s="306"/>
    </row>
    <row r="399" spans="2:28" ht="13.8">
      <c r="B399" s="156" t="str">
        <f t="shared" si="24"/>
        <v>100G 4WDM10 10 km QSFP28</v>
      </c>
      <c r="C399" s="150">
        <v>0</v>
      </c>
      <c r="D399" s="150">
        <v>0</v>
      </c>
      <c r="E399" s="150"/>
      <c r="F399" s="150"/>
      <c r="G399" s="205"/>
      <c r="H399" s="150"/>
      <c r="I399" s="150"/>
      <c r="J399" s="150"/>
      <c r="K399" s="150"/>
      <c r="L399" s="150"/>
      <c r="M399" s="150"/>
      <c r="N399" s="150"/>
      <c r="P399" s="43" t="str">
        <f t="shared" si="25"/>
        <v>100G 4WDM10 10 km QSFP28</v>
      </c>
      <c r="Q399" s="306">
        <v>0</v>
      </c>
      <c r="R399" s="306">
        <v>0</v>
      </c>
      <c r="S399" s="306"/>
      <c r="T399" s="306"/>
      <c r="U399" s="306"/>
      <c r="V399" s="306"/>
      <c r="W399" s="306"/>
      <c r="X399" s="306"/>
      <c r="Y399" s="306"/>
      <c r="Z399" s="306"/>
      <c r="AA399" s="306"/>
      <c r="AB399" s="306"/>
    </row>
    <row r="400" spans="2:28" ht="13.8">
      <c r="B400" s="156" t="str">
        <f t="shared" si="24"/>
        <v>100G 4WDM20 20 km QSFP28</v>
      </c>
      <c r="C400" s="150">
        <v>0</v>
      </c>
      <c r="D400" s="150">
        <v>0</v>
      </c>
      <c r="E400" s="150"/>
      <c r="F400" s="150"/>
      <c r="G400" s="205"/>
      <c r="H400" s="150"/>
      <c r="I400" s="150"/>
      <c r="J400" s="150"/>
      <c r="K400" s="150"/>
      <c r="L400" s="150"/>
      <c r="M400" s="150"/>
      <c r="N400" s="150"/>
      <c r="P400" s="43" t="str">
        <f t="shared" si="25"/>
        <v>100G 4WDM20 20 km QSFP28</v>
      </c>
      <c r="Q400" s="306">
        <v>0</v>
      </c>
      <c r="R400" s="306">
        <v>0</v>
      </c>
      <c r="S400" s="306"/>
      <c r="T400" s="306"/>
      <c r="U400" s="306"/>
      <c r="V400" s="306"/>
      <c r="W400" s="306"/>
      <c r="X400" s="306"/>
      <c r="Y400" s="306"/>
      <c r="Z400" s="306"/>
      <c r="AA400" s="306"/>
      <c r="AB400" s="306"/>
    </row>
    <row r="401" spans="1:39" ht="13.8">
      <c r="B401" s="156" t="str">
        <f t="shared" si="24"/>
        <v>100G ER4-Lite 30 km QSFP28</v>
      </c>
      <c r="C401" s="150">
        <v>0</v>
      </c>
      <c r="D401" s="150">
        <v>0</v>
      </c>
      <c r="E401" s="150"/>
      <c r="F401" s="150"/>
      <c r="G401" s="205"/>
      <c r="H401" s="150"/>
      <c r="I401" s="150"/>
      <c r="J401" s="150"/>
      <c r="K401" s="150"/>
      <c r="L401" s="150"/>
      <c r="M401" s="150"/>
      <c r="N401" s="150"/>
      <c r="P401" s="43" t="str">
        <f t="shared" si="25"/>
        <v>100G ER4-Lite 30 km QSFP28</v>
      </c>
      <c r="Q401" s="306">
        <v>0</v>
      </c>
      <c r="R401" s="306">
        <v>0</v>
      </c>
      <c r="S401" s="306"/>
      <c r="T401" s="306"/>
      <c r="U401" s="306"/>
      <c r="V401" s="306"/>
      <c r="W401" s="306"/>
      <c r="X401" s="306"/>
      <c r="Y401" s="306"/>
      <c r="Z401" s="306"/>
      <c r="AA401" s="306"/>
      <c r="AB401" s="306"/>
    </row>
    <row r="402" spans="1:39" ht="13.8">
      <c r="B402" s="156" t="str">
        <f t="shared" si="24"/>
        <v>100G ER4 40 km QSFP28</v>
      </c>
      <c r="C402" s="150">
        <v>0</v>
      </c>
      <c r="D402" s="150">
        <v>0</v>
      </c>
      <c r="E402" s="150"/>
      <c r="F402" s="150"/>
      <c r="G402" s="205"/>
      <c r="H402" s="150"/>
      <c r="I402" s="150"/>
      <c r="J402" s="150"/>
      <c r="K402" s="150"/>
      <c r="L402" s="150"/>
      <c r="M402" s="150"/>
      <c r="N402" s="150"/>
      <c r="P402" s="43" t="str">
        <f t="shared" si="25"/>
        <v>100G ER4 40 km QSFP28</v>
      </c>
      <c r="Q402" s="306">
        <v>0</v>
      </c>
      <c r="R402" s="306">
        <v>0</v>
      </c>
      <c r="S402" s="306"/>
      <c r="T402" s="306"/>
      <c r="U402" s="306"/>
      <c r="V402" s="306"/>
      <c r="W402" s="306"/>
      <c r="X402" s="306"/>
      <c r="Y402" s="306"/>
      <c r="Z402" s="306"/>
      <c r="AA402" s="306"/>
      <c r="AB402" s="306"/>
    </row>
    <row r="403" spans="1:39" ht="13.8">
      <c r="B403" s="156" t="str">
        <f t="shared" si="24"/>
        <v>100G ZR4 80 km QSFP28</v>
      </c>
      <c r="C403" s="150">
        <v>0</v>
      </c>
      <c r="D403" s="150">
        <v>0</v>
      </c>
      <c r="E403" s="150"/>
      <c r="F403" s="150"/>
      <c r="G403" s="205"/>
      <c r="H403" s="150"/>
      <c r="I403" s="150"/>
      <c r="J403" s="150"/>
      <c r="K403" s="150"/>
      <c r="L403" s="150"/>
      <c r="M403" s="150"/>
      <c r="N403" s="150"/>
      <c r="P403" s="43" t="str">
        <f t="shared" si="25"/>
        <v>100G ZR4 80 km QSFP28</v>
      </c>
      <c r="Q403" s="306">
        <v>0</v>
      </c>
      <c r="R403" s="306">
        <v>0</v>
      </c>
      <c r="S403" s="306"/>
      <c r="T403" s="306"/>
      <c r="U403" s="306"/>
      <c r="V403" s="306"/>
      <c r="W403" s="306"/>
      <c r="X403" s="306"/>
      <c r="Y403" s="306"/>
      <c r="Z403" s="306"/>
      <c r="AA403" s="306"/>
      <c r="AB403" s="306"/>
    </row>
    <row r="404" spans="1:39" s="13" customFormat="1" ht="13.8">
      <c r="A404"/>
      <c r="B404" s="156" t="str">
        <f t="shared" si="24"/>
        <v>200G SR4 100 m QSFP56</v>
      </c>
      <c r="C404" s="150">
        <v>0</v>
      </c>
      <c r="D404" s="150">
        <v>0</v>
      </c>
      <c r="E404" s="150"/>
      <c r="F404" s="150"/>
      <c r="G404" s="205"/>
      <c r="H404" s="150"/>
      <c r="I404" s="150"/>
      <c r="J404" s="150"/>
      <c r="K404" s="150"/>
      <c r="L404" s="150"/>
      <c r="M404" s="150"/>
      <c r="N404" s="150"/>
      <c r="O404" s="101"/>
      <c r="P404" s="43" t="str">
        <f t="shared" si="25"/>
        <v>200G SR4 100 m QSFP56</v>
      </c>
      <c r="Q404" s="306">
        <v>0</v>
      </c>
      <c r="R404" s="306">
        <v>0</v>
      </c>
      <c r="S404" s="306"/>
      <c r="T404" s="306"/>
      <c r="U404" s="306"/>
      <c r="V404" s="306"/>
      <c r="W404" s="306"/>
      <c r="X404" s="306"/>
      <c r="Y404" s="306"/>
      <c r="Z404" s="306"/>
      <c r="AA404" s="306"/>
      <c r="AB404" s="306"/>
      <c r="AC404"/>
      <c r="AD404"/>
      <c r="AE404"/>
      <c r="AF404"/>
      <c r="AG404"/>
      <c r="AH404"/>
      <c r="AI404"/>
      <c r="AJ404"/>
      <c r="AK404"/>
      <c r="AL404"/>
      <c r="AM404"/>
    </row>
    <row r="405" spans="1:39" s="13" customFormat="1" ht="13.8">
      <c r="A405"/>
      <c r="B405" s="156" t="str">
        <f t="shared" ref="B405:B431" si="26">B147</f>
        <v>200G DR 500 m TBD</v>
      </c>
      <c r="C405" s="150">
        <v>0</v>
      </c>
      <c r="D405" s="150">
        <v>0</v>
      </c>
      <c r="E405" s="150"/>
      <c r="F405" s="150"/>
      <c r="G405" s="205"/>
      <c r="H405" s="150"/>
      <c r="I405" s="150"/>
      <c r="J405" s="150"/>
      <c r="K405" s="150"/>
      <c r="L405" s="150"/>
      <c r="M405" s="150"/>
      <c r="N405" s="150"/>
      <c r="O405" s="101"/>
      <c r="P405" s="43" t="str">
        <f t="shared" si="25"/>
        <v>200G DR 500 m TBD</v>
      </c>
      <c r="Q405" s="306">
        <v>0</v>
      </c>
      <c r="R405" s="306">
        <v>0</v>
      </c>
      <c r="S405" s="306"/>
      <c r="T405" s="306"/>
      <c r="U405" s="306"/>
      <c r="V405" s="306"/>
      <c r="W405" s="306"/>
      <c r="X405" s="306"/>
      <c r="Y405" s="306"/>
      <c r="Z405" s="306"/>
      <c r="AA405" s="306"/>
      <c r="AB405" s="306"/>
      <c r="AC405"/>
      <c r="AD405"/>
      <c r="AE405"/>
      <c r="AF405"/>
      <c r="AG405"/>
      <c r="AH405"/>
      <c r="AI405"/>
      <c r="AJ405"/>
      <c r="AK405"/>
      <c r="AL405"/>
      <c r="AM405"/>
    </row>
    <row r="406" spans="1:39" s="13" customFormat="1" ht="13.8">
      <c r="A406"/>
      <c r="B406" s="156" t="str">
        <f t="shared" si="26"/>
        <v>200G FR4 3 km QSFP56</v>
      </c>
      <c r="C406" s="150">
        <v>0</v>
      </c>
      <c r="D406" s="150">
        <v>0</v>
      </c>
      <c r="E406" s="150"/>
      <c r="F406" s="150"/>
      <c r="G406" s="205"/>
      <c r="H406" s="150"/>
      <c r="I406" s="150"/>
      <c r="J406" s="150"/>
      <c r="K406" s="150"/>
      <c r="L406" s="150"/>
      <c r="M406" s="150"/>
      <c r="N406" s="150"/>
      <c r="O406" s="101"/>
      <c r="P406" s="43" t="str">
        <f t="shared" si="25"/>
        <v>200G FR4 3 km QSFP56</v>
      </c>
      <c r="Q406" s="306">
        <v>0</v>
      </c>
      <c r="R406" s="306">
        <v>0</v>
      </c>
      <c r="S406" s="306"/>
      <c r="T406" s="306"/>
      <c r="U406" s="306"/>
      <c r="V406" s="306"/>
      <c r="W406" s="306"/>
      <c r="X406" s="306"/>
      <c r="Y406" s="306"/>
      <c r="Z406" s="306"/>
      <c r="AA406" s="306"/>
      <c r="AB406" s="306"/>
      <c r="AC406"/>
      <c r="AD406"/>
      <c r="AE406"/>
      <c r="AF406"/>
      <c r="AG406"/>
      <c r="AH406"/>
      <c r="AI406"/>
      <c r="AJ406"/>
      <c r="AK406"/>
      <c r="AL406"/>
      <c r="AM406"/>
    </row>
    <row r="407" spans="1:39" s="13" customFormat="1" ht="13.8">
      <c r="A407"/>
      <c r="B407" s="156" t="str">
        <f t="shared" si="26"/>
        <v>200G LR 10 km TBD</v>
      </c>
      <c r="C407" s="150">
        <v>0</v>
      </c>
      <c r="D407" s="150">
        <v>0</v>
      </c>
      <c r="E407" s="150"/>
      <c r="F407" s="150"/>
      <c r="G407" s="205"/>
      <c r="H407" s="150"/>
      <c r="I407" s="150"/>
      <c r="J407" s="150"/>
      <c r="K407" s="150"/>
      <c r="L407" s="150"/>
      <c r="M407" s="150"/>
      <c r="N407" s="150"/>
      <c r="O407" s="101"/>
      <c r="P407" s="43" t="str">
        <f t="shared" si="25"/>
        <v>200G LR 10 km TBD</v>
      </c>
      <c r="Q407" s="306">
        <v>0</v>
      </c>
      <c r="R407" s="306">
        <v>0</v>
      </c>
      <c r="S407" s="306"/>
      <c r="T407" s="306"/>
      <c r="U407" s="306"/>
      <c r="V407" s="306"/>
      <c r="W407" s="306"/>
      <c r="X407" s="306"/>
      <c r="Y407" s="306"/>
      <c r="Z407" s="306"/>
      <c r="AA407" s="306"/>
      <c r="AB407" s="306"/>
      <c r="AC407"/>
      <c r="AD407"/>
      <c r="AE407"/>
      <c r="AF407"/>
      <c r="AG407"/>
      <c r="AH407"/>
      <c r="AI407"/>
      <c r="AJ407"/>
      <c r="AK407"/>
      <c r="AL407"/>
      <c r="AM407"/>
    </row>
    <row r="408" spans="1:39" s="13" customFormat="1" ht="13.8">
      <c r="A408"/>
      <c r="B408" s="156" t="str">
        <f t="shared" si="26"/>
        <v>200G ER4 40 km TBD</v>
      </c>
      <c r="C408" s="150">
        <v>0</v>
      </c>
      <c r="D408" s="150">
        <v>0</v>
      </c>
      <c r="E408" s="150"/>
      <c r="F408" s="150"/>
      <c r="G408" s="205"/>
      <c r="H408" s="150"/>
      <c r="I408" s="150"/>
      <c r="J408" s="150"/>
      <c r="K408" s="150"/>
      <c r="L408" s="150"/>
      <c r="M408" s="150"/>
      <c r="N408" s="150"/>
      <c r="O408" s="101"/>
      <c r="P408" s="43" t="str">
        <f t="shared" si="25"/>
        <v>200G ER4 40 km TBD</v>
      </c>
      <c r="Q408" s="306">
        <v>0</v>
      </c>
      <c r="R408" s="306">
        <v>0</v>
      </c>
      <c r="S408" s="306"/>
      <c r="T408" s="306"/>
      <c r="U408" s="306"/>
      <c r="V408" s="306"/>
      <c r="W408" s="306"/>
      <c r="X408" s="306"/>
      <c r="Y408" s="306"/>
      <c r="Z408" s="306"/>
      <c r="AA408" s="306"/>
      <c r="AB408" s="306"/>
      <c r="AC408"/>
      <c r="AD408"/>
      <c r="AE408"/>
      <c r="AF408"/>
      <c r="AG408"/>
      <c r="AH408"/>
      <c r="AI408"/>
      <c r="AJ408"/>
      <c r="AK408"/>
      <c r="AL408"/>
      <c r="AM408"/>
    </row>
    <row r="409" spans="1:39" s="13" customFormat="1" ht="13.8">
      <c r="A409"/>
      <c r="B409" s="156" t="str">
        <f t="shared" si="26"/>
        <v>2x200 (400G-SR8) 100 m OSFP, QSFP-DD</v>
      </c>
      <c r="C409" s="150">
        <v>0</v>
      </c>
      <c r="D409" s="150">
        <v>0</v>
      </c>
      <c r="E409" s="150"/>
      <c r="F409" s="150"/>
      <c r="G409" s="205"/>
      <c r="H409" s="150"/>
      <c r="I409" s="150"/>
      <c r="J409" s="150"/>
      <c r="K409" s="150"/>
      <c r="L409" s="150"/>
      <c r="M409" s="150"/>
      <c r="N409" s="150"/>
      <c r="O409" s="101"/>
      <c r="P409" s="43" t="str">
        <f t="shared" si="25"/>
        <v>2x200 (400G-SR8) 100 m OSFP, QSFP-DD</v>
      </c>
      <c r="Q409" s="306">
        <v>0</v>
      </c>
      <c r="R409" s="306">
        <v>0</v>
      </c>
      <c r="S409" s="306"/>
      <c r="T409" s="306"/>
      <c r="U409" s="306"/>
      <c r="V409" s="306"/>
      <c r="W409" s="306"/>
      <c r="X409" s="306"/>
      <c r="Y409" s="306"/>
      <c r="Z409" s="306"/>
      <c r="AA409" s="306"/>
      <c r="AB409" s="306"/>
      <c r="AC409"/>
      <c r="AD409"/>
      <c r="AE409"/>
      <c r="AF409"/>
      <c r="AG409"/>
      <c r="AH409"/>
      <c r="AI409"/>
      <c r="AJ409"/>
      <c r="AK409"/>
      <c r="AL409"/>
      <c r="AM409"/>
    </row>
    <row r="410" spans="1:39" ht="13.8">
      <c r="B410" s="156" t="str">
        <f t="shared" si="26"/>
        <v>400G SR4.2 100 m OSFP, QSFP-DD</v>
      </c>
      <c r="C410" s="150">
        <v>0</v>
      </c>
      <c r="D410" s="150">
        <v>0</v>
      </c>
      <c r="E410" s="150"/>
      <c r="F410" s="150"/>
      <c r="G410" s="205"/>
      <c r="H410" s="150"/>
      <c r="I410" s="150"/>
      <c r="J410" s="150"/>
      <c r="K410" s="150"/>
      <c r="L410" s="150"/>
      <c r="M410" s="150"/>
      <c r="N410" s="150"/>
      <c r="P410" s="43" t="str">
        <f t="shared" si="25"/>
        <v>400G SR4.2 100 m OSFP, QSFP-DD</v>
      </c>
      <c r="Q410" s="306">
        <v>0</v>
      </c>
      <c r="R410" s="306">
        <v>0</v>
      </c>
      <c r="S410" s="306"/>
      <c r="T410" s="306"/>
      <c r="U410" s="306"/>
      <c r="V410" s="306"/>
      <c r="W410" s="306"/>
      <c r="X410" s="306"/>
      <c r="Y410" s="306"/>
      <c r="Z410" s="306"/>
      <c r="AA410" s="306"/>
      <c r="AB410" s="306"/>
    </row>
    <row r="411" spans="1:39" ht="13.8">
      <c r="B411" s="156" t="str">
        <f t="shared" si="26"/>
        <v>400G DR4 500 m OSFP, QSFP-DD, QSFP112</v>
      </c>
      <c r="C411" s="150">
        <v>0</v>
      </c>
      <c r="D411" s="150">
        <v>0</v>
      </c>
      <c r="E411" s="150"/>
      <c r="F411" s="150"/>
      <c r="G411" s="205"/>
      <c r="H411" s="150"/>
      <c r="I411" s="150"/>
      <c r="J411" s="150"/>
      <c r="K411" s="150"/>
      <c r="L411" s="150"/>
      <c r="M411" s="150"/>
      <c r="N411" s="150"/>
      <c r="P411" s="43" t="str">
        <f t="shared" si="25"/>
        <v>400G DR4 500 m OSFP, QSFP-DD, QSFP112</v>
      </c>
      <c r="Q411" s="306">
        <v>0</v>
      </c>
      <c r="R411" s="306">
        <v>0</v>
      </c>
      <c r="S411" s="306"/>
      <c r="T411" s="306"/>
      <c r="U411" s="306"/>
      <c r="V411" s="306"/>
      <c r="W411" s="306"/>
      <c r="X411" s="306"/>
      <c r="Y411" s="306"/>
      <c r="Z411" s="306"/>
      <c r="AA411" s="306"/>
      <c r="AB411" s="306"/>
    </row>
    <row r="412" spans="1:39" ht="13.8">
      <c r="B412" s="156" t="str">
        <f t="shared" si="26"/>
        <v>2x(200G FR4) 2 km OSFP</v>
      </c>
      <c r="C412" s="150">
        <v>0</v>
      </c>
      <c r="D412" s="150">
        <v>0</v>
      </c>
      <c r="E412" s="150"/>
      <c r="F412" s="150"/>
      <c r="G412" s="205"/>
      <c r="H412" s="150"/>
      <c r="I412" s="150"/>
      <c r="J412" s="150"/>
      <c r="K412" s="150"/>
      <c r="L412" s="150"/>
      <c r="M412" s="150"/>
      <c r="N412" s="150"/>
      <c r="P412" s="43" t="str">
        <f t="shared" si="25"/>
        <v>2x(200G FR4) 2 km OSFP</v>
      </c>
      <c r="Q412" s="306">
        <v>0</v>
      </c>
      <c r="R412" s="306">
        <v>0</v>
      </c>
      <c r="S412" s="306"/>
      <c r="T412" s="306"/>
      <c r="U412" s="306"/>
      <c r="V412" s="306"/>
      <c r="W412" s="306"/>
      <c r="X412" s="306"/>
      <c r="Y412" s="306"/>
      <c r="Z412" s="306"/>
      <c r="AA412" s="306"/>
      <c r="AB412" s="306"/>
    </row>
    <row r="413" spans="1:39" ht="13.8">
      <c r="B413" s="156" t="str">
        <f t="shared" si="26"/>
        <v>400G FR4 2 km OSFP, QSFP-DD, QSFP112</v>
      </c>
      <c r="C413" s="150">
        <v>0</v>
      </c>
      <c r="D413" s="150">
        <v>0</v>
      </c>
      <c r="E413" s="150"/>
      <c r="F413" s="150"/>
      <c r="G413" s="205"/>
      <c r="H413" s="150"/>
      <c r="I413" s="150"/>
      <c r="J413" s="150"/>
      <c r="K413" s="150"/>
      <c r="L413" s="150"/>
      <c r="M413" s="150"/>
      <c r="N413" s="150"/>
      <c r="P413" s="43" t="str">
        <f t="shared" si="25"/>
        <v>400G FR4 2 km OSFP, QSFP-DD, QSFP112</v>
      </c>
      <c r="Q413" s="306">
        <v>0</v>
      </c>
      <c r="R413" s="306">
        <v>0</v>
      </c>
      <c r="S413" s="306"/>
      <c r="T413" s="306"/>
      <c r="U413" s="306"/>
      <c r="V413" s="306"/>
      <c r="W413" s="306"/>
      <c r="X413" s="306"/>
      <c r="Y413" s="306"/>
      <c r="Z413" s="306"/>
      <c r="AA413" s="306"/>
      <c r="AB413" s="306"/>
    </row>
    <row r="414" spans="1:39" ht="13.8">
      <c r="B414" s="156" t="str">
        <f t="shared" si="26"/>
        <v>400G LR8, LR4 10 km OSFP, QSFP-DD, QSFP112</v>
      </c>
      <c r="C414" s="150">
        <v>0</v>
      </c>
      <c r="D414" s="150">
        <v>0</v>
      </c>
      <c r="E414" s="150"/>
      <c r="F414" s="150"/>
      <c r="G414" s="205"/>
      <c r="H414" s="150"/>
      <c r="I414" s="150"/>
      <c r="J414" s="150"/>
      <c r="K414" s="150"/>
      <c r="L414" s="150"/>
      <c r="M414" s="150"/>
      <c r="N414" s="150"/>
      <c r="P414" s="43" t="str">
        <f t="shared" si="25"/>
        <v>400G LR8, LR4 10 km OSFP, QSFP-DD, QSFP112</v>
      </c>
      <c r="Q414" s="306">
        <v>0</v>
      </c>
      <c r="R414" s="306">
        <v>0</v>
      </c>
      <c r="S414" s="306"/>
      <c r="T414" s="306"/>
      <c r="U414" s="306"/>
      <c r="V414" s="306"/>
      <c r="W414" s="306"/>
      <c r="X414" s="306"/>
      <c r="Y414" s="306"/>
      <c r="Z414" s="306"/>
      <c r="AA414" s="306"/>
      <c r="AB414" s="306"/>
    </row>
    <row r="415" spans="1:39" ht="13.8">
      <c r="B415" s="156" t="str">
        <f t="shared" si="26"/>
        <v>400G ER4 40 km TBD</v>
      </c>
      <c r="C415" s="150">
        <v>0</v>
      </c>
      <c r="D415" s="150">
        <v>0</v>
      </c>
      <c r="E415" s="150"/>
      <c r="F415" s="150"/>
      <c r="G415" s="205"/>
      <c r="H415" s="150"/>
      <c r="I415" s="150"/>
      <c r="J415" s="150"/>
      <c r="K415" s="150"/>
      <c r="L415" s="150"/>
      <c r="M415" s="150"/>
      <c r="N415" s="150"/>
      <c r="P415" s="43" t="str">
        <f t="shared" si="25"/>
        <v>400G ER4 40 km TBD</v>
      </c>
      <c r="Q415" s="306">
        <v>0</v>
      </c>
      <c r="R415" s="306">
        <v>0</v>
      </c>
      <c r="S415" s="306"/>
      <c r="T415" s="306"/>
      <c r="U415" s="306"/>
      <c r="V415" s="306"/>
      <c r="W415" s="306"/>
      <c r="X415" s="306"/>
      <c r="Y415" s="306"/>
      <c r="Z415" s="306"/>
      <c r="AA415" s="306"/>
      <c r="AB415" s="306"/>
    </row>
    <row r="416" spans="1:39" ht="13.8">
      <c r="B416" s="156" t="str">
        <f t="shared" si="26"/>
        <v>800G SR8 50 m OSFP, QSFP-DD800</v>
      </c>
      <c r="C416" s="150">
        <v>0</v>
      </c>
      <c r="D416" s="150">
        <v>0</v>
      </c>
      <c r="E416" s="150"/>
      <c r="F416" s="150"/>
      <c r="G416" s="205"/>
      <c r="H416" s="150"/>
      <c r="I416" s="150"/>
      <c r="J416" s="150"/>
      <c r="K416" s="150"/>
      <c r="L416" s="150"/>
      <c r="M416" s="150"/>
      <c r="N416" s="150"/>
      <c r="P416" s="43" t="str">
        <f t="shared" si="25"/>
        <v>800G SR8 50 m OSFP, QSFP-DD800</v>
      </c>
      <c r="Q416" s="306">
        <v>0</v>
      </c>
      <c r="R416" s="306">
        <v>0</v>
      </c>
      <c r="S416" s="306"/>
      <c r="T416" s="306"/>
      <c r="U416" s="306"/>
      <c r="V416" s="306"/>
      <c r="W416" s="306"/>
      <c r="X416" s="306"/>
      <c r="Y416" s="306"/>
      <c r="Z416" s="306"/>
      <c r="AA416" s="306"/>
      <c r="AB416" s="306"/>
    </row>
    <row r="417" spans="2:28" ht="13.8">
      <c r="B417" s="156" t="str">
        <f t="shared" si="26"/>
        <v>800G DR8, DR4 500 m OSFP, QSFP-DD800</v>
      </c>
      <c r="C417" s="150">
        <v>0</v>
      </c>
      <c r="D417" s="150">
        <v>0</v>
      </c>
      <c r="E417" s="150"/>
      <c r="F417" s="150"/>
      <c r="G417" s="205"/>
      <c r="H417" s="150"/>
      <c r="I417" s="150"/>
      <c r="J417" s="150"/>
      <c r="K417" s="150"/>
      <c r="L417" s="150"/>
      <c r="M417" s="150"/>
      <c r="N417" s="150"/>
      <c r="P417" s="43" t="str">
        <f t="shared" ref="P417:P448" si="27">B159</f>
        <v>800G DR8, DR4 500 m OSFP, QSFP-DD800</v>
      </c>
      <c r="Q417" s="306">
        <v>0</v>
      </c>
      <c r="R417" s="306">
        <v>0</v>
      </c>
      <c r="S417" s="306"/>
      <c r="T417" s="306"/>
      <c r="U417" s="306"/>
      <c r="V417" s="306"/>
      <c r="W417" s="306"/>
      <c r="X417" s="306"/>
      <c r="Y417" s="306"/>
      <c r="Z417" s="306"/>
      <c r="AA417" s="306"/>
      <c r="AB417" s="306"/>
    </row>
    <row r="418" spans="2:28" ht="13.8">
      <c r="B418" s="156" t="str">
        <f t="shared" si="26"/>
        <v>2x(400G FR4), 800G FR4 2 km OSFP, QSFP-DD800</v>
      </c>
      <c r="C418" s="150">
        <v>0</v>
      </c>
      <c r="D418" s="150">
        <v>0</v>
      </c>
      <c r="E418" s="150"/>
      <c r="F418" s="150"/>
      <c r="G418" s="205"/>
      <c r="H418" s="150"/>
      <c r="I418" s="150"/>
      <c r="J418" s="150"/>
      <c r="K418" s="150"/>
      <c r="L418" s="150"/>
      <c r="M418" s="150"/>
      <c r="N418" s="150"/>
      <c r="P418" s="43" t="str">
        <f t="shared" si="27"/>
        <v>2x(400G FR4), 800G FR4 2 km OSFP, QSFP-DD800</v>
      </c>
      <c r="Q418" s="306">
        <v>0</v>
      </c>
      <c r="R418" s="306">
        <v>0</v>
      </c>
      <c r="S418" s="306"/>
      <c r="T418" s="306"/>
      <c r="U418" s="306"/>
      <c r="V418" s="306"/>
      <c r="W418" s="306"/>
      <c r="X418" s="306"/>
      <c r="Y418" s="306"/>
      <c r="Z418" s="306"/>
      <c r="AA418" s="306"/>
      <c r="AB418" s="306"/>
    </row>
    <row r="419" spans="2:28" ht="13.8">
      <c r="B419" s="156" t="str">
        <f t="shared" si="26"/>
        <v>800G LR8, LR4 6, 10 km TBD</v>
      </c>
      <c r="C419" s="150">
        <v>0</v>
      </c>
      <c r="D419" s="150">
        <v>0</v>
      </c>
      <c r="E419" s="150"/>
      <c r="F419" s="150"/>
      <c r="G419" s="205"/>
      <c r="H419" s="150"/>
      <c r="I419" s="150"/>
      <c r="J419" s="150"/>
      <c r="K419" s="150"/>
      <c r="L419" s="150"/>
      <c r="M419" s="150"/>
      <c r="N419" s="150"/>
      <c r="P419" s="43" t="str">
        <f t="shared" si="27"/>
        <v>800G LR8, LR4 6, 10 km TBD</v>
      </c>
      <c r="Q419" s="306">
        <v>0</v>
      </c>
      <c r="R419" s="306">
        <v>0</v>
      </c>
      <c r="S419" s="306"/>
      <c r="T419" s="306"/>
      <c r="U419" s="306"/>
      <c r="V419" s="306"/>
      <c r="W419" s="306"/>
      <c r="X419" s="306"/>
      <c r="Y419" s="306"/>
      <c r="Z419" s="306"/>
      <c r="AA419" s="306"/>
      <c r="AB419" s="306"/>
    </row>
    <row r="420" spans="2:28" ht="13.8">
      <c r="B420" s="156" t="str">
        <f t="shared" si="26"/>
        <v>800G ZRlite 10 km, 20 km TBD</v>
      </c>
      <c r="C420" s="150">
        <v>0</v>
      </c>
      <c r="D420" s="150">
        <v>0</v>
      </c>
      <c r="E420" s="150"/>
      <c r="F420" s="150"/>
      <c r="G420" s="205"/>
      <c r="H420" s="150"/>
      <c r="I420" s="150"/>
      <c r="J420" s="150"/>
      <c r="K420" s="150"/>
      <c r="L420" s="150"/>
      <c r="M420" s="150"/>
      <c r="N420" s="150"/>
      <c r="P420" s="43" t="str">
        <f t="shared" si="27"/>
        <v>800G ZRlite 10 km, 20 km TBD</v>
      </c>
      <c r="Q420" s="306">
        <v>0</v>
      </c>
      <c r="R420" s="306">
        <v>0</v>
      </c>
      <c r="S420" s="306"/>
      <c r="T420" s="306"/>
      <c r="U420" s="306"/>
      <c r="V420" s="306"/>
      <c r="W420" s="306"/>
      <c r="X420" s="306"/>
      <c r="Y420" s="306"/>
      <c r="Z420" s="306"/>
      <c r="AA420" s="306"/>
      <c r="AB420" s="306"/>
    </row>
    <row r="421" spans="2:28" ht="13.8">
      <c r="B421" s="156" t="str">
        <f t="shared" si="26"/>
        <v>800G ER4 40 km TBD</v>
      </c>
      <c r="C421" s="150">
        <v>0</v>
      </c>
      <c r="D421" s="150">
        <v>0</v>
      </c>
      <c r="E421" s="150"/>
      <c r="F421" s="150"/>
      <c r="G421" s="205"/>
      <c r="H421" s="150"/>
      <c r="I421" s="150"/>
      <c r="J421" s="150"/>
      <c r="K421" s="150"/>
      <c r="L421" s="150"/>
      <c r="M421" s="150"/>
      <c r="N421" s="150"/>
      <c r="P421" s="43" t="str">
        <f t="shared" si="27"/>
        <v>800G ER4 40 km TBD</v>
      </c>
      <c r="Q421" s="306">
        <v>0</v>
      </c>
      <c r="R421" s="306">
        <v>0</v>
      </c>
      <c r="S421" s="306"/>
      <c r="T421" s="306"/>
      <c r="U421" s="306"/>
      <c r="V421" s="306"/>
      <c r="W421" s="306"/>
      <c r="X421" s="306"/>
      <c r="Y421" s="306"/>
      <c r="Z421" s="306"/>
      <c r="AA421" s="306"/>
      <c r="AB421" s="306"/>
    </row>
    <row r="422" spans="2:28" ht="13.8">
      <c r="B422" s="156" t="str">
        <f t="shared" si="26"/>
        <v>1.6T SR16 100 m OSFP-XD and TBD</v>
      </c>
      <c r="C422" s="150">
        <v>0</v>
      </c>
      <c r="D422" s="150">
        <v>0</v>
      </c>
      <c r="E422" s="150"/>
      <c r="F422" s="150"/>
      <c r="G422" s="205"/>
      <c r="H422" s="150"/>
      <c r="I422" s="150"/>
      <c r="J422" s="150"/>
      <c r="K422" s="150"/>
      <c r="L422" s="150"/>
      <c r="M422" s="150"/>
      <c r="N422" s="150"/>
      <c r="P422" s="43" t="str">
        <f t="shared" si="27"/>
        <v>1.6T SR16 100 m OSFP-XD and TBD</v>
      </c>
      <c r="Q422" s="306">
        <v>0</v>
      </c>
      <c r="R422" s="306">
        <v>0</v>
      </c>
      <c r="S422" s="306"/>
      <c r="T422" s="306"/>
      <c r="U422" s="306"/>
      <c r="V422" s="306"/>
      <c r="W422" s="306"/>
      <c r="X422" s="306"/>
      <c r="Y422" s="306"/>
      <c r="Z422" s="306"/>
      <c r="AA422" s="306"/>
      <c r="AB422" s="306"/>
    </row>
    <row r="423" spans="2:28" ht="13.8">
      <c r="B423" s="156" t="str">
        <f t="shared" si="26"/>
        <v>1.6T DR8 500 m OSFP-XD and TBD</v>
      </c>
      <c r="C423" s="150">
        <v>0</v>
      </c>
      <c r="D423" s="150">
        <v>0</v>
      </c>
      <c r="E423" s="150"/>
      <c r="F423" s="150"/>
      <c r="G423" s="205"/>
      <c r="H423" s="150"/>
      <c r="I423" s="150"/>
      <c r="J423" s="150"/>
      <c r="K423" s="150"/>
      <c r="L423" s="150"/>
      <c r="M423" s="150"/>
      <c r="N423" s="150"/>
      <c r="P423" s="43" t="str">
        <f t="shared" si="27"/>
        <v>1.6T DR8 500 m OSFP-XD and TBD</v>
      </c>
      <c r="Q423" s="306">
        <v>0</v>
      </c>
      <c r="R423" s="306">
        <v>0</v>
      </c>
      <c r="S423" s="306"/>
      <c r="T423" s="306"/>
      <c r="U423" s="306"/>
      <c r="V423" s="306"/>
      <c r="W423" s="306"/>
      <c r="X423" s="306"/>
      <c r="Y423" s="306"/>
      <c r="Z423" s="306"/>
      <c r="AA423" s="306"/>
      <c r="AB423" s="306"/>
    </row>
    <row r="424" spans="2:28" ht="13.8">
      <c r="B424" s="156" t="str">
        <f t="shared" si="26"/>
        <v>1.6T FR8 2 km OSFP-XD and TBD</v>
      </c>
      <c r="C424" s="150">
        <v>0</v>
      </c>
      <c r="D424" s="150">
        <v>0</v>
      </c>
      <c r="E424" s="150"/>
      <c r="F424" s="150"/>
      <c r="G424" s="205"/>
      <c r="H424" s="150"/>
      <c r="I424" s="150"/>
      <c r="J424" s="150"/>
      <c r="K424" s="150"/>
      <c r="L424" s="150"/>
      <c r="M424" s="150"/>
      <c r="N424" s="150"/>
      <c r="P424" s="43" t="str">
        <f t="shared" si="27"/>
        <v>1.6T FR8 2 km OSFP-XD and TBD</v>
      </c>
      <c r="Q424" s="306">
        <v>0</v>
      </c>
      <c r="R424" s="306">
        <v>0</v>
      </c>
      <c r="S424" s="306"/>
      <c r="T424" s="306"/>
      <c r="U424" s="306"/>
      <c r="V424" s="306"/>
      <c r="W424" s="306"/>
      <c r="X424" s="306"/>
      <c r="Y424" s="306"/>
      <c r="Z424" s="306"/>
      <c r="AA424" s="306"/>
      <c r="AB424" s="306"/>
    </row>
    <row r="425" spans="2:28" ht="13.8">
      <c r="B425" s="156" t="str">
        <f t="shared" si="26"/>
        <v>1.6T LR8 10 km OSFP-XD and TBD</v>
      </c>
      <c r="C425" s="150">
        <v>0</v>
      </c>
      <c r="D425" s="150">
        <v>0</v>
      </c>
      <c r="E425" s="150"/>
      <c r="F425" s="150"/>
      <c r="G425" s="205"/>
      <c r="H425" s="150"/>
      <c r="I425" s="150"/>
      <c r="J425" s="150"/>
      <c r="K425" s="150"/>
      <c r="L425" s="150"/>
      <c r="M425" s="150"/>
      <c r="N425" s="150"/>
      <c r="P425" s="43" t="str">
        <f t="shared" si="27"/>
        <v>1.6T LR8 10 km OSFP-XD and TBD</v>
      </c>
      <c r="Q425" s="306">
        <v>0</v>
      </c>
      <c r="R425" s="306">
        <v>0</v>
      </c>
      <c r="S425" s="306"/>
      <c r="T425" s="306"/>
      <c r="U425" s="306"/>
      <c r="V425" s="306"/>
      <c r="W425" s="306"/>
      <c r="X425" s="306"/>
      <c r="Y425" s="306"/>
      <c r="Z425" s="306"/>
      <c r="AA425" s="306"/>
      <c r="AB425" s="306"/>
    </row>
    <row r="426" spans="2:28" ht="13.8">
      <c r="B426" s="156" t="str">
        <f t="shared" si="26"/>
        <v>1.6T ER8 &gt;10 km OSFP-XD and TBD</v>
      </c>
      <c r="C426" s="150">
        <v>0</v>
      </c>
      <c r="D426" s="150">
        <v>0</v>
      </c>
      <c r="E426" s="150"/>
      <c r="F426" s="150"/>
      <c r="G426" s="205"/>
      <c r="H426" s="150"/>
      <c r="I426" s="150"/>
      <c r="J426" s="150"/>
      <c r="K426" s="150"/>
      <c r="L426" s="150"/>
      <c r="M426" s="150"/>
      <c r="N426" s="150"/>
      <c r="P426" s="43" t="str">
        <f t="shared" si="27"/>
        <v>1.6T ER8 &gt;10 km OSFP-XD and TBD</v>
      </c>
      <c r="Q426" s="306">
        <v>0</v>
      </c>
      <c r="R426" s="306">
        <v>0</v>
      </c>
      <c r="S426" s="306"/>
      <c r="T426" s="306"/>
      <c r="U426" s="306"/>
      <c r="V426" s="306"/>
      <c r="W426" s="306"/>
      <c r="X426" s="306"/>
      <c r="Y426" s="306"/>
      <c r="Z426" s="306"/>
      <c r="AA426" s="306"/>
      <c r="AB426" s="306"/>
    </row>
    <row r="427" spans="2:28" ht="13.8">
      <c r="B427" s="156" t="str">
        <f t="shared" si="26"/>
        <v>3.2T SR 100 m OSFP-XD and TBD</v>
      </c>
      <c r="C427" s="150">
        <v>0</v>
      </c>
      <c r="D427" s="150">
        <v>0</v>
      </c>
      <c r="E427" s="150"/>
      <c r="F427" s="150"/>
      <c r="G427" s="205"/>
      <c r="H427" s="150"/>
      <c r="I427" s="150"/>
      <c r="J427" s="150"/>
      <c r="K427" s="150"/>
      <c r="L427" s="150"/>
      <c r="M427" s="150"/>
      <c r="N427" s="150"/>
      <c r="P427" s="43" t="str">
        <f t="shared" si="27"/>
        <v>3.2T SR 100 m OSFP-XD and TBD</v>
      </c>
      <c r="Q427" s="306">
        <v>0</v>
      </c>
      <c r="R427" s="306">
        <v>0</v>
      </c>
      <c r="S427" s="306"/>
      <c r="T427" s="306"/>
      <c r="U427" s="306"/>
      <c r="V427" s="306"/>
      <c r="W427" s="306"/>
      <c r="X427" s="306"/>
      <c r="Y427" s="306"/>
      <c r="Z427" s="306"/>
      <c r="AA427" s="306"/>
      <c r="AB427" s="306"/>
    </row>
    <row r="428" spans="2:28" ht="13.8">
      <c r="B428" s="156" t="str">
        <f t="shared" si="26"/>
        <v>3.2T DR 500 m OSFP-XD and TBD</v>
      </c>
      <c r="C428" s="150">
        <v>0</v>
      </c>
      <c r="D428" s="150">
        <v>0</v>
      </c>
      <c r="E428" s="150"/>
      <c r="F428" s="150"/>
      <c r="G428" s="205"/>
      <c r="H428" s="150"/>
      <c r="I428" s="150"/>
      <c r="J428" s="150"/>
      <c r="K428" s="150"/>
      <c r="L428" s="150"/>
      <c r="M428" s="150"/>
      <c r="N428" s="150"/>
      <c r="P428" s="43" t="str">
        <f t="shared" si="27"/>
        <v>3.2T DR 500 m OSFP-XD and TBD</v>
      </c>
      <c r="Q428" s="306">
        <v>0</v>
      </c>
      <c r="R428" s="306">
        <v>0</v>
      </c>
      <c r="S428" s="306"/>
      <c r="T428" s="306"/>
      <c r="U428" s="306"/>
      <c r="V428" s="306"/>
      <c r="W428" s="306"/>
      <c r="X428" s="306"/>
      <c r="Y428" s="306"/>
      <c r="Z428" s="306"/>
      <c r="AA428" s="306"/>
      <c r="AB428" s="306"/>
    </row>
    <row r="429" spans="2:28" ht="13.8">
      <c r="B429" s="156" t="str">
        <f t="shared" si="26"/>
        <v>3.2T FR 2 km OSFP-XD and TBD</v>
      </c>
      <c r="C429" s="150">
        <v>0</v>
      </c>
      <c r="D429" s="150">
        <v>0</v>
      </c>
      <c r="E429" s="150"/>
      <c r="F429" s="150"/>
      <c r="G429" s="205"/>
      <c r="H429" s="150"/>
      <c r="I429" s="150"/>
      <c r="J429" s="150"/>
      <c r="K429" s="150"/>
      <c r="L429" s="150"/>
      <c r="M429" s="150"/>
      <c r="N429" s="150"/>
      <c r="P429" s="43" t="str">
        <f t="shared" si="27"/>
        <v>3.2T FR 2 km OSFP-XD and TBD</v>
      </c>
      <c r="Q429" s="306">
        <v>0</v>
      </c>
      <c r="R429" s="306">
        <v>0</v>
      </c>
      <c r="S429" s="306"/>
      <c r="T429" s="306"/>
      <c r="U429" s="306"/>
      <c r="V429" s="306"/>
      <c r="W429" s="306"/>
      <c r="X429" s="306"/>
      <c r="Y429" s="306"/>
      <c r="Z429" s="306"/>
      <c r="AA429" s="306"/>
      <c r="AB429" s="306"/>
    </row>
    <row r="430" spans="2:28" ht="13.8">
      <c r="B430" s="156" t="str">
        <f t="shared" si="26"/>
        <v>3.2T LR 10 km OSFP-XD and TBD</v>
      </c>
      <c r="C430" s="150">
        <v>0</v>
      </c>
      <c r="D430" s="150">
        <v>0</v>
      </c>
      <c r="E430" s="150"/>
      <c r="F430" s="150"/>
      <c r="G430" s="205"/>
      <c r="H430" s="150"/>
      <c r="I430" s="150"/>
      <c r="J430" s="150"/>
      <c r="K430" s="150"/>
      <c r="L430" s="150"/>
      <c r="M430" s="150"/>
      <c r="N430" s="150"/>
      <c r="P430" s="43" t="str">
        <f t="shared" si="27"/>
        <v>3.2T LR 10 km OSFP-XD and TBD</v>
      </c>
      <c r="Q430" s="306">
        <v>0</v>
      </c>
      <c r="R430" s="306">
        <v>0</v>
      </c>
      <c r="S430" s="306"/>
      <c r="T430" s="306"/>
      <c r="U430" s="306"/>
      <c r="V430" s="306"/>
      <c r="W430" s="306"/>
      <c r="X430" s="306"/>
      <c r="Y430" s="306"/>
      <c r="Z430" s="306"/>
      <c r="AA430" s="306"/>
      <c r="AB430" s="306"/>
    </row>
    <row r="431" spans="2:28" ht="13.8">
      <c r="B431" s="156" t="str">
        <f t="shared" si="26"/>
        <v>3.2T ER &gt;10 km OSFP-XD and TBD</v>
      </c>
      <c r="C431" s="150">
        <v>0</v>
      </c>
      <c r="D431" s="150">
        <v>0</v>
      </c>
      <c r="E431" s="150"/>
      <c r="F431" s="150"/>
      <c r="G431" s="205"/>
      <c r="H431" s="150"/>
      <c r="I431" s="150"/>
      <c r="J431" s="150"/>
      <c r="K431" s="150"/>
      <c r="L431" s="150"/>
      <c r="M431" s="150"/>
      <c r="N431" s="150"/>
      <c r="P431" s="43" t="str">
        <f t="shared" si="27"/>
        <v>3.2T ER &gt;10 km OSFP-XD and TBD</v>
      </c>
      <c r="Q431" s="306">
        <v>0</v>
      </c>
      <c r="R431" s="306">
        <v>0</v>
      </c>
      <c r="S431" s="306"/>
      <c r="T431" s="306"/>
      <c r="U431" s="306"/>
      <c r="V431" s="306"/>
      <c r="W431" s="306"/>
      <c r="X431" s="306"/>
      <c r="Y431" s="306"/>
      <c r="Z431" s="306"/>
      <c r="AA431" s="306"/>
      <c r="AB431" s="306"/>
    </row>
    <row r="432" spans="2:28" ht="13.8">
      <c r="B432" s="156"/>
      <c r="C432" s="150"/>
      <c r="D432" s="150"/>
      <c r="E432" s="150"/>
      <c r="F432" s="150"/>
      <c r="G432" s="205"/>
      <c r="H432" s="150"/>
      <c r="I432" s="150"/>
      <c r="J432" s="150"/>
      <c r="K432" s="150"/>
      <c r="L432" s="150"/>
      <c r="M432" s="150"/>
      <c r="N432" s="150"/>
      <c r="P432" s="43"/>
      <c r="Q432" s="306">
        <v>0</v>
      </c>
      <c r="R432" s="306">
        <v>0</v>
      </c>
      <c r="S432" s="306"/>
      <c r="T432" s="306"/>
      <c r="U432" s="306"/>
      <c r="V432" s="306"/>
      <c r="W432" s="306"/>
      <c r="X432" s="306"/>
      <c r="Y432" s="306"/>
      <c r="Z432" s="306"/>
      <c r="AA432" s="306"/>
      <c r="AB432" s="306"/>
    </row>
    <row r="433" spans="2:39" ht="13.8">
      <c r="B433" s="156"/>
      <c r="C433" s="150"/>
      <c r="D433" s="150"/>
      <c r="E433" s="150"/>
      <c r="F433" s="150"/>
      <c r="G433" s="205"/>
      <c r="H433" s="150"/>
      <c r="I433" s="150"/>
      <c r="J433" s="150"/>
      <c r="K433" s="150"/>
      <c r="L433" s="150"/>
      <c r="M433" s="150"/>
      <c r="N433" s="150"/>
      <c r="P433" s="44"/>
      <c r="Q433" s="306">
        <v>0</v>
      </c>
      <c r="R433" s="306">
        <v>0</v>
      </c>
      <c r="S433" s="306"/>
      <c r="T433" s="306"/>
      <c r="U433" s="306"/>
      <c r="V433" s="306"/>
      <c r="W433" s="306"/>
      <c r="X433" s="306"/>
      <c r="Y433" s="306"/>
      <c r="Z433" s="306"/>
      <c r="AA433" s="306"/>
      <c r="AB433" s="306"/>
    </row>
    <row r="434" spans="2:39" ht="13.8">
      <c r="B434" s="168" t="str">
        <f>"Total "&amp;B351&amp;" units"</f>
        <v>Total GaAs discrete units</v>
      </c>
      <c r="C434" s="169">
        <v>15853069.029999999</v>
      </c>
      <c r="D434" s="169">
        <v>16957931</v>
      </c>
      <c r="E434" s="169"/>
      <c r="F434" s="169"/>
      <c r="G434" s="209"/>
      <c r="H434" s="169"/>
      <c r="I434" s="169"/>
      <c r="J434" s="169"/>
      <c r="K434" s="169"/>
      <c r="L434" s="169"/>
      <c r="M434" s="169"/>
      <c r="N434" s="169"/>
    </row>
    <row r="435" spans="2:39">
      <c r="B435" s="143"/>
      <c r="C435" s="143"/>
      <c r="D435" s="143"/>
      <c r="E435" s="143"/>
      <c r="F435" s="143"/>
      <c r="H435" s="143"/>
      <c r="I435" s="143"/>
      <c r="J435" s="143"/>
      <c r="K435" s="143"/>
      <c r="L435" s="143"/>
      <c r="M435" s="143"/>
      <c r="N435" s="143"/>
    </row>
    <row r="436" spans="2:39">
      <c r="B436" s="143"/>
      <c r="C436" s="143"/>
      <c r="D436" s="143"/>
      <c r="E436" s="143"/>
      <c r="F436" s="143"/>
      <c r="H436" s="143"/>
      <c r="I436" s="143"/>
      <c r="J436" s="143"/>
      <c r="K436" s="143"/>
      <c r="L436" s="143"/>
      <c r="M436" s="143"/>
      <c r="N436" s="143"/>
    </row>
    <row r="437" spans="2:39" ht="21">
      <c r="B437" s="170" t="str">
        <f>Summary!B35</f>
        <v>GaAs integrated</v>
      </c>
      <c r="C437" s="165"/>
      <c r="D437" s="165"/>
      <c r="E437" s="165"/>
      <c r="F437" s="165"/>
      <c r="G437" s="203"/>
      <c r="H437" s="165"/>
      <c r="I437" s="165"/>
      <c r="J437" s="165"/>
      <c r="K437" s="165"/>
      <c r="L437" s="165"/>
      <c r="M437" s="165"/>
      <c r="N437" s="165"/>
      <c r="P437" s="3" t="str">
        <f>B437</f>
        <v>GaAs integrated</v>
      </c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  <c r="AA437" s="165"/>
      <c r="AB437" s="165"/>
    </row>
    <row r="438" spans="2:39" ht="13.8">
      <c r="B438" s="171" t="str">
        <f t="shared" ref="B438" si="28">B6</f>
        <v>Product category</v>
      </c>
      <c r="C438" s="144">
        <v>2016</v>
      </c>
      <c r="D438" s="144">
        <v>2017</v>
      </c>
      <c r="E438" s="144"/>
      <c r="F438" s="144"/>
      <c r="G438" s="206"/>
      <c r="H438" s="144"/>
      <c r="I438" s="144"/>
      <c r="J438" s="144"/>
      <c r="K438" s="144"/>
      <c r="L438" s="144"/>
      <c r="M438" s="144"/>
      <c r="N438" s="144"/>
      <c r="P438" s="51" t="str">
        <f>B438</f>
        <v>Product category</v>
      </c>
      <c r="Q438" s="144">
        <v>2016</v>
      </c>
      <c r="R438" s="144">
        <v>2017</v>
      </c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</row>
    <row r="439" spans="2:39" ht="13.8">
      <c r="B439" s="156" t="str">
        <f t="shared" ref="B439:B470" si="29">B95</f>
        <v>1G 500 m SFP</v>
      </c>
      <c r="C439" s="150">
        <v>0</v>
      </c>
      <c r="D439" s="150">
        <v>0</v>
      </c>
      <c r="E439" s="150"/>
      <c r="F439" s="150"/>
      <c r="G439" s="205"/>
      <c r="H439" s="150"/>
      <c r="I439" s="150"/>
      <c r="J439" s="150"/>
      <c r="K439" s="150"/>
      <c r="L439" s="150"/>
      <c r="M439" s="150"/>
      <c r="N439" s="150"/>
      <c r="P439" s="43" t="str">
        <f t="shared" ref="P439:P470" si="30">B95</f>
        <v>1G 500 m SFP</v>
      </c>
      <c r="Q439" s="309">
        <v>0</v>
      </c>
      <c r="R439" s="309">
        <v>0</v>
      </c>
      <c r="S439" s="309"/>
      <c r="T439" s="309"/>
      <c r="U439" s="309"/>
      <c r="V439" s="309"/>
      <c r="W439" s="309"/>
      <c r="X439" s="309"/>
      <c r="Y439" s="309"/>
      <c r="Z439" s="309"/>
      <c r="AA439" s="309"/>
      <c r="AB439" s="309"/>
    </row>
    <row r="440" spans="2:39" ht="13.8">
      <c r="B440" s="156" t="str">
        <f t="shared" si="29"/>
        <v>1G 10 km SFP</v>
      </c>
      <c r="C440" s="150">
        <v>0</v>
      </c>
      <c r="D440" s="150">
        <v>0</v>
      </c>
      <c r="E440" s="150"/>
      <c r="F440" s="150"/>
      <c r="G440" s="205"/>
      <c r="H440" s="150"/>
      <c r="I440" s="150"/>
      <c r="J440" s="150"/>
      <c r="K440" s="150"/>
      <c r="L440" s="150"/>
      <c r="M440" s="150"/>
      <c r="N440" s="150"/>
      <c r="P440" s="43" t="str">
        <f t="shared" si="30"/>
        <v>1G 10 km SFP</v>
      </c>
      <c r="Q440" s="309">
        <v>0</v>
      </c>
      <c r="R440" s="309">
        <v>0</v>
      </c>
      <c r="S440" s="309"/>
      <c r="T440" s="309"/>
      <c r="U440" s="309"/>
      <c r="V440" s="309"/>
      <c r="W440" s="309"/>
      <c r="X440" s="309"/>
      <c r="Y440" s="309"/>
      <c r="Z440" s="309"/>
      <c r="AA440" s="309"/>
      <c r="AB440" s="309"/>
    </row>
    <row r="441" spans="2:39" ht="13.8">
      <c r="B441" s="156" t="str">
        <f t="shared" si="29"/>
        <v>1G 40 km SFP</v>
      </c>
      <c r="C441" s="150">
        <v>0</v>
      </c>
      <c r="D441" s="150">
        <v>0</v>
      </c>
      <c r="E441" s="150"/>
      <c r="F441" s="150"/>
      <c r="G441" s="205"/>
      <c r="H441" s="150"/>
      <c r="I441" s="150"/>
      <c r="J441" s="150"/>
      <c r="K441" s="150"/>
      <c r="L441" s="150"/>
      <c r="M441" s="150"/>
      <c r="N441" s="150"/>
      <c r="P441" s="43" t="str">
        <f t="shared" si="30"/>
        <v>1G 40 km SFP</v>
      </c>
      <c r="Q441" s="309">
        <v>0</v>
      </c>
      <c r="R441" s="309">
        <v>0</v>
      </c>
      <c r="S441" s="309"/>
      <c r="T441" s="309"/>
      <c r="U441" s="309"/>
      <c r="V441" s="309"/>
      <c r="W441" s="309"/>
      <c r="X441" s="309"/>
      <c r="Y441" s="309"/>
      <c r="Z441" s="309"/>
      <c r="AA441" s="309"/>
      <c r="AB441" s="309"/>
    </row>
    <row r="442" spans="2:39" ht="13.8">
      <c r="B442" s="156" t="str">
        <f t="shared" si="29"/>
        <v>1G 80 km SFP</v>
      </c>
      <c r="C442" s="150">
        <v>0</v>
      </c>
      <c r="D442" s="150">
        <v>0</v>
      </c>
      <c r="E442" s="150"/>
      <c r="F442" s="150"/>
      <c r="G442" s="205"/>
      <c r="H442" s="150"/>
      <c r="I442" s="150"/>
      <c r="J442" s="150"/>
      <c r="K442" s="150"/>
      <c r="L442" s="150"/>
      <c r="M442" s="150"/>
      <c r="N442" s="150"/>
      <c r="P442" s="43" t="str">
        <f t="shared" si="30"/>
        <v>1G 80 km SFP</v>
      </c>
      <c r="Q442" s="309">
        <v>0</v>
      </c>
      <c r="R442" s="309">
        <v>0</v>
      </c>
      <c r="S442" s="309"/>
      <c r="T442" s="309"/>
      <c r="U442" s="309"/>
      <c r="V442" s="309"/>
      <c r="W442" s="309"/>
      <c r="X442" s="309"/>
      <c r="Y442" s="309"/>
      <c r="Z442" s="309"/>
      <c r="AA442" s="309"/>
      <c r="AB442" s="309"/>
    </row>
    <row r="443" spans="2:39" ht="13.8">
      <c r="B443" s="156" t="str">
        <f t="shared" si="29"/>
        <v>G &amp; Fast Ethernet Various Legacy/discontinued</v>
      </c>
      <c r="C443" s="150">
        <v>0</v>
      </c>
      <c r="D443" s="150">
        <v>0</v>
      </c>
      <c r="E443" s="150"/>
      <c r="F443" s="150"/>
      <c r="G443" s="205"/>
      <c r="H443" s="150"/>
      <c r="I443" s="150"/>
      <c r="J443" s="150"/>
      <c r="K443" s="150"/>
      <c r="L443" s="150"/>
      <c r="M443" s="150"/>
      <c r="N443" s="150"/>
      <c r="P443" s="43" t="str">
        <f t="shared" si="30"/>
        <v>G &amp; Fast Ethernet Various Legacy/discontinued</v>
      </c>
      <c r="Q443" s="309">
        <v>0</v>
      </c>
      <c r="R443" s="309">
        <v>0</v>
      </c>
      <c r="S443" s="309"/>
      <c r="T443" s="309"/>
      <c r="U443" s="309"/>
      <c r="V443" s="309"/>
      <c r="W443" s="309"/>
      <c r="X443" s="309"/>
      <c r="Y443" s="309"/>
      <c r="Z443" s="309"/>
      <c r="AA443" s="309"/>
      <c r="AB443" s="309"/>
    </row>
    <row r="444" spans="2:39" ht="13.8">
      <c r="B444" s="156" t="str">
        <f t="shared" si="29"/>
        <v>10G 300 m XFP</v>
      </c>
      <c r="C444" s="150">
        <v>0</v>
      </c>
      <c r="D444" s="150">
        <v>0</v>
      </c>
      <c r="E444" s="150"/>
      <c r="F444" s="150"/>
      <c r="G444" s="205"/>
      <c r="H444" s="150"/>
      <c r="I444" s="150"/>
      <c r="J444" s="150"/>
      <c r="K444" s="150"/>
      <c r="L444" s="150"/>
      <c r="M444" s="150"/>
      <c r="N444" s="150"/>
      <c r="P444" s="43" t="str">
        <f t="shared" si="30"/>
        <v>10G 300 m XFP</v>
      </c>
      <c r="Q444" s="309">
        <v>0</v>
      </c>
      <c r="R444" s="309">
        <v>0</v>
      </c>
      <c r="S444" s="309"/>
      <c r="T444" s="309"/>
      <c r="U444" s="309"/>
      <c r="V444" s="309"/>
      <c r="W444" s="309"/>
      <c r="X444" s="309"/>
      <c r="Y444" s="309"/>
      <c r="Z444" s="309"/>
      <c r="AA444" s="309"/>
      <c r="AB444" s="309"/>
    </row>
    <row r="445" spans="2:39" ht="13.8">
      <c r="B445" s="156" t="str">
        <f t="shared" si="29"/>
        <v>10G 300 m SFP+</v>
      </c>
      <c r="C445" s="150">
        <v>0</v>
      </c>
      <c r="D445" s="150">
        <v>0</v>
      </c>
      <c r="E445" s="150"/>
      <c r="F445" s="150"/>
      <c r="G445" s="205"/>
      <c r="H445" s="150"/>
      <c r="I445" s="150"/>
      <c r="J445" s="150"/>
      <c r="K445" s="150"/>
      <c r="L445" s="150"/>
      <c r="M445" s="150"/>
      <c r="N445" s="150"/>
      <c r="P445" s="43" t="str">
        <f t="shared" si="30"/>
        <v>10G 300 m SFP+</v>
      </c>
      <c r="Q445" s="309">
        <v>0</v>
      </c>
      <c r="R445" s="309">
        <v>0</v>
      </c>
      <c r="S445" s="309"/>
      <c r="T445" s="309"/>
      <c r="U445" s="309"/>
      <c r="V445" s="309"/>
      <c r="W445" s="309"/>
      <c r="X445" s="309"/>
      <c r="Y445" s="309"/>
      <c r="Z445" s="309"/>
      <c r="AA445" s="309"/>
      <c r="AB445" s="309"/>
    </row>
    <row r="446" spans="2:39" ht="13.8">
      <c r="B446" s="156" t="str">
        <f t="shared" si="29"/>
        <v>10G LRM 220 m SFP+</v>
      </c>
      <c r="C446" s="150">
        <v>0</v>
      </c>
      <c r="D446" s="150">
        <v>0</v>
      </c>
      <c r="E446" s="150"/>
      <c r="F446" s="150"/>
      <c r="G446" s="205"/>
      <c r="H446" s="150"/>
      <c r="I446" s="150"/>
      <c r="J446" s="150"/>
      <c r="K446" s="150"/>
      <c r="L446" s="150"/>
      <c r="M446" s="150"/>
      <c r="N446" s="150"/>
      <c r="P446" s="43" t="str">
        <f t="shared" si="30"/>
        <v>10G LRM 220 m SFP+</v>
      </c>
      <c r="Q446" s="309">
        <v>0</v>
      </c>
      <c r="R446" s="309">
        <v>0</v>
      </c>
      <c r="S446" s="309"/>
      <c r="T446" s="309"/>
      <c r="U446" s="309"/>
      <c r="V446" s="309"/>
      <c r="W446" s="309"/>
      <c r="X446" s="309"/>
      <c r="Y446" s="309"/>
      <c r="Z446" s="309"/>
      <c r="AA446" s="309"/>
      <c r="AB446" s="309"/>
    </row>
    <row r="447" spans="2:39" ht="13.8">
      <c r="B447" s="156" t="str">
        <f t="shared" si="29"/>
        <v>10G 10 km XFP</v>
      </c>
      <c r="C447" s="150">
        <v>0</v>
      </c>
      <c r="D447" s="150">
        <v>0</v>
      </c>
      <c r="E447" s="150"/>
      <c r="F447" s="150"/>
      <c r="G447" s="205"/>
      <c r="H447" s="150"/>
      <c r="I447" s="150"/>
      <c r="J447" s="150"/>
      <c r="K447" s="150"/>
      <c r="L447" s="150"/>
      <c r="M447" s="150"/>
      <c r="N447" s="150"/>
      <c r="P447" s="43" t="str">
        <f t="shared" si="30"/>
        <v>10G 10 km XFP</v>
      </c>
      <c r="Q447" s="309">
        <v>0</v>
      </c>
      <c r="R447" s="309">
        <v>0</v>
      </c>
      <c r="S447" s="309"/>
      <c r="T447" s="309"/>
      <c r="U447" s="309"/>
      <c r="V447" s="309"/>
      <c r="W447" s="309"/>
      <c r="X447" s="309"/>
      <c r="Y447" s="309"/>
      <c r="Z447" s="309"/>
      <c r="AA447" s="309"/>
      <c r="AB447" s="309"/>
    </row>
    <row r="448" spans="2:39" ht="13.8">
      <c r="B448" s="156" t="str">
        <f t="shared" si="29"/>
        <v>10G 10 km SFP+</v>
      </c>
      <c r="C448" s="150">
        <v>0</v>
      </c>
      <c r="D448" s="150">
        <v>0</v>
      </c>
      <c r="E448" s="150"/>
      <c r="F448" s="150"/>
      <c r="G448" s="205"/>
      <c r="H448" s="150"/>
      <c r="I448" s="150"/>
      <c r="J448" s="150"/>
      <c r="K448" s="150"/>
      <c r="L448" s="150"/>
      <c r="M448" s="150"/>
      <c r="N448" s="150"/>
      <c r="P448" s="43" t="str">
        <f t="shared" si="30"/>
        <v>10G 10 km SFP+</v>
      </c>
      <c r="Q448" s="309">
        <v>0</v>
      </c>
      <c r="R448" s="309">
        <v>0</v>
      </c>
      <c r="S448" s="309"/>
      <c r="T448" s="309"/>
      <c r="U448" s="309"/>
      <c r="V448" s="309"/>
      <c r="W448" s="309"/>
      <c r="X448" s="309"/>
      <c r="Y448" s="309"/>
      <c r="Z448" s="309"/>
      <c r="AA448" s="309"/>
      <c r="AB448" s="309"/>
      <c r="AM448" s="13"/>
    </row>
    <row r="449" spans="2:39" ht="13.8">
      <c r="B449" s="156" t="str">
        <f t="shared" si="29"/>
        <v>10G 40 km XFP</v>
      </c>
      <c r="C449" s="150">
        <v>0</v>
      </c>
      <c r="D449" s="150">
        <v>0</v>
      </c>
      <c r="E449" s="150"/>
      <c r="F449" s="150"/>
      <c r="G449" s="205"/>
      <c r="H449" s="150"/>
      <c r="I449" s="150"/>
      <c r="J449" s="150"/>
      <c r="K449" s="150"/>
      <c r="L449" s="150"/>
      <c r="M449" s="150"/>
      <c r="N449" s="150"/>
      <c r="P449" s="43" t="str">
        <f t="shared" si="30"/>
        <v>10G 40 km XFP</v>
      </c>
      <c r="Q449" s="309">
        <v>0</v>
      </c>
      <c r="R449" s="309">
        <v>0</v>
      </c>
      <c r="S449" s="309"/>
      <c r="T449" s="309"/>
      <c r="U449" s="309"/>
      <c r="V449" s="309"/>
      <c r="W449" s="309"/>
      <c r="X449" s="309"/>
      <c r="Y449" s="309"/>
      <c r="Z449" s="309"/>
      <c r="AA449" s="309"/>
      <c r="AB449" s="309"/>
      <c r="AM449" s="13"/>
    </row>
    <row r="450" spans="2:39" ht="13.8">
      <c r="B450" s="156" t="str">
        <f t="shared" si="29"/>
        <v>10G 40 km SFP+</v>
      </c>
      <c r="C450" s="150">
        <v>0</v>
      </c>
      <c r="D450" s="150">
        <v>0</v>
      </c>
      <c r="E450" s="150"/>
      <c r="F450" s="150"/>
      <c r="G450" s="205"/>
      <c r="H450" s="150"/>
      <c r="I450" s="150"/>
      <c r="J450" s="150"/>
      <c r="K450" s="150"/>
      <c r="L450" s="150"/>
      <c r="M450" s="150"/>
      <c r="N450" s="150"/>
      <c r="P450" s="43" t="str">
        <f t="shared" si="30"/>
        <v>10G 40 km SFP+</v>
      </c>
      <c r="Q450" s="309">
        <v>0</v>
      </c>
      <c r="R450" s="309">
        <v>0</v>
      </c>
      <c r="S450" s="309"/>
      <c r="T450" s="309"/>
      <c r="U450" s="309"/>
      <c r="V450" s="309"/>
      <c r="W450" s="309"/>
      <c r="X450" s="309"/>
      <c r="Y450" s="309"/>
      <c r="Z450" s="309"/>
      <c r="AA450" s="309"/>
      <c r="AB450" s="309"/>
      <c r="AM450" s="13"/>
    </row>
    <row r="451" spans="2:39" ht="13.8">
      <c r="B451" s="156" t="str">
        <f t="shared" si="29"/>
        <v>10G 80 km XFP</v>
      </c>
      <c r="C451" s="150">
        <v>0</v>
      </c>
      <c r="D451" s="150">
        <v>0</v>
      </c>
      <c r="E451" s="150"/>
      <c r="F451" s="150"/>
      <c r="G451" s="205"/>
      <c r="H451" s="150"/>
      <c r="I451" s="150"/>
      <c r="J451" s="150"/>
      <c r="K451" s="150"/>
      <c r="L451" s="150"/>
      <c r="M451" s="150"/>
      <c r="N451" s="150"/>
      <c r="P451" s="43" t="str">
        <f t="shared" si="30"/>
        <v>10G 80 km XFP</v>
      </c>
      <c r="Q451" s="309">
        <v>0</v>
      </c>
      <c r="R451" s="309">
        <v>0</v>
      </c>
      <c r="S451" s="309"/>
      <c r="T451" s="309"/>
      <c r="U451" s="309"/>
      <c r="V451" s="309"/>
      <c r="W451" s="309"/>
      <c r="X451" s="309"/>
      <c r="Y451" s="309"/>
      <c r="Z451" s="309"/>
      <c r="AA451" s="309"/>
      <c r="AB451" s="309"/>
    </row>
    <row r="452" spans="2:39" ht="13.8">
      <c r="B452" s="156" t="str">
        <f t="shared" si="29"/>
        <v>10G 80 km SFP+</v>
      </c>
      <c r="C452" s="150">
        <v>0</v>
      </c>
      <c r="D452" s="150">
        <v>0</v>
      </c>
      <c r="E452" s="150"/>
      <c r="F452" s="150"/>
      <c r="G452" s="205"/>
      <c r="H452" s="150"/>
      <c r="I452" s="150"/>
      <c r="J452" s="150"/>
      <c r="K452" s="150"/>
      <c r="L452" s="150"/>
      <c r="M452" s="150"/>
      <c r="N452" s="150"/>
      <c r="P452" s="43" t="str">
        <f t="shared" si="30"/>
        <v>10G 80 km SFP+</v>
      </c>
      <c r="Q452" s="309">
        <v>0</v>
      </c>
      <c r="R452" s="309">
        <v>0</v>
      </c>
      <c r="S452" s="309"/>
      <c r="T452" s="309"/>
      <c r="U452" s="309"/>
      <c r="V452" s="309"/>
      <c r="W452" s="309"/>
      <c r="X452" s="309"/>
      <c r="Y452" s="309"/>
      <c r="Z452" s="309"/>
      <c r="AA452" s="309"/>
      <c r="AB452" s="309"/>
    </row>
    <row r="453" spans="2:39" ht="13.8">
      <c r="B453" s="156" t="str">
        <f t="shared" si="29"/>
        <v>10G Various Legacy/discontinued</v>
      </c>
      <c r="C453" s="150">
        <v>0</v>
      </c>
      <c r="D453" s="150">
        <v>0</v>
      </c>
      <c r="E453" s="150"/>
      <c r="F453" s="150"/>
      <c r="G453" s="205"/>
      <c r="H453" s="150"/>
      <c r="I453" s="150"/>
      <c r="J453" s="150"/>
      <c r="K453" s="150"/>
      <c r="L453" s="150"/>
      <c r="M453" s="150"/>
      <c r="N453" s="150"/>
      <c r="P453" s="43" t="str">
        <f t="shared" si="30"/>
        <v>10G Various Legacy/discontinued</v>
      </c>
      <c r="Q453" s="309">
        <v>0</v>
      </c>
      <c r="R453" s="309">
        <v>0</v>
      </c>
      <c r="S453" s="309"/>
      <c r="T453" s="309"/>
      <c r="U453" s="309"/>
      <c r="V453" s="309"/>
      <c r="W453" s="309"/>
      <c r="X453" s="309"/>
      <c r="Y453" s="309"/>
      <c r="Z453" s="309"/>
      <c r="AA453" s="309"/>
      <c r="AB453" s="309"/>
    </row>
    <row r="454" spans="2:39" ht="13.8">
      <c r="B454" s="156" t="str">
        <f t="shared" si="29"/>
        <v>25G SR, eSR 100 - 300 m SFP28</v>
      </c>
      <c r="C454" s="150">
        <v>0</v>
      </c>
      <c r="D454" s="150">
        <v>0</v>
      </c>
      <c r="E454" s="150"/>
      <c r="F454" s="150"/>
      <c r="G454" s="205"/>
      <c r="H454" s="150"/>
      <c r="I454" s="150"/>
      <c r="J454" s="150"/>
      <c r="K454" s="150"/>
      <c r="L454" s="150"/>
      <c r="M454" s="150"/>
      <c r="N454" s="150"/>
      <c r="P454" s="43" t="str">
        <f t="shared" si="30"/>
        <v>25G SR, eSR 100 - 300 m SFP28</v>
      </c>
      <c r="Q454" s="309">
        <v>0</v>
      </c>
      <c r="R454" s="309">
        <v>0</v>
      </c>
      <c r="S454" s="309"/>
      <c r="T454" s="309"/>
      <c r="U454" s="309"/>
      <c r="V454" s="309"/>
      <c r="W454" s="309"/>
      <c r="X454" s="309"/>
      <c r="Y454" s="309"/>
      <c r="Z454" s="309"/>
      <c r="AA454" s="309"/>
      <c r="AB454" s="309"/>
    </row>
    <row r="455" spans="2:39" ht="13.8">
      <c r="B455" s="156" t="str">
        <f t="shared" si="29"/>
        <v>25G LR 10 km SFP28</v>
      </c>
      <c r="C455" s="150">
        <v>0</v>
      </c>
      <c r="D455" s="150">
        <v>0</v>
      </c>
      <c r="E455" s="150"/>
      <c r="F455" s="150"/>
      <c r="G455" s="205"/>
      <c r="H455" s="150"/>
      <c r="I455" s="150"/>
      <c r="J455" s="150"/>
      <c r="K455" s="150"/>
      <c r="L455" s="150"/>
      <c r="M455" s="150"/>
      <c r="N455" s="150"/>
      <c r="P455" s="43" t="str">
        <f t="shared" si="30"/>
        <v>25G LR 10 km SFP28</v>
      </c>
      <c r="Q455" s="309">
        <v>0</v>
      </c>
      <c r="R455" s="309">
        <v>0</v>
      </c>
      <c r="S455" s="309"/>
      <c r="T455" s="309"/>
      <c r="U455" s="309"/>
      <c r="V455" s="309"/>
      <c r="W455" s="309"/>
      <c r="X455" s="309"/>
      <c r="Y455" s="309"/>
      <c r="Z455" s="309"/>
      <c r="AA455" s="309"/>
      <c r="AB455" s="309"/>
    </row>
    <row r="456" spans="2:39" ht="13.8">
      <c r="B456" s="156" t="str">
        <f t="shared" si="29"/>
        <v>25G ER 40 km SFP28</v>
      </c>
      <c r="C456" s="150">
        <v>0</v>
      </c>
      <c r="D456" s="150">
        <v>0</v>
      </c>
      <c r="E456" s="150"/>
      <c r="F456" s="150"/>
      <c r="G456" s="205"/>
      <c r="H456" s="150"/>
      <c r="I456" s="150"/>
      <c r="J456" s="150"/>
      <c r="K456" s="150"/>
      <c r="L456" s="150"/>
      <c r="M456" s="150"/>
      <c r="N456" s="150"/>
      <c r="P456" s="43" t="str">
        <f t="shared" si="30"/>
        <v>25G ER 40 km SFP28</v>
      </c>
      <c r="Q456" s="309">
        <v>0</v>
      </c>
      <c r="R456" s="309">
        <v>0</v>
      </c>
      <c r="S456" s="309"/>
      <c r="T456" s="309"/>
      <c r="U456" s="309"/>
      <c r="V456" s="309"/>
      <c r="W456" s="309"/>
      <c r="X456" s="309"/>
      <c r="Y456" s="309"/>
      <c r="Z456" s="309"/>
      <c r="AA456" s="309"/>
      <c r="AB456" s="309"/>
    </row>
    <row r="457" spans="2:39" ht="13.8">
      <c r="B457" s="156" t="str">
        <f t="shared" si="29"/>
        <v>40G SR4 100 m QSFP+</v>
      </c>
      <c r="C457" s="150">
        <v>639935</v>
      </c>
      <c r="D457" s="150">
        <v>793812</v>
      </c>
      <c r="E457" s="150"/>
      <c r="F457" s="150"/>
      <c r="G457" s="205"/>
      <c r="H457" s="150"/>
      <c r="I457" s="150"/>
      <c r="J457" s="150"/>
      <c r="K457" s="150"/>
      <c r="L457" s="150"/>
      <c r="M457" s="150"/>
      <c r="N457" s="150"/>
      <c r="P457" s="43" t="str">
        <f t="shared" si="30"/>
        <v>40G SR4 100 m QSFP+</v>
      </c>
      <c r="Q457" s="309">
        <v>1</v>
      </c>
      <c r="R457" s="309">
        <v>1</v>
      </c>
      <c r="S457" s="309"/>
      <c r="T457" s="309"/>
      <c r="U457" s="309"/>
      <c r="V457" s="309"/>
      <c r="W457" s="309"/>
      <c r="X457" s="309"/>
      <c r="Y457" s="309"/>
      <c r="Z457" s="309"/>
      <c r="AA457" s="309"/>
      <c r="AB457" s="309"/>
    </row>
    <row r="458" spans="2:39" ht="13.8">
      <c r="B458" s="156" t="str">
        <f t="shared" si="29"/>
        <v>40G MM duplex 100 m QSFP+</v>
      </c>
      <c r="C458" s="150">
        <v>614294</v>
      </c>
      <c r="D458" s="150">
        <v>750519</v>
      </c>
      <c r="E458" s="150"/>
      <c r="F458" s="150"/>
      <c r="G458" s="205"/>
      <c r="H458" s="150"/>
      <c r="I458" s="150"/>
      <c r="J458" s="150"/>
      <c r="K458" s="150"/>
      <c r="L458" s="150"/>
      <c r="M458" s="150"/>
      <c r="N458" s="150"/>
      <c r="P458" s="43" t="str">
        <f t="shared" si="30"/>
        <v>40G MM duplex 100 m QSFP+</v>
      </c>
      <c r="Q458" s="309">
        <v>1</v>
      </c>
      <c r="R458" s="309">
        <v>1</v>
      </c>
      <c r="S458" s="309"/>
      <c r="T458" s="309"/>
      <c r="U458" s="309"/>
      <c r="V458" s="309"/>
      <c r="W458" s="309"/>
      <c r="X458" s="309"/>
      <c r="Y458" s="309"/>
      <c r="Z458" s="309"/>
      <c r="AA458" s="309"/>
      <c r="AB458" s="309"/>
    </row>
    <row r="459" spans="2:39" ht="13.8">
      <c r="B459" s="156" t="str">
        <f t="shared" si="29"/>
        <v>40G eSR4 300 m QSFP+</v>
      </c>
      <c r="C459" s="150">
        <v>275269</v>
      </c>
      <c r="D459" s="150">
        <v>466535</v>
      </c>
      <c r="E459" s="150"/>
      <c r="F459" s="150"/>
      <c r="G459" s="205"/>
      <c r="H459" s="150"/>
      <c r="I459" s="150"/>
      <c r="J459" s="150"/>
      <c r="K459" s="150"/>
      <c r="L459" s="150"/>
      <c r="M459" s="150"/>
      <c r="N459" s="150"/>
      <c r="P459" s="43" t="str">
        <f t="shared" si="30"/>
        <v>40G eSR4 300 m QSFP+</v>
      </c>
      <c r="Q459" s="309">
        <v>1</v>
      </c>
      <c r="R459" s="309">
        <v>1</v>
      </c>
      <c r="S459" s="309"/>
      <c r="T459" s="309"/>
      <c r="U459" s="309"/>
      <c r="V459" s="309"/>
      <c r="W459" s="309"/>
      <c r="X459" s="309"/>
      <c r="Y459" s="309"/>
      <c r="Z459" s="309"/>
      <c r="AA459" s="309"/>
      <c r="AB459" s="309"/>
    </row>
    <row r="460" spans="2:39" ht="13.8">
      <c r="B460" s="156" t="str">
        <f t="shared" si="29"/>
        <v>40G PSM4  500 m QSFP+</v>
      </c>
      <c r="C460" s="150">
        <v>-5.8207660913467407E-11</v>
      </c>
      <c r="D460" s="150">
        <v>0</v>
      </c>
      <c r="E460" s="150"/>
      <c r="F460" s="150"/>
      <c r="G460" s="205"/>
      <c r="H460" s="150"/>
      <c r="I460" s="150"/>
      <c r="J460" s="150"/>
      <c r="K460" s="150"/>
      <c r="L460" s="150"/>
      <c r="M460" s="150"/>
      <c r="N460" s="150"/>
      <c r="P460" s="43" t="str">
        <f t="shared" si="30"/>
        <v>40G PSM4  500 m QSFP+</v>
      </c>
      <c r="Q460" s="309">
        <v>0</v>
      </c>
      <c r="R460" s="309">
        <v>0</v>
      </c>
      <c r="S460" s="309"/>
      <c r="T460" s="309"/>
      <c r="U460" s="309"/>
      <c r="V460" s="309"/>
      <c r="W460" s="309"/>
      <c r="X460" s="309"/>
      <c r="Y460" s="309"/>
      <c r="Z460" s="309"/>
      <c r="AA460" s="309"/>
      <c r="AB460" s="309"/>
    </row>
    <row r="461" spans="2:39" ht="13.8">
      <c r="B461" s="156" t="str">
        <f t="shared" si="29"/>
        <v>40G (FR) 2 km CFP</v>
      </c>
      <c r="C461" s="150">
        <v>0</v>
      </c>
      <c r="D461" s="150">
        <v>0</v>
      </c>
      <c r="E461" s="150"/>
      <c r="F461" s="150"/>
      <c r="G461" s="205"/>
      <c r="H461" s="150"/>
      <c r="I461" s="150"/>
      <c r="J461" s="150"/>
      <c r="K461" s="150"/>
      <c r="L461" s="150"/>
      <c r="M461" s="150"/>
      <c r="N461" s="150"/>
      <c r="P461" s="43" t="str">
        <f t="shared" si="30"/>
        <v>40G (FR) 2 km CFP</v>
      </c>
      <c r="Q461" s="309">
        <v>0</v>
      </c>
      <c r="R461" s="309">
        <v>0</v>
      </c>
      <c r="S461" s="309"/>
      <c r="T461" s="309"/>
      <c r="U461" s="309"/>
      <c r="V461" s="309"/>
      <c r="W461" s="309"/>
      <c r="X461" s="309"/>
      <c r="Y461" s="309"/>
      <c r="Z461" s="309"/>
      <c r="AA461" s="309"/>
      <c r="AB461" s="309"/>
    </row>
    <row r="462" spans="2:39" ht="13.8">
      <c r="B462" s="156" t="str">
        <f t="shared" si="29"/>
        <v>40G (LR4 subspec) 2 km QSFP+</v>
      </c>
      <c r="C462" s="150">
        <v>0</v>
      </c>
      <c r="D462" s="150">
        <v>0</v>
      </c>
      <c r="E462" s="150"/>
      <c r="F462" s="150"/>
      <c r="G462" s="205"/>
      <c r="H462" s="150"/>
      <c r="I462" s="150"/>
      <c r="J462" s="150"/>
      <c r="K462" s="150"/>
      <c r="L462" s="150"/>
      <c r="M462" s="150"/>
      <c r="N462" s="150"/>
      <c r="P462" s="43" t="str">
        <f t="shared" si="30"/>
        <v>40G (LR4 subspec) 2 km QSFP+</v>
      </c>
      <c r="Q462" s="309">
        <v>0</v>
      </c>
      <c r="R462" s="309">
        <v>0</v>
      </c>
      <c r="S462" s="309"/>
      <c r="T462" s="309"/>
      <c r="U462" s="309"/>
      <c r="V462" s="309"/>
      <c r="W462" s="309"/>
      <c r="X462" s="309"/>
      <c r="Y462" s="309"/>
      <c r="Z462" s="309"/>
      <c r="AA462" s="309"/>
      <c r="AB462" s="309"/>
    </row>
    <row r="463" spans="2:39" ht="13.8">
      <c r="B463" s="156" t="str">
        <f t="shared" si="29"/>
        <v>40G 10 km CFP</v>
      </c>
      <c r="C463" s="150">
        <v>0</v>
      </c>
      <c r="D463" s="150">
        <v>0</v>
      </c>
      <c r="E463" s="150"/>
      <c r="F463" s="150"/>
      <c r="G463" s="205"/>
      <c r="H463" s="150"/>
      <c r="I463" s="150"/>
      <c r="J463" s="150"/>
      <c r="K463" s="150"/>
      <c r="L463" s="150"/>
      <c r="M463" s="150"/>
      <c r="N463" s="150"/>
      <c r="P463" s="43" t="str">
        <f t="shared" si="30"/>
        <v>40G 10 km CFP</v>
      </c>
      <c r="Q463" s="309">
        <v>0</v>
      </c>
      <c r="R463" s="309">
        <v>0</v>
      </c>
      <c r="S463" s="309"/>
      <c r="T463" s="309"/>
      <c r="U463" s="309"/>
      <c r="V463" s="309"/>
      <c r="W463" s="309"/>
      <c r="X463" s="309"/>
      <c r="Y463" s="309"/>
      <c r="Z463" s="309"/>
      <c r="AA463" s="309"/>
      <c r="AB463" s="309"/>
    </row>
    <row r="464" spans="2:39" ht="13.8">
      <c r="B464" s="156" t="str">
        <f t="shared" si="29"/>
        <v>40G 10 km QSFP+</v>
      </c>
      <c r="C464" s="150">
        <v>0</v>
      </c>
      <c r="D464" s="150">
        <v>0</v>
      </c>
      <c r="E464" s="150"/>
      <c r="F464" s="150"/>
      <c r="G464" s="205"/>
      <c r="H464" s="150"/>
      <c r="I464" s="150"/>
      <c r="J464" s="150"/>
      <c r="K464" s="150"/>
      <c r="L464" s="150"/>
      <c r="M464" s="150"/>
      <c r="N464" s="150"/>
      <c r="P464" s="43" t="str">
        <f t="shared" si="30"/>
        <v>40G 10 km QSFP+</v>
      </c>
      <c r="Q464" s="309">
        <v>0</v>
      </c>
      <c r="R464" s="309">
        <v>0</v>
      </c>
      <c r="S464" s="309"/>
      <c r="T464" s="309"/>
      <c r="U464" s="309"/>
      <c r="V464" s="309"/>
      <c r="W464" s="309"/>
      <c r="X464" s="309"/>
      <c r="Y464" s="309"/>
      <c r="Z464" s="309"/>
      <c r="AA464" s="309"/>
      <c r="AB464" s="309"/>
    </row>
    <row r="465" spans="2:28" ht="13.8">
      <c r="B465" s="156" t="str">
        <f t="shared" si="29"/>
        <v>40G 40 km QSFP+</v>
      </c>
      <c r="C465" s="150">
        <v>0</v>
      </c>
      <c r="D465" s="150">
        <v>0</v>
      </c>
      <c r="E465" s="150"/>
      <c r="F465" s="150"/>
      <c r="G465" s="205"/>
      <c r="H465" s="150"/>
      <c r="I465" s="150"/>
      <c r="J465" s="150"/>
      <c r="K465" s="150"/>
      <c r="L465" s="150"/>
      <c r="M465" s="150"/>
      <c r="N465" s="150"/>
      <c r="P465" s="43" t="str">
        <f t="shared" si="30"/>
        <v>40G 40 km QSFP+</v>
      </c>
      <c r="Q465" s="309">
        <v>0</v>
      </c>
      <c r="R465" s="309">
        <v>0</v>
      </c>
      <c r="S465" s="309"/>
      <c r="T465" s="309"/>
      <c r="U465" s="309"/>
      <c r="V465" s="309"/>
      <c r="W465" s="309"/>
      <c r="X465" s="309"/>
      <c r="Y465" s="309"/>
      <c r="Z465" s="309"/>
      <c r="AA465" s="309"/>
      <c r="AB465" s="309"/>
    </row>
    <row r="466" spans="2:28" ht="13.8">
      <c r="B466" s="156" t="str">
        <f t="shared" si="29"/>
        <v>50G  100 m all</v>
      </c>
      <c r="C466" s="150">
        <v>0</v>
      </c>
      <c r="D466" s="150">
        <v>0</v>
      </c>
      <c r="E466" s="150"/>
      <c r="F466" s="150"/>
      <c r="G466" s="205"/>
      <c r="H466" s="150"/>
      <c r="I466" s="150"/>
      <c r="J466" s="150"/>
      <c r="K466" s="150"/>
      <c r="L466" s="150"/>
      <c r="M466" s="150"/>
      <c r="N466" s="150"/>
      <c r="P466" s="43" t="str">
        <f t="shared" si="30"/>
        <v>50G  100 m all</v>
      </c>
      <c r="Q466" s="309">
        <v>0</v>
      </c>
      <c r="R466" s="309">
        <v>0</v>
      </c>
      <c r="S466" s="309"/>
      <c r="T466" s="309"/>
      <c r="U466" s="309"/>
      <c r="V466" s="309"/>
      <c r="W466" s="309"/>
      <c r="X466" s="309"/>
      <c r="Y466" s="309"/>
      <c r="Z466" s="309"/>
      <c r="AA466" s="309"/>
      <c r="AB466" s="309"/>
    </row>
    <row r="467" spans="2:28" ht="13.8">
      <c r="B467" s="156" t="str">
        <f t="shared" si="29"/>
        <v>50G  2 km all</v>
      </c>
      <c r="C467" s="150">
        <v>0</v>
      </c>
      <c r="D467" s="150">
        <v>0</v>
      </c>
      <c r="E467" s="150"/>
      <c r="F467" s="150"/>
      <c r="G467" s="205"/>
      <c r="H467" s="150"/>
      <c r="I467" s="150"/>
      <c r="J467" s="150"/>
      <c r="K467" s="150"/>
      <c r="L467" s="150"/>
      <c r="M467" s="150"/>
      <c r="N467" s="150"/>
      <c r="P467" s="43" t="str">
        <f t="shared" si="30"/>
        <v>50G  2 km all</v>
      </c>
      <c r="Q467" s="309">
        <v>0</v>
      </c>
      <c r="R467" s="309">
        <v>0</v>
      </c>
      <c r="S467" s="309"/>
      <c r="T467" s="309"/>
      <c r="U467" s="309"/>
      <c r="V467" s="309"/>
      <c r="W467" s="309"/>
      <c r="X467" s="309"/>
      <c r="Y467" s="309"/>
      <c r="Z467" s="309"/>
      <c r="AA467" s="309"/>
      <c r="AB467" s="309"/>
    </row>
    <row r="468" spans="2:28" ht="13.8">
      <c r="B468" s="156" t="str">
        <f t="shared" si="29"/>
        <v>50G  10 km all</v>
      </c>
      <c r="C468" s="150">
        <v>0</v>
      </c>
      <c r="D468" s="150">
        <v>0</v>
      </c>
      <c r="E468" s="150"/>
      <c r="F468" s="150"/>
      <c r="G468" s="205"/>
      <c r="H468" s="150"/>
      <c r="I468" s="150"/>
      <c r="J468" s="150"/>
      <c r="K468" s="150"/>
      <c r="L468" s="150"/>
      <c r="M468" s="150"/>
      <c r="N468" s="150"/>
      <c r="P468" s="43" t="str">
        <f t="shared" si="30"/>
        <v>50G  10 km all</v>
      </c>
      <c r="Q468" s="309">
        <v>0</v>
      </c>
      <c r="R468" s="309">
        <v>0</v>
      </c>
      <c r="S468" s="309"/>
      <c r="T468" s="309"/>
      <c r="U468" s="309"/>
      <c r="V468" s="309"/>
      <c r="W468" s="309"/>
      <c r="X468" s="309"/>
      <c r="Y468" s="309"/>
      <c r="Z468" s="309"/>
      <c r="AA468" s="309"/>
      <c r="AB468" s="309"/>
    </row>
    <row r="469" spans="2:28" ht="13.8">
      <c r="B469" s="156" t="str">
        <f t="shared" si="29"/>
        <v>50G  40 km all</v>
      </c>
      <c r="C469" s="150">
        <v>0</v>
      </c>
      <c r="D469" s="150">
        <v>0</v>
      </c>
      <c r="E469" s="150"/>
      <c r="F469" s="150"/>
      <c r="G469" s="205"/>
      <c r="H469" s="150"/>
      <c r="I469" s="150"/>
      <c r="J469" s="150"/>
      <c r="K469" s="150"/>
      <c r="L469" s="150"/>
      <c r="M469" s="150"/>
      <c r="N469" s="150"/>
      <c r="P469" s="136" t="str">
        <f t="shared" si="30"/>
        <v>50G  40 km all</v>
      </c>
      <c r="Q469" s="309">
        <v>0</v>
      </c>
      <c r="R469" s="309">
        <v>0</v>
      </c>
      <c r="S469" s="309"/>
      <c r="T469" s="309"/>
      <c r="U469" s="309"/>
      <c r="V469" s="309"/>
      <c r="W469" s="309"/>
      <c r="X469" s="309"/>
      <c r="Y469" s="309"/>
      <c r="Z469" s="309"/>
      <c r="AA469" s="309"/>
      <c r="AB469" s="309"/>
    </row>
    <row r="470" spans="2:28" ht="13.8">
      <c r="B470" s="156" t="str">
        <f t="shared" si="29"/>
        <v>50G  80 km all</v>
      </c>
      <c r="C470" s="150">
        <v>0</v>
      </c>
      <c r="D470" s="150">
        <v>0</v>
      </c>
      <c r="E470" s="150"/>
      <c r="F470" s="150"/>
      <c r="G470" s="205"/>
      <c r="H470" s="150"/>
      <c r="I470" s="150"/>
      <c r="J470" s="150"/>
      <c r="K470" s="150"/>
      <c r="L470" s="150"/>
      <c r="M470" s="150"/>
      <c r="N470" s="150"/>
      <c r="P470" s="136" t="str">
        <f t="shared" si="30"/>
        <v>50G  80 km all</v>
      </c>
      <c r="Q470" s="309">
        <v>0</v>
      </c>
      <c r="R470" s="309">
        <v>0</v>
      </c>
      <c r="S470" s="309"/>
      <c r="T470" s="309"/>
      <c r="U470" s="309"/>
      <c r="V470" s="309"/>
      <c r="W470" s="309"/>
      <c r="X470" s="309"/>
      <c r="Y470" s="309"/>
      <c r="Z470" s="309"/>
      <c r="AA470" s="309"/>
      <c r="AB470" s="309"/>
    </row>
    <row r="471" spans="2:28" ht="13.8">
      <c r="B471" s="156" t="str">
        <f t="shared" ref="B471:B490" si="31">B127</f>
        <v>100G SR4 100 m CFP</v>
      </c>
      <c r="C471" s="150">
        <v>14816</v>
      </c>
      <c r="D471" s="150">
        <v>6913</v>
      </c>
      <c r="E471" s="150"/>
      <c r="F471" s="150"/>
      <c r="G471" s="205"/>
      <c r="H471" s="150"/>
      <c r="I471" s="150"/>
      <c r="J471" s="150"/>
      <c r="K471" s="150"/>
      <c r="L471" s="150"/>
      <c r="M471" s="150"/>
      <c r="N471" s="150"/>
      <c r="P471" s="43" t="str">
        <f t="shared" ref="P471:P502" si="32">B127</f>
        <v>100G SR4 100 m CFP</v>
      </c>
      <c r="Q471" s="309">
        <v>1</v>
      </c>
      <c r="R471" s="309">
        <v>1</v>
      </c>
      <c r="S471" s="309"/>
      <c r="T471" s="309"/>
      <c r="U471" s="309"/>
      <c r="V471" s="309"/>
      <c r="W471" s="309"/>
      <c r="X471" s="309"/>
      <c r="Y471" s="309"/>
      <c r="Z471" s="309"/>
      <c r="AA471" s="309"/>
      <c r="AB471" s="309"/>
    </row>
    <row r="472" spans="2:28" ht="13.8">
      <c r="B472" s="156" t="str">
        <f t="shared" si="31"/>
        <v>100G SR4 100 m CFP2/4</v>
      </c>
      <c r="C472" s="150">
        <v>4367</v>
      </c>
      <c r="D472" s="150">
        <v>2269</v>
      </c>
      <c r="E472" s="150"/>
      <c r="F472" s="150"/>
      <c r="G472" s="205"/>
      <c r="H472" s="150"/>
      <c r="I472" s="150"/>
      <c r="J472" s="150"/>
      <c r="K472" s="150"/>
      <c r="L472" s="150"/>
      <c r="M472" s="150"/>
      <c r="N472" s="150"/>
      <c r="P472" s="43" t="str">
        <f t="shared" si="32"/>
        <v>100G SR4 100 m CFP2/4</v>
      </c>
      <c r="Q472" s="309">
        <v>1</v>
      </c>
      <c r="R472" s="309">
        <v>1</v>
      </c>
      <c r="S472" s="309"/>
      <c r="T472" s="309"/>
      <c r="U472" s="309"/>
      <c r="V472" s="309"/>
      <c r="W472" s="309"/>
      <c r="X472" s="309"/>
      <c r="Y472" s="309"/>
      <c r="Z472" s="309"/>
      <c r="AA472" s="309"/>
      <c r="AB472" s="309"/>
    </row>
    <row r="473" spans="2:28" ht="13.8">
      <c r="B473" s="156" t="str">
        <f t="shared" si="31"/>
        <v>100G SR4 100 m QSFP28</v>
      </c>
      <c r="C473" s="150">
        <v>280058</v>
      </c>
      <c r="D473" s="150">
        <v>622792</v>
      </c>
      <c r="E473" s="150"/>
      <c r="F473" s="150"/>
      <c r="G473" s="205"/>
      <c r="H473" s="150"/>
      <c r="I473" s="150"/>
      <c r="J473" s="150"/>
      <c r="K473" s="150"/>
      <c r="L473" s="150"/>
      <c r="M473" s="150"/>
      <c r="N473" s="150"/>
      <c r="P473" s="43" t="str">
        <f t="shared" si="32"/>
        <v>100G SR4 100 m QSFP28</v>
      </c>
      <c r="Q473" s="309">
        <v>1</v>
      </c>
      <c r="R473" s="309">
        <v>1</v>
      </c>
      <c r="S473" s="309"/>
      <c r="T473" s="309"/>
      <c r="U473" s="309"/>
      <c r="V473" s="309"/>
      <c r="W473" s="309"/>
      <c r="X473" s="309"/>
      <c r="Y473" s="309"/>
      <c r="Z473" s="309"/>
      <c r="AA473" s="309"/>
      <c r="AB473" s="309"/>
    </row>
    <row r="474" spans="2:28" ht="13.8">
      <c r="B474" s="156" t="str">
        <f t="shared" si="31"/>
        <v>100G SR2 100 m All</v>
      </c>
      <c r="C474" s="150">
        <v>0</v>
      </c>
      <c r="D474" s="150">
        <v>0</v>
      </c>
      <c r="E474" s="150"/>
      <c r="F474" s="150"/>
      <c r="G474" s="205"/>
      <c r="H474" s="150"/>
      <c r="I474" s="150"/>
      <c r="J474" s="150"/>
      <c r="K474" s="150"/>
      <c r="L474" s="150"/>
      <c r="M474" s="150"/>
      <c r="N474" s="150"/>
      <c r="P474" s="43" t="str">
        <f t="shared" si="32"/>
        <v>100G SR2 100 m All</v>
      </c>
      <c r="Q474" s="309">
        <v>1</v>
      </c>
      <c r="R474" s="309">
        <v>1</v>
      </c>
      <c r="S474" s="309"/>
      <c r="T474" s="309"/>
      <c r="U474" s="309"/>
      <c r="V474" s="309"/>
      <c r="W474" s="309"/>
      <c r="X474" s="309"/>
      <c r="Y474" s="309"/>
      <c r="Z474" s="309"/>
      <c r="AA474" s="309"/>
      <c r="AB474" s="309"/>
    </row>
    <row r="475" spans="2:28" ht="13.8">
      <c r="B475" s="156" t="str">
        <f t="shared" si="31"/>
        <v>100G MM Duplex 100 - 300 m QSFP28</v>
      </c>
      <c r="C475" s="150">
        <v>0</v>
      </c>
      <c r="D475" s="150">
        <v>0</v>
      </c>
      <c r="E475" s="150"/>
      <c r="F475" s="150"/>
      <c r="G475" s="205"/>
      <c r="H475" s="150"/>
      <c r="I475" s="150"/>
      <c r="J475" s="150"/>
      <c r="K475" s="150"/>
      <c r="L475" s="150"/>
      <c r="M475" s="150"/>
      <c r="N475" s="150"/>
      <c r="P475" s="43" t="str">
        <f t="shared" si="32"/>
        <v>100G MM Duplex 100 - 300 m QSFP28</v>
      </c>
      <c r="Q475" s="309">
        <v>1</v>
      </c>
      <c r="R475" s="309">
        <v>1</v>
      </c>
      <c r="S475" s="309"/>
      <c r="T475" s="309"/>
      <c r="U475" s="309"/>
      <c r="V475" s="309"/>
      <c r="W475" s="309"/>
      <c r="X475" s="309"/>
      <c r="Y475" s="309"/>
      <c r="Z475" s="309"/>
      <c r="AA475" s="309"/>
      <c r="AB475" s="309"/>
    </row>
    <row r="476" spans="2:28" ht="13.8">
      <c r="B476" s="156" t="str">
        <f t="shared" si="31"/>
        <v>100G eSR4 300 m QSFP28</v>
      </c>
      <c r="C476" s="150">
        <v>0</v>
      </c>
      <c r="D476" s="150">
        <v>0</v>
      </c>
      <c r="E476" s="150"/>
      <c r="F476" s="150"/>
      <c r="G476" s="205"/>
      <c r="H476" s="150"/>
      <c r="I476" s="150"/>
      <c r="J476" s="150"/>
      <c r="K476" s="150"/>
      <c r="L476" s="150"/>
      <c r="M476" s="150"/>
      <c r="N476" s="150"/>
      <c r="P476" s="43" t="str">
        <f t="shared" si="32"/>
        <v>100G eSR4 300 m QSFP28</v>
      </c>
      <c r="Q476" s="309">
        <v>1</v>
      </c>
      <c r="R476" s="309">
        <v>1</v>
      </c>
      <c r="S476" s="309"/>
      <c r="T476" s="309"/>
      <c r="U476" s="309"/>
      <c r="V476" s="309"/>
      <c r="W476" s="309"/>
      <c r="X476" s="309"/>
      <c r="Y476" s="309"/>
      <c r="Z476" s="309"/>
      <c r="AA476" s="309"/>
      <c r="AB476" s="309"/>
    </row>
    <row r="477" spans="2:28" ht="13.8">
      <c r="B477" s="156" t="str">
        <f t="shared" si="31"/>
        <v>100G PSM4 500 m QSFP28</v>
      </c>
      <c r="C477" s="150">
        <v>0</v>
      </c>
      <c r="D477" s="150">
        <v>0</v>
      </c>
      <c r="E477" s="150"/>
      <c r="F477" s="150"/>
      <c r="G477" s="205"/>
      <c r="H477" s="150"/>
      <c r="I477" s="150"/>
      <c r="J477" s="150"/>
      <c r="K477" s="150"/>
      <c r="L477" s="150"/>
      <c r="M477" s="150"/>
      <c r="N477" s="150"/>
      <c r="P477" s="43" t="str">
        <f t="shared" si="32"/>
        <v>100G PSM4 500 m QSFP28</v>
      </c>
      <c r="Q477" s="309">
        <v>0</v>
      </c>
      <c r="R477" s="309">
        <v>0</v>
      </c>
      <c r="S477" s="309"/>
      <c r="T477" s="309"/>
      <c r="U477" s="309"/>
      <c r="V477" s="309"/>
      <c r="W477" s="309"/>
      <c r="X477" s="309"/>
      <c r="Y477" s="309"/>
      <c r="Z477" s="309"/>
      <c r="AA477" s="309"/>
      <c r="AB477" s="309"/>
    </row>
    <row r="478" spans="2:28" ht="13.8">
      <c r="B478" s="156" t="str">
        <f t="shared" si="31"/>
        <v>100G DR 500m QSFP28</v>
      </c>
      <c r="C478" s="150">
        <v>0</v>
      </c>
      <c r="D478" s="150">
        <v>0</v>
      </c>
      <c r="E478" s="150"/>
      <c r="F478" s="150"/>
      <c r="G478" s="205"/>
      <c r="H478" s="150"/>
      <c r="I478" s="150"/>
      <c r="J478" s="150"/>
      <c r="K478" s="150"/>
      <c r="L478" s="150"/>
      <c r="M478" s="150"/>
      <c r="N478" s="150"/>
      <c r="P478" s="43" t="str">
        <f t="shared" si="32"/>
        <v>100G DR 500m QSFP28</v>
      </c>
      <c r="Q478" s="309">
        <v>0</v>
      </c>
      <c r="R478" s="309">
        <v>0</v>
      </c>
      <c r="S478" s="309"/>
      <c r="T478" s="309"/>
      <c r="U478" s="309"/>
      <c r="V478" s="309"/>
      <c r="W478" s="309"/>
      <c r="X478" s="309"/>
      <c r="Y478" s="309"/>
      <c r="Z478" s="309"/>
      <c r="AA478" s="309"/>
      <c r="AB478" s="309"/>
    </row>
    <row r="479" spans="2:28" ht="13.8">
      <c r="B479" s="156" t="str">
        <f t="shared" si="31"/>
        <v>100G CWDM4-subspec 500 m QSFP28</v>
      </c>
      <c r="C479" s="150">
        <v>0</v>
      </c>
      <c r="D479" s="150">
        <v>1.1641532182693481E-10</v>
      </c>
      <c r="E479" s="150"/>
      <c r="F479" s="150"/>
      <c r="G479" s="205"/>
      <c r="H479" s="150"/>
      <c r="I479" s="150"/>
      <c r="J479" s="150"/>
      <c r="K479" s="150"/>
      <c r="L479" s="150"/>
      <c r="M479" s="150"/>
      <c r="N479" s="150"/>
      <c r="P479" s="43" t="str">
        <f t="shared" si="32"/>
        <v>100G CWDM4-subspec 500 m QSFP28</v>
      </c>
      <c r="Q479" s="309">
        <v>0</v>
      </c>
      <c r="R479" s="309">
        <v>0</v>
      </c>
      <c r="S479" s="309"/>
      <c r="T479" s="309"/>
      <c r="U479" s="309"/>
      <c r="V479" s="309"/>
      <c r="W479" s="309"/>
      <c r="X479" s="309"/>
      <c r="Y479" s="309"/>
      <c r="Z479" s="309"/>
      <c r="AA479" s="309"/>
      <c r="AB479" s="309"/>
    </row>
    <row r="480" spans="2:28" ht="13.8">
      <c r="B480" s="156" t="str">
        <f t="shared" si="31"/>
        <v>100G CWDM4 2 km QSFP28</v>
      </c>
      <c r="C480" s="150">
        <v>0</v>
      </c>
      <c r="D480" s="150">
        <v>0</v>
      </c>
      <c r="E480" s="150"/>
      <c r="F480" s="150"/>
      <c r="G480" s="205"/>
      <c r="H480" s="150"/>
      <c r="I480" s="150"/>
      <c r="J480" s="150"/>
      <c r="K480" s="150"/>
      <c r="L480" s="150"/>
      <c r="M480" s="150"/>
      <c r="N480" s="150"/>
      <c r="P480" s="43" t="str">
        <f t="shared" si="32"/>
        <v>100G CWDM4 2 km QSFP28</v>
      </c>
      <c r="Q480" s="309">
        <v>0</v>
      </c>
      <c r="R480" s="309">
        <v>0</v>
      </c>
      <c r="S480" s="309"/>
      <c r="T480" s="309"/>
      <c r="U480" s="309"/>
      <c r="V480" s="309"/>
      <c r="W480" s="309"/>
      <c r="X480" s="309"/>
      <c r="Y480" s="309"/>
      <c r="Z480" s="309"/>
      <c r="AA480" s="309"/>
      <c r="AB480" s="309"/>
    </row>
    <row r="481" spans="1:38" ht="13.8">
      <c r="B481" s="156" t="str">
        <f t="shared" si="31"/>
        <v>100G FR, DR+ 2 km QSFP28</v>
      </c>
      <c r="C481" s="150">
        <v>0</v>
      </c>
      <c r="D481" s="150">
        <v>0</v>
      </c>
      <c r="E481" s="150"/>
      <c r="F481" s="150"/>
      <c r="G481" s="205"/>
      <c r="H481" s="150"/>
      <c r="I481" s="150"/>
      <c r="J481" s="150"/>
      <c r="K481" s="150"/>
      <c r="L481" s="150"/>
      <c r="M481" s="150"/>
      <c r="N481" s="150"/>
      <c r="P481" s="43" t="str">
        <f t="shared" si="32"/>
        <v>100G FR, DR+ 2 km QSFP28</v>
      </c>
      <c r="Q481" s="309">
        <v>0</v>
      </c>
      <c r="R481" s="309">
        <v>0</v>
      </c>
      <c r="S481" s="309"/>
      <c r="T481" s="309"/>
      <c r="U481" s="309"/>
      <c r="V481" s="309"/>
      <c r="W481" s="309"/>
      <c r="X481" s="309"/>
      <c r="Y481" s="309"/>
      <c r="Z481" s="309"/>
      <c r="AA481" s="309"/>
      <c r="AB481" s="309"/>
    </row>
    <row r="482" spans="1:38" ht="13.8">
      <c r="B482" s="156" t="str">
        <f t="shared" si="31"/>
        <v>100G LR4 10 km CFP</v>
      </c>
      <c r="C482" s="150">
        <v>0</v>
      </c>
      <c r="D482" s="150">
        <v>0</v>
      </c>
      <c r="E482" s="150"/>
      <c r="F482" s="150"/>
      <c r="G482" s="205"/>
      <c r="H482" s="150"/>
      <c r="I482" s="150"/>
      <c r="J482" s="150"/>
      <c r="K482" s="150"/>
      <c r="L482" s="150"/>
      <c r="M482" s="150"/>
      <c r="N482" s="150"/>
      <c r="P482" s="43" t="str">
        <f t="shared" si="32"/>
        <v>100G LR4 10 km CFP</v>
      </c>
      <c r="Q482" s="309">
        <v>0</v>
      </c>
      <c r="R482" s="309">
        <v>0</v>
      </c>
      <c r="S482" s="309"/>
      <c r="T482" s="309"/>
      <c r="U482" s="309"/>
      <c r="V482" s="309"/>
      <c r="W482" s="309"/>
      <c r="X482" s="309"/>
      <c r="Y482" s="309"/>
      <c r="Z482" s="309"/>
      <c r="AA482" s="309"/>
      <c r="AB482" s="309"/>
    </row>
    <row r="483" spans="1:38" ht="13.8">
      <c r="B483" s="156" t="str">
        <f t="shared" si="31"/>
        <v>100G LR4 10 km CFP2/4</v>
      </c>
      <c r="C483" s="150">
        <v>0</v>
      </c>
      <c r="D483" s="150">
        <v>0</v>
      </c>
      <c r="E483" s="150"/>
      <c r="F483" s="150"/>
      <c r="G483" s="205"/>
      <c r="H483" s="150"/>
      <c r="I483" s="150"/>
      <c r="J483" s="150"/>
      <c r="K483" s="150"/>
      <c r="L483" s="150"/>
      <c r="M483" s="150"/>
      <c r="N483" s="150"/>
      <c r="P483" s="43" t="str">
        <f t="shared" si="32"/>
        <v>100G LR4 10 km CFP2/4</v>
      </c>
      <c r="Q483" s="309">
        <v>0</v>
      </c>
      <c r="R483" s="309">
        <v>0</v>
      </c>
      <c r="S483" s="309"/>
      <c r="T483" s="309"/>
      <c r="U483" s="309"/>
      <c r="V483" s="309"/>
      <c r="W483" s="309"/>
      <c r="X483" s="309"/>
      <c r="Y483" s="309"/>
      <c r="Z483" s="309"/>
      <c r="AA483" s="309"/>
      <c r="AB483" s="309"/>
    </row>
    <row r="484" spans="1:38" ht="13.8">
      <c r="B484" s="156" t="str">
        <f t="shared" si="31"/>
        <v>100G LR4 and LR1 10 km QSFP28</v>
      </c>
      <c r="C484" s="150">
        <v>0</v>
      </c>
      <c r="D484" s="150">
        <v>0</v>
      </c>
      <c r="E484" s="150"/>
      <c r="F484" s="150"/>
      <c r="G484" s="205"/>
      <c r="H484" s="150"/>
      <c r="I484" s="150"/>
      <c r="J484" s="150"/>
      <c r="K484" s="150"/>
      <c r="L484" s="150"/>
      <c r="M484" s="150"/>
      <c r="N484" s="150"/>
      <c r="P484" s="43" t="str">
        <f t="shared" si="32"/>
        <v>100G LR4 and LR1 10 km QSFP28</v>
      </c>
      <c r="Q484" s="309">
        <v>0</v>
      </c>
      <c r="R484" s="309">
        <v>0</v>
      </c>
      <c r="S484" s="309"/>
      <c r="T484" s="309"/>
      <c r="U484" s="309"/>
      <c r="V484" s="309"/>
      <c r="W484" s="309"/>
      <c r="X484" s="309"/>
      <c r="Y484" s="309"/>
      <c r="Z484" s="309"/>
      <c r="AA484" s="309"/>
      <c r="AB484" s="309"/>
    </row>
    <row r="485" spans="1:38" ht="13.8">
      <c r="B485" s="156" t="str">
        <f t="shared" si="31"/>
        <v>100G 4WDM10 10 km QSFP28</v>
      </c>
      <c r="C485" s="150">
        <v>0</v>
      </c>
      <c r="D485" s="150">
        <v>0</v>
      </c>
      <c r="E485" s="150"/>
      <c r="F485" s="150"/>
      <c r="G485" s="205"/>
      <c r="H485" s="150"/>
      <c r="I485" s="150"/>
      <c r="J485" s="150"/>
      <c r="K485" s="150"/>
      <c r="L485" s="150"/>
      <c r="M485" s="150"/>
      <c r="N485" s="150"/>
      <c r="P485" s="43" t="str">
        <f t="shared" si="32"/>
        <v>100G 4WDM10 10 km QSFP28</v>
      </c>
      <c r="Q485" s="309">
        <v>0</v>
      </c>
      <c r="R485" s="309">
        <v>0</v>
      </c>
      <c r="S485" s="309"/>
      <c r="T485" s="309"/>
      <c r="U485" s="309"/>
      <c r="V485" s="309"/>
      <c r="W485" s="309"/>
      <c r="X485" s="309"/>
      <c r="Y485" s="309"/>
      <c r="Z485" s="309"/>
      <c r="AA485" s="309"/>
      <c r="AB485" s="309"/>
    </row>
    <row r="486" spans="1:38" ht="13.8">
      <c r="B486" s="156" t="str">
        <f t="shared" si="31"/>
        <v>100G 4WDM20 20 km QSFP28</v>
      </c>
      <c r="C486" s="150">
        <v>0</v>
      </c>
      <c r="D486" s="150">
        <v>0</v>
      </c>
      <c r="E486" s="150"/>
      <c r="F486" s="150"/>
      <c r="G486" s="205"/>
      <c r="H486" s="150"/>
      <c r="I486" s="150"/>
      <c r="J486" s="150"/>
      <c r="K486" s="150"/>
      <c r="L486" s="150"/>
      <c r="M486" s="150"/>
      <c r="N486" s="150"/>
      <c r="P486" s="43" t="str">
        <f t="shared" si="32"/>
        <v>100G 4WDM20 20 km QSFP28</v>
      </c>
      <c r="Q486" s="309">
        <v>0</v>
      </c>
      <c r="R486" s="309">
        <v>0</v>
      </c>
      <c r="S486" s="309"/>
      <c r="T486" s="309"/>
      <c r="U486" s="309"/>
      <c r="V486" s="309"/>
      <c r="W486" s="309"/>
      <c r="X486" s="309"/>
      <c r="Y486" s="309"/>
      <c r="Z486" s="309"/>
      <c r="AA486" s="309"/>
      <c r="AB486" s="309"/>
    </row>
    <row r="487" spans="1:38" ht="13.8">
      <c r="B487" s="156" t="str">
        <f t="shared" si="31"/>
        <v>100G ER4-Lite 30 km QSFP28</v>
      </c>
      <c r="C487" s="150">
        <v>0</v>
      </c>
      <c r="D487" s="150">
        <v>0</v>
      </c>
      <c r="E487" s="150"/>
      <c r="F487" s="150"/>
      <c r="G487" s="205"/>
      <c r="H487" s="150"/>
      <c r="I487" s="150"/>
      <c r="J487" s="150"/>
      <c r="K487" s="150"/>
      <c r="L487" s="150"/>
      <c r="M487" s="150"/>
      <c r="N487" s="150"/>
      <c r="P487" s="43" t="str">
        <f t="shared" si="32"/>
        <v>100G ER4-Lite 30 km QSFP28</v>
      </c>
      <c r="Q487" s="309">
        <v>0</v>
      </c>
      <c r="R487" s="309">
        <v>0</v>
      </c>
      <c r="S487" s="309"/>
      <c r="T487" s="309"/>
      <c r="U487" s="309"/>
      <c r="V487" s="309"/>
      <c r="W487" s="309"/>
      <c r="X487" s="309"/>
      <c r="Y487" s="309"/>
      <c r="Z487" s="309"/>
      <c r="AA487" s="309"/>
      <c r="AB487" s="309"/>
    </row>
    <row r="488" spans="1:38" ht="13.8">
      <c r="B488" s="156" t="str">
        <f t="shared" si="31"/>
        <v>100G ER4 40 km QSFP28</v>
      </c>
      <c r="C488" s="150">
        <v>7456</v>
      </c>
      <c r="D488" s="150">
        <v>8272</v>
      </c>
      <c r="E488" s="150"/>
      <c r="F488" s="150"/>
      <c r="G488" s="205"/>
      <c r="H488" s="150"/>
      <c r="I488" s="150"/>
      <c r="J488" s="150"/>
      <c r="K488" s="150"/>
      <c r="L488" s="150"/>
      <c r="M488" s="150"/>
      <c r="N488" s="150"/>
      <c r="P488" s="43" t="str">
        <f t="shared" si="32"/>
        <v>100G ER4 40 km QSFP28</v>
      </c>
      <c r="Q488" s="309">
        <v>1</v>
      </c>
      <c r="R488" s="309">
        <v>1</v>
      </c>
      <c r="S488" s="309"/>
      <c r="T488" s="309"/>
      <c r="U488" s="309"/>
      <c r="V488" s="309"/>
      <c r="W488" s="309"/>
      <c r="X488" s="309"/>
      <c r="Y488" s="309"/>
      <c r="Z488" s="309"/>
      <c r="AA488" s="309"/>
      <c r="AB488" s="309"/>
    </row>
    <row r="489" spans="1:38" ht="13.8">
      <c r="B489" s="156" t="str">
        <f t="shared" si="31"/>
        <v>100G ZR4 80 km QSFP28</v>
      </c>
      <c r="C489" s="150">
        <v>0</v>
      </c>
      <c r="D489" s="150">
        <v>0</v>
      </c>
      <c r="E489" s="150"/>
      <c r="F489" s="150"/>
      <c r="G489" s="205"/>
      <c r="H489" s="150"/>
      <c r="I489" s="150"/>
      <c r="J489" s="150"/>
      <c r="K489" s="150"/>
      <c r="L489" s="150"/>
      <c r="M489" s="150"/>
      <c r="N489" s="150"/>
      <c r="P489" s="43" t="str">
        <f t="shared" si="32"/>
        <v>100G ZR4 80 km QSFP28</v>
      </c>
      <c r="Q489" s="309">
        <v>1</v>
      </c>
      <c r="R489" s="309">
        <v>1</v>
      </c>
      <c r="S489" s="309"/>
      <c r="T489" s="309"/>
      <c r="U489" s="309"/>
      <c r="V489" s="309"/>
      <c r="W489" s="309"/>
      <c r="X489" s="309"/>
      <c r="Y489" s="309"/>
      <c r="Z489" s="309"/>
      <c r="AA489" s="309"/>
      <c r="AB489" s="309"/>
    </row>
    <row r="490" spans="1:38" s="13" customFormat="1" ht="13.8">
      <c r="A490" s="143"/>
      <c r="B490" s="156" t="str">
        <f t="shared" si="31"/>
        <v>200G SR4 100 m QSFP56</v>
      </c>
      <c r="C490" s="150">
        <v>0</v>
      </c>
      <c r="D490" s="150">
        <v>0</v>
      </c>
      <c r="E490" s="150"/>
      <c r="F490" s="150"/>
      <c r="G490" s="205"/>
      <c r="H490" s="150"/>
      <c r="I490" s="150"/>
      <c r="J490" s="150"/>
      <c r="K490" s="150"/>
      <c r="L490" s="150"/>
      <c r="M490" s="150"/>
      <c r="N490" s="150"/>
      <c r="O490" s="155"/>
      <c r="P490" s="156" t="str">
        <f t="shared" si="32"/>
        <v>200G SR4 100 m QSFP56</v>
      </c>
      <c r="Q490" s="309">
        <v>1</v>
      </c>
      <c r="R490" s="309">
        <v>1</v>
      </c>
      <c r="S490" s="309"/>
      <c r="T490" s="309"/>
      <c r="U490" s="309"/>
      <c r="V490" s="309"/>
      <c r="W490" s="309"/>
      <c r="X490" s="309"/>
      <c r="Y490" s="309"/>
      <c r="Z490" s="309"/>
      <c r="AA490" s="309"/>
      <c r="AB490" s="309"/>
      <c r="AC490"/>
      <c r="AD490"/>
      <c r="AE490"/>
      <c r="AF490"/>
      <c r="AG490"/>
      <c r="AH490"/>
      <c r="AI490"/>
      <c r="AJ490"/>
      <c r="AK490"/>
      <c r="AL490"/>
    </row>
    <row r="491" spans="1:38" s="13" customFormat="1" ht="13.8">
      <c r="A491" s="143"/>
      <c r="B491" s="156" t="str">
        <f t="shared" ref="B491:B517" si="33">B147</f>
        <v>200G DR 500 m TBD</v>
      </c>
      <c r="C491" s="150">
        <v>0</v>
      </c>
      <c r="D491" s="150">
        <v>0</v>
      </c>
      <c r="E491" s="150"/>
      <c r="F491" s="150"/>
      <c r="G491" s="205"/>
      <c r="H491" s="150"/>
      <c r="I491" s="150"/>
      <c r="J491" s="150"/>
      <c r="K491" s="150"/>
      <c r="L491" s="150"/>
      <c r="M491" s="150"/>
      <c r="N491" s="150"/>
      <c r="O491" s="155"/>
      <c r="P491" s="156" t="str">
        <f t="shared" si="32"/>
        <v>200G DR 500 m TBD</v>
      </c>
      <c r="Q491" s="309">
        <v>0</v>
      </c>
      <c r="R491" s="309">
        <v>0</v>
      </c>
      <c r="S491" s="309"/>
      <c r="T491" s="309"/>
      <c r="U491" s="309"/>
      <c r="V491" s="309"/>
      <c r="W491" s="309"/>
      <c r="X491" s="309"/>
      <c r="Y491" s="309"/>
      <c r="Z491" s="309"/>
      <c r="AA491" s="309"/>
      <c r="AB491" s="309"/>
      <c r="AC491"/>
      <c r="AD491"/>
      <c r="AE491"/>
      <c r="AF491"/>
      <c r="AG491"/>
      <c r="AH491"/>
      <c r="AI491"/>
      <c r="AJ491"/>
      <c r="AK491"/>
      <c r="AL491"/>
    </row>
    <row r="492" spans="1:38" s="13" customFormat="1" ht="15" customHeight="1">
      <c r="A492" s="143"/>
      <c r="B492" s="156" t="str">
        <f t="shared" si="33"/>
        <v>200G FR4 3 km QSFP56</v>
      </c>
      <c r="C492" s="150">
        <v>0</v>
      </c>
      <c r="D492" s="150">
        <v>0</v>
      </c>
      <c r="E492" s="150"/>
      <c r="F492" s="150"/>
      <c r="G492" s="205"/>
      <c r="H492" s="150"/>
      <c r="I492" s="150"/>
      <c r="J492" s="150"/>
      <c r="K492" s="150"/>
      <c r="L492" s="150"/>
      <c r="M492" s="150"/>
      <c r="N492" s="150"/>
      <c r="O492" s="155"/>
      <c r="P492" s="156" t="str">
        <f t="shared" si="32"/>
        <v>200G FR4 3 km QSFP56</v>
      </c>
      <c r="Q492" s="309">
        <v>0</v>
      </c>
      <c r="R492" s="309">
        <v>0</v>
      </c>
      <c r="S492" s="309"/>
      <c r="T492" s="309"/>
      <c r="U492" s="309"/>
      <c r="V492" s="309"/>
      <c r="W492" s="309"/>
      <c r="X492" s="309"/>
      <c r="Y492" s="309"/>
      <c r="Z492" s="309"/>
      <c r="AA492" s="309"/>
      <c r="AB492" s="309"/>
      <c r="AC492"/>
      <c r="AD492"/>
      <c r="AE492"/>
      <c r="AF492"/>
      <c r="AG492"/>
      <c r="AH492"/>
      <c r="AI492"/>
      <c r="AJ492"/>
      <c r="AK492"/>
      <c r="AL492"/>
    </row>
    <row r="493" spans="1:38" s="13" customFormat="1" ht="15" customHeight="1">
      <c r="A493" s="143"/>
      <c r="B493" s="156" t="str">
        <f t="shared" si="33"/>
        <v>200G LR 10 km TBD</v>
      </c>
      <c r="C493" s="150">
        <v>0</v>
      </c>
      <c r="D493" s="150">
        <v>0</v>
      </c>
      <c r="E493" s="150"/>
      <c r="F493" s="150"/>
      <c r="G493" s="205"/>
      <c r="H493" s="150"/>
      <c r="I493" s="150"/>
      <c r="J493" s="150"/>
      <c r="K493" s="150"/>
      <c r="L493" s="150"/>
      <c r="M493" s="150"/>
      <c r="N493" s="150"/>
      <c r="O493" s="155"/>
      <c r="P493" s="156" t="str">
        <f t="shared" si="32"/>
        <v>200G LR 10 km TBD</v>
      </c>
      <c r="Q493" s="309">
        <v>0</v>
      </c>
      <c r="R493" s="309">
        <v>0</v>
      </c>
      <c r="S493" s="309"/>
      <c r="T493" s="309"/>
      <c r="U493" s="309"/>
      <c r="V493" s="309"/>
      <c r="W493" s="309"/>
      <c r="X493" s="309"/>
      <c r="Y493" s="309"/>
      <c r="Z493" s="309"/>
      <c r="AA493" s="309"/>
      <c r="AB493" s="309"/>
      <c r="AC493"/>
      <c r="AD493"/>
      <c r="AE493"/>
      <c r="AF493"/>
      <c r="AG493"/>
      <c r="AH493"/>
      <c r="AI493"/>
      <c r="AJ493"/>
      <c r="AK493"/>
      <c r="AL493"/>
    </row>
    <row r="494" spans="1:38" s="13" customFormat="1" ht="15" customHeight="1">
      <c r="A494" s="143"/>
      <c r="B494" s="156" t="str">
        <f t="shared" si="33"/>
        <v>200G ER4 40 km TBD</v>
      </c>
      <c r="C494" s="150">
        <v>0</v>
      </c>
      <c r="D494" s="150">
        <v>0</v>
      </c>
      <c r="E494" s="150"/>
      <c r="F494" s="150"/>
      <c r="G494" s="205"/>
      <c r="H494" s="150"/>
      <c r="I494" s="150"/>
      <c r="J494" s="150"/>
      <c r="K494" s="150"/>
      <c r="L494" s="150"/>
      <c r="M494" s="150"/>
      <c r="N494" s="150"/>
      <c r="O494" s="155"/>
      <c r="P494" s="156" t="str">
        <f t="shared" si="32"/>
        <v>200G ER4 40 km TBD</v>
      </c>
      <c r="Q494" s="309">
        <v>0</v>
      </c>
      <c r="R494" s="309">
        <v>0</v>
      </c>
      <c r="S494" s="309"/>
      <c r="T494" s="309"/>
      <c r="U494" s="309"/>
      <c r="V494" s="309"/>
      <c r="W494" s="309"/>
      <c r="X494" s="309"/>
      <c r="Y494" s="309"/>
      <c r="Z494" s="309"/>
      <c r="AA494" s="309"/>
      <c r="AB494" s="309"/>
      <c r="AC494"/>
      <c r="AD494"/>
      <c r="AE494"/>
      <c r="AF494"/>
      <c r="AG494"/>
      <c r="AH494"/>
      <c r="AI494"/>
      <c r="AJ494"/>
      <c r="AK494"/>
      <c r="AL494"/>
    </row>
    <row r="495" spans="1:38" s="13" customFormat="1" ht="13.8">
      <c r="A495" s="143"/>
      <c r="B495" s="156" t="str">
        <f t="shared" si="33"/>
        <v>2x200 (400G-SR8) 100 m OSFP, QSFP-DD</v>
      </c>
      <c r="C495" s="150">
        <v>0</v>
      </c>
      <c r="D495" s="150">
        <v>0</v>
      </c>
      <c r="E495" s="150"/>
      <c r="F495" s="150"/>
      <c r="G495" s="205"/>
      <c r="H495" s="150"/>
      <c r="I495" s="150"/>
      <c r="J495" s="150"/>
      <c r="K495" s="150"/>
      <c r="L495" s="150"/>
      <c r="M495" s="150"/>
      <c r="N495" s="150"/>
      <c r="O495" s="155"/>
      <c r="P495" s="156" t="str">
        <f t="shared" si="32"/>
        <v>2x200 (400G-SR8) 100 m OSFP, QSFP-DD</v>
      </c>
      <c r="Q495" s="309">
        <v>1</v>
      </c>
      <c r="R495" s="309">
        <v>1</v>
      </c>
      <c r="S495" s="309"/>
      <c r="T495" s="309"/>
      <c r="U495" s="309"/>
      <c r="V495" s="309"/>
      <c r="W495" s="309"/>
      <c r="X495" s="309"/>
      <c r="Y495" s="309"/>
      <c r="Z495" s="309"/>
      <c r="AA495" s="309"/>
      <c r="AB495" s="309"/>
      <c r="AC495"/>
      <c r="AD495"/>
      <c r="AE495"/>
      <c r="AF495"/>
      <c r="AG495"/>
      <c r="AH495"/>
      <c r="AI495"/>
      <c r="AJ495"/>
      <c r="AK495"/>
      <c r="AL495"/>
    </row>
    <row r="496" spans="1:38" ht="13.8">
      <c r="B496" s="156" t="str">
        <f t="shared" si="33"/>
        <v>400G SR4.2 100 m OSFP, QSFP-DD</v>
      </c>
      <c r="C496" s="150">
        <v>0</v>
      </c>
      <c r="D496" s="150">
        <v>0</v>
      </c>
      <c r="E496" s="150"/>
      <c r="F496" s="150"/>
      <c r="G496" s="205"/>
      <c r="H496" s="150"/>
      <c r="I496" s="150"/>
      <c r="J496" s="150"/>
      <c r="K496" s="150"/>
      <c r="L496" s="150"/>
      <c r="M496" s="150"/>
      <c r="N496" s="150"/>
      <c r="O496" s="155"/>
      <c r="P496" s="156" t="str">
        <f t="shared" si="32"/>
        <v>400G SR4.2 100 m OSFP, QSFP-DD</v>
      </c>
      <c r="Q496" s="309">
        <v>1</v>
      </c>
      <c r="R496" s="309">
        <v>1</v>
      </c>
      <c r="S496" s="309"/>
      <c r="T496" s="309"/>
      <c r="U496" s="309"/>
      <c r="V496" s="309"/>
      <c r="W496" s="309"/>
      <c r="X496" s="309"/>
      <c r="Y496" s="309"/>
      <c r="Z496" s="309"/>
      <c r="AA496" s="309"/>
      <c r="AB496" s="309"/>
    </row>
    <row r="497" spans="2:28" ht="13.8">
      <c r="B497" s="156" t="str">
        <f t="shared" si="33"/>
        <v>400G DR4 500 m OSFP, QSFP-DD, QSFP112</v>
      </c>
      <c r="C497" s="150">
        <v>0</v>
      </c>
      <c r="D497" s="150">
        <v>0</v>
      </c>
      <c r="E497" s="150"/>
      <c r="F497" s="150"/>
      <c r="G497" s="205"/>
      <c r="H497" s="150"/>
      <c r="I497" s="150"/>
      <c r="J497" s="150"/>
      <c r="K497" s="150"/>
      <c r="L497" s="150"/>
      <c r="M497" s="150"/>
      <c r="N497" s="150"/>
      <c r="O497" s="155"/>
      <c r="P497" s="156" t="str">
        <f t="shared" si="32"/>
        <v>400G DR4 500 m OSFP, QSFP-DD, QSFP112</v>
      </c>
      <c r="Q497" s="309">
        <v>0</v>
      </c>
      <c r="R497" s="309">
        <v>0</v>
      </c>
      <c r="S497" s="309"/>
      <c r="T497" s="309"/>
      <c r="U497" s="309"/>
      <c r="V497" s="309"/>
      <c r="W497" s="309"/>
      <c r="X497" s="309"/>
      <c r="Y497" s="309"/>
      <c r="Z497" s="309"/>
      <c r="AA497" s="309"/>
      <c r="AB497" s="309"/>
    </row>
    <row r="498" spans="2:28" ht="13.8">
      <c r="B498" s="156" t="str">
        <f t="shared" si="33"/>
        <v>2x(200G FR4) 2 km OSFP</v>
      </c>
      <c r="C498" s="150">
        <v>0</v>
      </c>
      <c r="D498" s="150">
        <v>0</v>
      </c>
      <c r="E498" s="150"/>
      <c r="F498" s="150"/>
      <c r="G498" s="205"/>
      <c r="H498" s="150"/>
      <c r="I498" s="150"/>
      <c r="J498" s="150"/>
      <c r="K498" s="150"/>
      <c r="L498" s="150"/>
      <c r="M498" s="150"/>
      <c r="N498" s="150"/>
      <c r="O498" s="155"/>
      <c r="P498" s="156" t="str">
        <f t="shared" si="32"/>
        <v>2x(200G FR4) 2 km OSFP</v>
      </c>
      <c r="Q498" s="309">
        <v>0</v>
      </c>
      <c r="R498" s="309">
        <v>0</v>
      </c>
      <c r="S498" s="309"/>
      <c r="T498" s="309"/>
      <c r="U498" s="309"/>
      <c r="V498" s="309"/>
      <c r="W498" s="309"/>
      <c r="X498" s="309"/>
      <c r="Y498" s="309"/>
      <c r="Z498" s="309"/>
      <c r="AA498" s="309"/>
      <c r="AB498" s="309"/>
    </row>
    <row r="499" spans="2:28" ht="13.8">
      <c r="B499" s="156" t="str">
        <f t="shared" si="33"/>
        <v>400G FR4 2 km OSFP, QSFP-DD, QSFP112</v>
      </c>
      <c r="C499" s="150">
        <v>0</v>
      </c>
      <c r="D499" s="150">
        <v>0</v>
      </c>
      <c r="E499" s="150"/>
      <c r="F499" s="150"/>
      <c r="G499" s="205"/>
      <c r="H499" s="150"/>
      <c r="I499" s="150"/>
      <c r="J499" s="150"/>
      <c r="K499" s="150"/>
      <c r="L499" s="150"/>
      <c r="M499" s="150"/>
      <c r="N499" s="150"/>
      <c r="O499" s="155"/>
      <c r="P499" s="156" t="str">
        <f t="shared" si="32"/>
        <v>400G FR4 2 km OSFP, QSFP-DD, QSFP112</v>
      </c>
      <c r="Q499" s="309">
        <v>0</v>
      </c>
      <c r="R499" s="309">
        <v>0</v>
      </c>
      <c r="S499" s="309"/>
      <c r="T499" s="309"/>
      <c r="U499" s="309"/>
      <c r="V499" s="309"/>
      <c r="W499" s="309"/>
      <c r="X499" s="309"/>
      <c r="Y499" s="309"/>
      <c r="Z499" s="309"/>
      <c r="AA499" s="309"/>
      <c r="AB499" s="309"/>
    </row>
    <row r="500" spans="2:28" ht="13.8">
      <c r="B500" s="156" t="str">
        <f t="shared" si="33"/>
        <v>400G LR8, LR4 10 km OSFP, QSFP-DD, QSFP112</v>
      </c>
      <c r="C500" s="150">
        <v>0</v>
      </c>
      <c r="D500" s="150">
        <v>0</v>
      </c>
      <c r="E500" s="150"/>
      <c r="F500" s="150"/>
      <c r="G500" s="205"/>
      <c r="H500" s="150"/>
      <c r="I500" s="150"/>
      <c r="J500" s="150"/>
      <c r="K500" s="150"/>
      <c r="L500" s="150"/>
      <c r="M500" s="150"/>
      <c r="N500" s="150"/>
      <c r="O500" s="155"/>
      <c r="P500" s="156" t="str">
        <f t="shared" si="32"/>
        <v>400G LR8, LR4 10 km OSFP, QSFP-DD, QSFP112</v>
      </c>
      <c r="Q500" s="309">
        <v>0</v>
      </c>
      <c r="R500" s="309">
        <v>0</v>
      </c>
      <c r="S500" s="309"/>
      <c r="T500" s="309"/>
      <c r="U500" s="309"/>
      <c r="V500" s="309"/>
      <c r="W500" s="309"/>
      <c r="X500" s="309"/>
      <c r="Y500" s="309"/>
      <c r="Z500" s="309"/>
      <c r="AA500" s="309"/>
      <c r="AB500" s="309"/>
    </row>
    <row r="501" spans="2:28" ht="13.8">
      <c r="B501" s="156" t="str">
        <f t="shared" si="33"/>
        <v>400G ER4 40 km TBD</v>
      </c>
      <c r="C501" s="150">
        <v>0</v>
      </c>
      <c r="D501" s="150">
        <v>0</v>
      </c>
      <c r="E501" s="150"/>
      <c r="F501" s="150"/>
      <c r="G501" s="205"/>
      <c r="H501" s="150"/>
      <c r="I501" s="150"/>
      <c r="J501" s="150"/>
      <c r="K501" s="150"/>
      <c r="L501" s="150"/>
      <c r="M501" s="150"/>
      <c r="N501" s="150"/>
      <c r="O501" s="155"/>
      <c r="P501" s="156" t="str">
        <f t="shared" si="32"/>
        <v>400G ER4 40 km TBD</v>
      </c>
      <c r="Q501" s="309">
        <v>0</v>
      </c>
      <c r="R501" s="309">
        <v>0</v>
      </c>
      <c r="S501" s="309"/>
      <c r="T501" s="309"/>
      <c r="U501" s="309"/>
      <c r="V501" s="309"/>
      <c r="W501" s="309"/>
      <c r="X501" s="309"/>
      <c r="Y501" s="309"/>
      <c r="Z501" s="309"/>
      <c r="AA501" s="309"/>
      <c r="AB501" s="309"/>
    </row>
    <row r="502" spans="2:28" ht="13.8">
      <c r="B502" s="156" t="str">
        <f t="shared" si="33"/>
        <v>800G SR8 50 m OSFP, QSFP-DD800</v>
      </c>
      <c r="C502" s="150">
        <v>0</v>
      </c>
      <c r="D502" s="150">
        <v>0</v>
      </c>
      <c r="E502" s="150"/>
      <c r="F502" s="150"/>
      <c r="G502" s="205"/>
      <c r="H502" s="150"/>
      <c r="I502" s="150"/>
      <c r="J502" s="150"/>
      <c r="K502" s="150"/>
      <c r="L502" s="150"/>
      <c r="M502" s="150"/>
      <c r="N502" s="150"/>
      <c r="O502" s="155"/>
      <c r="P502" s="156" t="str">
        <f t="shared" si="32"/>
        <v>800G SR8 50 m OSFP, QSFP-DD800</v>
      </c>
      <c r="Q502" s="309">
        <v>1</v>
      </c>
      <c r="R502" s="309">
        <v>1</v>
      </c>
      <c r="S502" s="309"/>
      <c r="T502" s="309"/>
      <c r="U502" s="309"/>
      <c r="V502" s="309"/>
      <c r="W502" s="309"/>
      <c r="X502" s="309"/>
      <c r="Y502" s="309"/>
      <c r="Z502" s="309"/>
      <c r="AA502" s="309"/>
      <c r="AB502" s="309"/>
    </row>
    <row r="503" spans="2:28" ht="13.8">
      <c r="B503" s="156" t="str">
        <f t="shared" si="33"/>
        <v>800G DR8, DR4 500 m OSFP, QSFP-DD800</v>
      </c>
      <c r="C503" s="150">
        <v>0</v>
      </c>
      <c r="D503" s="150">
        <v>0</v>
      </c>
      <c r="E503" s="150"/>
      <c r="F503" s="150"/>
      <c r="G503" s="205"/>
      <c r="H503" s="150"/>
      <c r="I503" s="150"/>
      <c r="J503" s="150"/>
      <c r="K503" s="150"/>
      <c r="L503" s="150"/>
      <c r="M503" s="150"/>
      <c r="N503" s="150"/>
      <c r="O503" s="155"/>
      <c r="P503" s="156" t="str">
        <f t="shared" ref="P503:P534" si="34">B159</f>
        <v>800G DR8, DR4 500 m OSFP, QSFP-DD800</v>
      </c>
      <c r="Q503" s="309">
        <v>0</v>
      </c>
      <c r="R503" s="309">
        <v>0</v>
      </c>
      <c r="S503" s="309"/>
      <c r="T503" s="309"/>
      <c r="U503" s="309"/>
      <c r="V503" s="309"/>
      <c r="W503" s="309"/>
      <c r="X503" s="309"/>
      <c r="Y503" s="309"/>
      <c r="Z503" s="309"/>
      <c r="AA503" s="309"/>
      <c r="AB503" s="309"/>
    </row>
    <row r="504" spans="2:28" ht="13.8">
      <c r="B504" s="156" t="str">
        <f t="shared" si="33"/>
        <v>2x(400G FR4), 800G FR4 2 km OSFP, QSFP-DD800</v>
      </c>
      <c r="C504" s="150">
        <v>0</v>
      </c>
      <c r="D504" s="150">
        <v>0</v>
      </c>
      <c r="E504" s="150"/>
      <c r="F504" s="150"/>
      <c r="G504" s="205"/>
      <c r="H504" s="150"/>
      <c r="I504" s="150"/>
      <c r="J504" s="150"/>
      <c r="K504" s="150"/>
      <c r="L504" s="150"/>
      <c r="M504" s="150"/>
      <c r="N504" s="150"/>
      <c r="O504" s="155"/>
      <c r="P504" s="156" t="str">
        <f t="shared" si="34"/>
        <v>2x(400G FR4), 800G FR4 2 km OSFP, QSFP-DD800</v>
      </c>
      <c r="Q504" s="309">
        <v>0</v>
      </c>
      <c r="R504" s="309">
        <v>0</v>
      </c>
      <c r="S504" s="309"/>
      <c r="T504" s="309"/>
      <c r="U504" s="309"/>
      <c r="V504" s="309"/>
      <c r="W504" s="309"/>
      <c r="X504" s="309"/>
      <c r="Y504" s="309"/>
      <c r="Z504" s="309"/>
      <c r="AA504" s="309"/>
      <c r="AB504" s="309"/>
    </row>
    <row r="505" spans="2:28" ht="13.8">
      <c r="B505" s="156" t="str">
        <f t="shared" si="33"/>
        <v>800G LR8, LR4 6, 10 km TBD</v>
      </c>
      <c r="C505" s="150">
        <v>0</v>
      </c>
      <c r="D505" s="150">
        <v>0</v>
      </c>
      <c r="E505" s="150"/>
      <c r="F505" s="150"/>
      <c r="G505" s="205"/>
      <c r="H505" s="150"/>
      <c r="I505" s="150"/>
      <c r="J505" s="150"/>
      <c r="K505" s="150"/>
      <c r="L505" s="150"/>
      <c r="M505" s="150"/>
      <c r="N505" s="150"/>
      <c r="O505" s="155"/>
      <c r="P505" s="156" t="str">
        <f t="shared" si="34"/>
        <v>800G LR8, LR4 6, 10 km TBD</v>
      </c>
      <c r="Q505" s="309">
        <v>0</v>
      </c>
      <c r="R505" s="309">
        <v>0</v>
      </c>
      <c r="S505" s="309"/>
      <c r="T505" s="309"/>
      <c r="U505" s="309"/>
      <c r="V505" s="309"/>
      <c r="W505" s="309"/>
      <c r="X505" s="309"/>
      <c r="Y505" s="309"/>
      <c r="Z505" s="309"/>
      <c r="AA505" s="309"/>
      <c r="AB505" s="309"/>
    </row>
    <row r="506" spans="2:28" ht="13.8">
      <c r="B506" s="156" t="str">
        <f t="shared" si="33"/>
        <v>800G ZRlite 10 km, 20 km TBD</v>
      </c>
      <c r="C506" s="150">
        <v>0</v>
      </c>
      <c r="D506" s="150">
        <v>0</v>
      </c>
      <c r="E506" s="150"/>
      <c r="F506" s="150"/>
      <c r="G506" s="205"/>
      <c r="H506" s="150"/>
      <c r="I506" s="150"/>
      <c r="J506" s="150"/>
      <c r="K506" s="150"/>
      <c r="L506" s="150"/>
      <c r="M506" s="150"/>
      <c r="N506" s="150"/>
      <c r="O506" s="155"/>
      <c r="P506" s="156" t="str">
        <f t="shared" si="34"/>
        <v>800G ZRlite 10 km, 20 km TBD</v>
      </c>
      <c r="Q506" s="309">
        <v>0</v>
      </c>
      <c r="R506" s="309">
        <v>0</v>
      </c>
      <c r="S506" s="309"/>
      <c r="T506" s="309"/>
      <c r="U506" s="309"/>
      <c r="V506" s="309"/>
      <c r="W506" s="309"/>
      <c r="X506" s="309"/>
      <c r="Y506" s="309"/>
      <c r="Z506" s="309"/>
      <c r="AA506" s="309"/>
      <c r="AB506" s="309"/>
    </row>
    <row r="507" spans="2:28" ht="13.8">
      <c r="B507" s="156" t="str">
        <f t="shared" si="33"/>
        <v>800G ER4 40 km TBD</v>
      </c>
      <c r="C507" s="150">
        <v>0</v>
      </c>
      <c r="D507" s="150">
        <v>0</v>
      </c>
      <c r="E507" s="150"/>
      <c r="F507" s="150"/>
      <c r="G507" s="205"/>
      <c r="H507" s="150"/>
      <c r="I507" s="150"/>
      <c r="J507" s="150"/>
      <c r="K507" s="150"/>
      <c r="L507" s="150"/>
      <c r="M507" s="150"/>
      <c r="N507" s="150"/>
      <c r="O507" s="155"/>
      <c r="P507" s="156" t="str">
        <f t="shared" si="34"/>
        <v>800G ER4 40 km TBD</v>
      </c>
      <c r="Q507" s="309">
        <v>0</v>
      </c>
      <c r="R507" s="309">
        <v>0</v>
      </c>
      <c r="S507" s="309"/>
      <c r="T507" s="309"/>
      <c r="U507" s="309"/>
      <c r="V507" s="309"/>
      <c r="W507" s="309"/>
      <c r="X507" s="309"/>
      <c r="Y507" s="309"/>
      <c r="Z507" s="309"/>
      <c r="AA507" s="309"/>
      <c r="AB507" s="309"/>
    </row>
    <row r="508" spans="2:28" ht="13.8">
      <c r="B508" s="156" t="str">
        <f t="shared" si="33"/>
        <v>1.6T SR16 100 m OSFP-XD and TBD</v>
      </c>
      <c r="C508" s="150">
        <v>0</v>
      </c>
      <c r="D508" s="150">
        <v>0</v>
      </c>
      <c r="E508" s="150"/>
      <c r="F508" s="150"/>
      <c r="G508" s="205"/>
      <c r="H508" s="150"/>
      <c r="I508" s="150"/>
      <c r="J508" s="150"/>
      <c r="K508" s="150"/>
      <c r="L508" s="150"/>
      <c r="M508" s="150"/>
      <c r="N508" s="150"/>
      <c r="O508" s="155"/>
      <c r="P508" s="156" t="str">
        <f t="shared" si="34"/>
        <v>1.6T SR16 100 m OSFP-XD and TBD</v>
      </c>
      <c r="Q508" s="309">
        <v>1</v>
      </c>
      <c r="R508" s="309">
        <v>1</v>
      </c>
      <c r="S508" s="309"/>
      <c r="T508" s="309"/>
      <c r="U508" s="309"/>
      <c r="V508" s="309"/>
      <c r="W508" s="309"/>
      <c r="X508" s="309"/>
      <c r="Y508" s="309"/>
      <c r="Z508" s="309"/>
      <c r="AA508" s="309"/>
      <c r="AB508" s="309"/>
    </row>
    <row r="509" spans="2:28" ht="13.8">
      <c r="B509" s="156" t="str">
        <f t="shared" si="33"/>
        <v>1.6T DR8 500 m OSFP-XD and TBD</v>
      </c>
      <c r="C509" s="150">
        <v>0</v>
      </c>
      <c r="D509" s="150">
        <v>0</v>
      </c>
      <c r="E509" s="150"/>
      <c r="F509" s="150"/>
      <c r="G509" s="205"/>
      <c r="H509" s="150"/>
      <c r="I509" s="150"/>
      <c r="J509" s="150"/>
      <c r="K509" s="150"/>
      <c r="L509" s="150"/>
      <c r="M509" s="150"/>
      <c r="N509" s="150"/>
      <c r="O509" s="155"/>
      <c r="P509" s="156" t="str">
        <f t="shared" si="34"/>
        <v>1.6T DR8 500 m OSFP-XD and TBD</v>
      </c>
      <c r="Q509" s="309">
        <v>0</v>
      </c>
      <c r="R509" s="309">
        <v>0</v>
      </c>
      <c r="S509" s="309"/>
      <c r="T509" s="309"/>
      <c r="U509" s="309"/>
      <c r="V509" s="309"/>
      <c r="W509" s="309"/>
      <c r="X509" s="309"/>
      <c r="Y509" s="309"/>
      <c r="Z509" s="309"/>
      <c r="AA509" s="309"/>
      <c r="AB509" s="309"/>
    </row>
    <row r="510" spans="2:28" ht="13.8">
      <c r="B510" s="156" t="str">
        <f t="shared" si="33"/>
        <v>1.6T FR8 2 km OSFP-XD and TBD</v>
      </c>
      <c r="C510" s="150">
        <v>0</v>
      </c>
      <c r="D510" s="150">
        <v>0</v>
      </c>
      <c r="E510" s="150"/>
      <c r="F510" s="150"/>
      <c r="G510" s="205"/>
      <c r="H510" s="150"/>
      <c r="I510" s="150"/>
      <c r="J510" s="150"/>
      <c r="K510" s="150"/>
      <c r="L510" s="150"/>
      <c r="M510" s="150"/>
      <c r="N510" s="150"/>
      <c r="O510" s="155"/>
      <c r="P510" s="156" t="str">
        <f t="shared" si="34"/>
        <v>1.6T FR8 2 km OSFP-XD and TBD</v>
      </c>
      <c r="Q510" s="309">
        <v>0</v>
      </c>
      <c r="R510" s="309">
        <v>0</v>
      </c>
      <c r="S510" s="309"/>
      <c r="T510" s="309"/>
      <c r="U510" s="309"/>
      <c r="V510" s="309"/>
      <c r="W510" s="309"/>
      <c r="X510" s="309"/>
      <c r="Y510" s="309"/>
      <c r="Z510" s="309"/>
      <c r="AA510" s="309"/>
      <c r="AB510" s="309"/>
    </row>
    <row r="511" spans="2:28" ht="13.8">
      <c r="B511" s="156" t="str">
        <f t="shared" si="33"/>
        <v>1.6T LR8 10 km OSFP-XD and TBD</v>
      </c>
      <c r="C511" s="150">
        <v>0</v>
      </c>
      <c r="D511" s="150">
        <v>0</v>
      </c>
      <c r="E511" s="150"/>
      <c r="F511" s="150"/>
      <c r="G511" s="205"/>
      <c r="H511" s="150"/>
      <c r="I511" s="150"/>
      <c r="J511" s="150"/>
      <c r="K511" s="150"/>
      <c r="L511" s="150"/>
      <c r="M511" s="150"/>
      <c r="N511" s="150"/>
      <c r="O511" s="155"/>
      <c r="P511" s="156" t="str">
        <f t="shared" si="34"/>
        <v>1.6T LR8 10 km OSFP-XD and TBD</v>
      </c>
      <c r="Q511" s="309">
        <v>0</v>
      </c>
      <c r="R511" s="309">
        <v>0</v>
      </c>
      <c r="S511" s="309"/>
      <c r="T511" s="309"/>
      <c r="U511" s="309"/>
      <c r="V511" s="309"/>
      <c r="W511" s="309"/>
      <c r="X511" s="309"/>
      <c r="Y511" s="309"/>
      <c r="Z511" s="309"/>
      <c r="AA511" s="309"/>
      <c r="AB511" s="309"/>
    </row>
    <row r="512" spans="2:28" ht="13.8">
      <c r="B512" s="156" t="str">
        <f t="shared" si="33"/>
        <v>1.6T ER8 &gt;10 km OSFP-XD and TBD</v>
      </c>
      <c r="C512" s="150">
        <v>0</v>
      </c>
      <c r="D512" s="150">
        <v>0</v>
      </c>
      <c r="E512" s="150"/>
      <c r="F512" s="150"/>
      <c r="G512" s="205"/>
      <c r="H512" s="150"/>
      <c r="I512" s="150"/>
      <c r="J512" s="150"/>
      <c r="K512" s="150"/>
      <c r="L512" s="150"/>
      <c r="M512" s="150"/>
      <c r="N512" s="150"/>
      <c r="O512" s="155"/>
      <c r="P512" s="156" t="str">
        <f t="shared" si="34"/>
        <v>1.6T ER8 &gt;10 km OSFP-XD and TBD</v>
      </c>
      <c r="Q512" s="309">
        <v>0</v>
      </c>
      <c r="R512" s="309">
        <v>0</v>
      </c>
      <c r="S512" s="309"/>
      <c r="T512" s="309"/>
      <c r="U512" s="309"/>
      <c r="V512" s="309"/>
      <c r="W512" s="309"/>
      <c r="X512" s="309"/>
      <c r="Y512" s="309"/>
      <c r="Z512" s="309"/>
      <c r="AA512" s="309"/>
      <c r="AB512" s="309"/>
    </row>
    <row r="513" spans="2:28" ht="13.8">
      <c r="B513" s="156" t="str">
        <f t="shared" si="33"/>
        <v>3.2T SR 100 m OSFP-XD and TBD</v>
      </c>
      <c r="C513" s="150">
        <v>0</v>
      </c>
      <c r="D513" s="150">
        <v>0</v>
      </c>
      <c r="E513" s="150"/>
      <c r="F513" s="150"/>
      <c r="G513" s="205"/>
      <c r="H513" s="150"/>
      <c r="I513" s="150"/>
      <c r="J513" s="150"/>
      <c r="K513" s="150"/>
      <c r="L513" s="150"/>
      <c r="M513" s="150"/>
      <c r="N513" s="150"/>
      <c r="O513" s="155"/>
      <c r="P513" s="156" t="str">
        <f t="shared" si="34"/>
        <v>3.2T SR 100 m OSFP-XD and TBD</v>
      </c>
      <c r="Q513" s="309">
        <v>1</v>
      </c>
      <c r="R513" s="309">
        <v>1</v>
      </c>
      <c r="S513" s="309"/>
      <c r="T513" s="309"/>
      <c r="U513" s="309"/>
      <c r="V513" s="309"/>
      <c r="W513" s="309"/>
      <c r="X513" s="309"/>
      <c r="Y513" s="309"/>
      <c r="Z513" s="309"/>
      <c r="AA513" s="309"/>
      <c r="AB513" s="309"/>
    </row>
    <row r="514" spans="2:28" ht="13.8">
      <c r="B514" s="156" t="str">
        <f t="shared" si="33"/>
        <v>3.2T DR 500 m OSFP-XD and TBD</v>
      </c>
      <c r="C514" s="150">
        <v>0</v>
      </c>
      <c r="D514" s="150">
        <v>0</v>
      </c>
      <c r="E514" s="150"/>
      <c r="F514" s="150"/>
      <c r="G514" s="205"/>
      <c r="H514" s="150"/>
      <c r="I514" s="150"/>
      <c r="J514" s="150"/>
      <c r="K514" s="150"/>
      <c r="L514" s="150"/>
      <c r="M514" s="150"/>
      <c r="N514" s="150"/>
      <c r="O514" s="155"/>
      <c r="P514" s="156" t="str">
        <f t="shared" si="34"/>
        <v>3.2T DR 500 m OSFP-XD and TBD</v>
      </c>
      <c r="Q514" s="309">
        <v>0</v>
      </c>
      <c r="R514" s="309">
        <v>0</v>
      </c>
      <c r="S514" s="309"/>
      <c r="T514" s="309"/>
      <c r="U514" s="309"/>
      <c r="V514" s="309"/>
      <c r="W514" s="309"/>
      <c r="X514" s="309"/>
      <c r="Y514" s="309"/>
      <c r="Z514" s="309"/>
      <c r="AA514" s="309"/>
      <c r="AB514" s="309"/>
    </row>
    <row r="515" spans="2:28" ht="13.8">
      <c r="B515" s="156" t="str">
        <f t="shared" si="33"/>
        <v>3.2T FR 2 km OSFP-XD and TBD</v>
      </c>
      <c r="C515" s="150">
        <v>0</v>
      </c>
      <c r="D515" s="150">
        <v>0</v>
      </c>
      <c r="E515" s="150"/>
      <c r="F515" s="150"/>
      <c r="G515" s="205"/>
      <c r="H515" s="150"/>
      <c r="I515" s="150"/>
      <c r="J515" s="150"/>
      <c r="K515" s="150"/>
      <c r="L515" s="150"/>
      <c r="M515" s="150"/>
      <c r="N515" s="150"/>
      <c r="O515" s="155"/>
      <c r="P515" s="156" t="str">
        <f t="shared" si="34"/>
        <v>3.2T FR 2 km OSFP-XD and TBD</v>
      </c>
      <c r="Q515" s="309">
        <v>0</v>
      </c>
      <c r="R515" s="309">
        <v>0</v>
      </c>
      <c r="S515" s="309"/>
      <c r="T515" s="309"/>
      <c r="U515" s="309"/>
      <c r="V515" s="309"/>
      <c r="W515" s="309"/>
      <c r="X515" s="309"/>
      <c r="Y515" s="309"/>
      <c r="Z515" s="309"/>
      <c r="AA515" s="309"/>
      <c r="AB515" s="309"/>
    </row>
    <row r="516" spans="2:28" ht="13.8">
      <c r="B516" s="156" t="str">
        <f t="shared" si="33"/>
        <v>3.2T LR 10 km OSFP-XD and TBD</v>
      </c>
      <c r="C516" s="150">
        <v>0</v>
      </c>
      <c r="D516" s="150">
        <v>0</v>
      </c>
      <c r="E516" s="150"/>
      <c r="F516" s="150"/>
      <c r="G516" s="205"/>
      <c r="H516" s="150"/>
      <c r="I516" s="150"/>
      <c r="J516" s="150"/>
      <c r="K516" s="150"/>
      <c r="L516" s="150"/>
      <c r="M516" s="150"/>
      <c r="N516" s="150"/>
      <c r="O516" s="155"/>
      <c r="P516" s="156" t="str">
        <f t="shared" si="34"/>
        <v>3.2T LR 10 km OSFP-XD and TBD</v>
      </c>
      <c r="Q516" s="309">
        <v>0</v>
      </c>
      <c r="R516" s="309">
        <v>0</v>
      </c>
      <c r="S516" s="309"/>
      <c r="T516" s="309"/>
      <c r="U516" s="309"/>
      <c r="V516" s="309"/>
      <c r="W516" s="309"/>
      <c r="X516" s="309"/>
      <c r="Y516" s="309"/>
      <c r="Z516" s="309"/>
      <c r="AA516" s="309"/>
      <c r="AB516" s="309"/>
    </row>
    <row r="517" spans="2:28" ht="13.8">
      <c r="B517" s="156" t="str">
        <f t="shared" si="33"/>
        <v>3.2T ER &gt;10 km OSFP-XD and TBD</v>
      </c>
      <c r="C517" s="150">
        <v>0</v>
      </c>
      <c r="D517" s="150">
        <v>0</v>
      </c>
      <c r="E517" s="150"/>
      <c r="F517" s="150"/>
      <c r="G517" s="205"/>
      <c r="H517" s="150"/>
      <c r="I517" s="150"/>
      <c r="J517" s="150"/>
      <c r="K517" s="150"/>
      <c r="L517" s="150"/>
      <c r="M517" s="150"/>
      <c r="N517" s="150"/>
      <c r="O517" s="155"/>
      <c r="P517" s="156" t="str">
        <f t="shared" si="34"/>
        <v>3.2T ER &gt;10 km OSFP-XD and TBD</v>
      </c>
      <c r="Q517" s="309">
        <v>0</v>
      </c>
      <c r="R517" s="309">
        <v>0</v>
      </c>
      <c r="S517" s="309"/>
      <c r="T517" s="309"/>
      <c r="U517" s="309"/>
      <c r="V517" s="309"/>
      <c r="W517" s="309"/>
      <c r="X517" s="309"/>
      <c r="Y517" s="309"/>
      <c r="Z517" s="309"/>
      <c r="AA517" s="309"/>
      <c r="AB517" s="309"/>
    </row>
    <row r="518" spans="2:28" ht="13.8">
      <c r="B518" s="156"/>
      <c r="C518" s="150"/>
      <c r="D518" s="150"/>
      <c r="E518" s="150"/>
      <c r="F518" s="150"/>
      <c r="G518" s="205"/>
      <c r="H518" s="150"/>
      <c r="I518" s="150"/>
      <c r="J518" s="150"/>
      <c r="K518" s="150"/>
      <c r="L518" s="150"/>
      <c r="M518" s="150"/>
      <c r="N518" s="150"/>
      <c r="P518" s="43"/>
      <c r="Q518" s="309"/>
      <c r="R518" s="309"/>
      <c r="S518" s="309"/>
      <c r="T518" s="309"/>
      <c r="U518" s="309"/>
      <c r="V518" s="309"/>
      <c r="W518" s="309"/>
      <c r="X518" s="309"/>
      <c r="Y518" s="309"/>
      <c r="Z518" s="309"/>
      <c r="AA518" s="309"/>
      <c r="AB518" s="309"/>
    </row>
    <row r="519" spans="2:28" ht="13.8">
      <c r="B519" s="156"/>
      <c r="C519" s="150"/>
      <c r="D519" s="150"/>
      <c r="E519" s="150"/>
      <c r="F519" s="150"/>
      <c r="G519" s="205"/>
      <c r="H519" s="150"/>
      <c r="I519" s="150"/>
      <c r="J519" s="150"/>
      <c r="K519" s="150"/>
      <c r="L519" s="150"/>
      <c r="M519" s="150"/>
      <c r="N519" s="150"/>
      <c r="P519" s="44"/>
      <c r="Q519" s="309"/>
      <c r="R519" s="309"/>
      <c r="S519" s="309"/>
      <c r="T519" s="309"/>
      <c r="U519" s="309"/>
      <c r="V519" s="309"/>
      <c r="W519" s="309"/>
      <c r="X519" s="309"/>
      <c r="Y519" s="309"/>
      <c r="Z519" s="309"/>
      <c r="AA519" s="309"/>
      <c r="AB519" s="309"/>
    </row>
    <row r="520" spans="2:28" ht="13.8">
      <c r="B520" s="53" t="str">
        <f>"Total "&amp;B437&amp;" units"</f>
        <v>Total GaAs integrated units</v>
      </c>
      <c r="C520" s="23">
        <v>1836195</v>
      </c>
      <c r="D520" s="23">
        <v>2651112</v>
      </c>
      <c r="E520" s="23"/>
      <c r="F520" s="23"/>
      <c r="G520" s="209"/>
      <c r="H520" s="23"/>
      <c r="I520" s="23"/>
      <c r="J520" s="23"/>
      <c r="K520" s="23"/>
      <c r="L520" s="23"/>
      <c r="M520" s="23"/>
      <c r="N520" s="23"/>
      <c r="P520" s="9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  <c r="AA520" s="150"/>
      <c r="AB520" s="150"/>
    </row>
    <row r="523" spans="2:28" ht="13.8">
      <c r="B523" s="110"/>
      <c r="C523" s="121"/>
      <c r="D523" s="121"/>
      <c r="E523" s="121"/>
      <c r="F523" s="121"/>
      <c r="G523" s="210"/>
      <c r="H523" s="121"/>
      <c r="I523" s="121"/>
      <c r="J523" s="121"/>
      <c r="K523" s="121"/>
      <c r="L523" s="121"/>
      <c r="M523" s="121"/>
      <c r="N523" s="121"/>
    </row>
    <row r="525" spans="2:28" ht="21">
      <c r="B525" s="49" t="s">
        <v>60</v>
      </c>
      <c r="C525" s="50"/>
      <c r="D525" s="50"/>
      <c r="E525" s="50"/>
      <c r="F525" s="50"/>
      <c r="G525" s="207"/>
      <c r="H525" s="50"/>
      <c r="I525" s="50"/>
      <c r="J525" s="50"/>
      <c r="K525" s="50"/>
      <c r="L525" s="50"/>
      <c r="M525" s="50"/>
      <c r="N525" s="50"/>
      <c r="P525" s="49" t="s">
        <v>61</v>
      </c>
      <c r="Q525" s="315"/>
      <c r="R525" s="315"/>
      <c r="S525" s="315"/>
      <c r="T525" s="315"/>
      <c r="U525" s="315"/>
      <c r="V525" s="315"/>
      <c r="W525" s="315"/>
      <c r="X525" s="315"/>
      <c r="Y525" s="315"/>
    </row>
    <row r="526" spans="2:28">
      <c r="O526"/>
    </row>
    <row r="527" spans="2:28" ht="21">
      <c r="B527" s="3" t="str">
        <f>B93</f>
        <v>Silicon Photonics</v>
      </c>
      <c r="C527" s="1"/>
      <c r="D527" s="1"/>
      <c r="E527" s="1"/>
      <c r="F527" s="1"/>
      <c r="G527" s="203"/>
      <c r="H527" s="1"/>
      <c r="I527" s="1"/>
      <c r="J527" s="1"/>
      <c r="K527" s="1"/>
      <c r="L527" s="1"/>
      <c r="M527" s="1"/>
      <c r="N527" s="1"/>
      <c r="O527" s="193"/>
    </row>
    <row r="528" spans="2:28" ht="13.8">
      <c r="B528" s="51" t="s">
        <v>57</v>
      </c>
      <c r="C528" s="7">
        <v>2016</v>
      </c>
      <c r="D528" s="7">
        <v>2017</v>
      </c>
      <c r="E528" s="7"/>
      <c r="F528" s="7"/>
      <c r="G528" s="206"/>
      <c r="H528" s="7"/>
      <c r="I528" s="7"/>
      <c r="J528" s="7"/>
      <c r="K528" s="7"/>
      <c r="L528" s="7"/>
      <c r="M528" s="7"/>
      <c r="N528" s="7"/>
      <c r="O528" s="193"/>
    </row>
    <row r="529" spans="2:15" ht="13.8">
      <c r="B529" s="43" t="str">
        <f t="shared" ref="B529:B560" si="35">B95</f>
        <v>1G 500 m SFP</v>
      </c>
      <c r="C529" s="64">
        <v>0</v>
      </c>
      <c r="D529" s="64">
        <v>0</v>
      </c>
      <c r="E529" s="64"/>
      <c r="F529" s="64"/>
      <c r="G529" s="211"/>
      <c r="H529" s="64"/>
      <c r="I529" s="64"/>
      <c r="J529" s="64"/>
      <c r="K529" s="64"/>
      <c r="L529" s="64"/>
      <c r="M529" s="64"/>
      <c r="N529" s="64"/>
      <c r="O529" s="193"/>
    </row>
    <row r="530" spans="2:15" ht="13.8">
      <c r="B530" s="43" t="str">
        <f t="shared" si="35"/>
        <v>1G 10 km SFP</v>
      </c>
      <c r="C530" s="64">
        <v>0</v>
      </c>
      <c r="D530" s="64">
        <v>0</v>
      </c>
      <c r="E530" s="64"/>
      <c r="F530" s="64"/>
      <c r="G530" s="211"/>
      <c r="H530" s="64"/>
      <c r="I530" s="64"/>
      <c r="J530" s="64"/>
      <c r="K530" s="64"/>
      <c r="L530" s="64"/>
      <c r="M530" s="64"/>
      <c r="N530" s="64"/>
      <c r="O530" s="193"/>
    </row>
    <row r="531" spans="2:15" ht="13.8">
      <c r="B531" s="43" t="str">
        <f t="shared" si="35"/>
        <v>1G 40 km SFP</v>
      </c>
      <c r="C531" s="64">
        <v>0</v>
      </c>
      <c r="D531" s="64">
        <v>0</v>
      </c>
      <c r="E531" s="64"/>
      <c r="F531" s="64"/>
      <c r="G531" s="211"/>
      <c r="H531" s="64"/>
      <c r="I531" s="64"/>
      <c r="J531" s="64"/>
      <c r="K531" s="64"/>
      <c r="L531" s="64"/>
      <c r="M531" s="64"/>
      <c r="N531" s="64"/>
      <c r="O531" s="193"/>
    </row>
    <row r="532" spans="2:15" ht="13.8">
      <c r="B532" s="43" t="str">
        <f t="shared" si="35"/>
        <v>1G 80 km SFP</v>
      </c>
      <c r="C532" s="64">
        <v>0</v>
      </c>
      <c r="D532" s="64">
        <v>0</v>
      </c>
      <c r="E532" s="64"/>
      <c r="F532" s="64"/>
      <c r="G532" s="211"/>
      <c r="H532" s="64"/>
      <c r="I532" s="64"/>
      <c r="J532" s="64"/>
      <c r="K532" s="64"/>
      <c r="L532" s="64"/>
      <c r="M532" s="64"/>
      <c r="N532" s="64"/>
      <c r="O532" s="193"/>
    </row>
    <row r="533" spans="2:15" ht="13.8">
      <c r="B533" s="43" t="str">
        <f t="shared" si="35"/>
        <v>G &amp; Fast Ethernet Various Legacy/discontinued</v>
      </c>
      <c r="C533" s="64">
        <v>0</v>
      </c>
      <c r="D533" s="64">
        <v>0</v>
      </c>
      <c r="E533" s="64"/>
      <c r="F533" s="64"/>
      <c r="G533" s="211"/>
      <c r="H533" s="64"/>
      <c r="I533" s="64"/>
      <c r="J533" s="64"/>
      <c r="K533" s="64"/>
      <c r="L533" s="64"/>
      <c r="M533" s="64"/>
      <c r="N533" s="64"/>
      <c r="O533" s="193"/>
    </row>
    <row r="534" spans="2:15" ht="13.8">
      <c r="B534" s="43" t="str">
        <f t="shared" si="35"/>
        <v>10G 300 m XFP</v>
      </c>
      <c r="C534" s="64">
        <v>0</v>
      </c>
      <c r="D534" s="64">
        <v>0</v>
      </c>
      <c r="E534" s="64"/>
      <c r="F534" s="64"/>
      <c r="G534" s="211"/>
      <c r="H534" s="64"/>
      <c r="I534" s="64"/>
      <c r="J534" s="64"/>
      <c r="K534" s="64"/>
      <c r="L534" s="64"/>
      <c r="M534" s="64"/>
      <c r="N534" s="64"/>
      <c r="O534" s="193"/>
    </row>
    <row r="535" spans="2:15" ht="13.8">
      <c r="B535" s="43" t="str">
        <f t="shared" si="35"/>
        <v>10G 300 m SFP+</v>
      </c>
      <c r="C535" s="64">
        <v>0</v>
      </c>
      <c r="D535" s="64">
        <v>0</v>
      </c>
      <c r="E535" s="64"/>
      <c r="F535" s="64"/>
      <c r="G535" s="211"/>
      <c r="H535" s="64"/>
      <c r="I535" s="64"/>
      <c r="J535" s="64"/>
      <c r="K535" s="64"/>
      <c r="L535" s="64"/>
      <c r="M535" s="64"/>
      <c r="N535" s="64"/>
      <c r="O535" s="193"/>
    </row>
    <row r="536" spans="2:15" ht="13.8">
      <c r="B536" s="43" t="str">
        <f t="shared" si="35"/>
        <v>10G LRM 220 m SFP+</v>
      </c>
      <c r="C536" s="64">
        <v>0</v>
      </c>
      <c r="D536" s="64">
        <v>0</v>
      </c>
      <c r="E536" s="64"/>
      <c r="F536" s="64"/>
      <c r="G536" s="211"/>
      <c r="H536" s="64"/>
      <c r="I536" s="64"/>
      <c r="J536" s="64"/>
      <c r="K536" s="64"/>
      <c r="L536" s="64"/>
      <c r="M536" s="64"/>
      <c r="N536" s="64"/>
      <c r="O536" s="193"/>
    </row>
    <row r="537" spans="2:15" ht="13.8">
      <c r="B537" s="43" t="str">
        <f t="shared" si="35"/>
        <v>10G 10 km XFP</v>
      </c>
      <c r="C537" s="64">
        <v>0</v>
      </c>
      <c r="D537" s="64">
        <v>0</v>
      </c>
      <c r="E537" s="64"/>
      <c r="F537" s="64"/>
      <c r="G537" s="211"/>
      <c r="H537" s="64"/>
      <c r="I537" s="64"/>
      <c r="J537" s="64"/>
      <c r="K537" s="64"/>
      <c r="L537" s="64"/>
      <c r="M537" s="64"/>
      <c r="N537" s="64"/>
      <c r="O537" s="193"/>
    </row>
    <row r="538" spans="2:15" ht="13.8">
      <c r="B538" s="43" t="str">
        <f t="shared" si="35"/>
        <v>10G 10 km SFP+</v>
      </c>
      <c r="C538" s="64">
        <v>0</v>
      </c>
      <c r="D538" s="64">
        <v>0</v>
      </c>
      <c r="E538" s="64"/>
      <c r="F538" s="64"/>
      <c r="G538" s="211"/>
      <c r="H538" s="64"/>
      <c r="I538" s="64"/>
      <c r="J538" s="64"/>
      <c r="K538" s="64"/>
      <c r="L538" s="64"/>
      <c r="M538" s="64"/>
      <c r="N538" s="64"/>
      <c r="O538" s="193"/>
    </row>
    <row r="539" spans="2:15" ht="13.8">
      <c r="B539" s="43" t="str">
        <f t="shared" si="35"/>
        <v>10G 40 km XFP</v>
      </c>
      <c r="C539" s="64">
        <v>0</v>
      </c>
      <c r="D539" s="64">
        <v>0</v>
      </c>
      <c r="E539" s="64"/>
      <c r="F539" s="64"/>
      <c r="G539" s="211"/>
      <c r="H539" s="64"/>
      <c r="I539" s="64"/>
      <c r="J539" s="64"/>
      <c r="K539" s="64"/>
      <c r="L539" s="64"/>
      <c r="M539" s="64"/>
      <c r="N539" s="64"/>
      <c r="O539" s="193"/>
    </row>
    <row r="540" spans="2:15" ht="13.8">
      <c r="B540" s="43" t="str">
        <f t="shared" si="35"/>
        <v>10G 40 km SFP+</v>
      </c>
      <c r="C540" s="64">
        <v>0</v>
      </c>
      <c r="D540" s="64">
        <v>0</v>
      </c>
      <c r="E540" s="64"/>
      <c r="F540" s="64"/>
      <c r="G540" s="211"/>
      <c r="H540" s="64"/>
      <c r="I540" s="64"/>
      <c r="J540" s="64"/>
      <c r="K540" s="64"/>
      <c r="L540" s="64"/>
      <c r="M540" s="64"/>
      <c r="N540" s="64"/>
      <c r="O540" s="193"/>
    </row>
    <row r="541" spans="2:15" ht="13.8">
      <c r="B541" s="43" t="str">
        <f t="shared" si="35"/>
        <v>10G 80 km XFP</v>
      </c>
      <c r="C541" s="64">
        <v>0</v>
      </c>
      <c r="D541" s="64">
        <v>0</v>
      </c>
      <c r="E541" s="64"/>
      <c r="F541" s="64"/>
      <c r="G541" s="211"/>
      <c r="H541" s="64"/>
      <c r="I541" s="64"/>
      <c r="J541" s="64"/>
      <c r="K541" s="64"/>
      <c r="L541" s="64"/>
      <c r="M541" s="64"/>
      <c r="N541" s="64"/>
      <c r="O541" s="193"/>
    </row>
    <row r="542" spans="2:15" ht="13.8">
      <c r="B542" s="43" t="str">
        <f t="shared" si="35"/>
        <v>10G 80 km SFP+</v>
      </c>
      <c r="C542" s="64">
        <v>0</v>
      </c>
      <c r="D542" s="64">
        <v>0</v>
      </c>
      <c r="E542" s="64"/>
      <c r="F542" s="64"/>
      <c r="G542" s="211"/>
      <c r="H542" s="64"/>
      <c r="I542" s="64"/>
      <c r="J542" s="64"/>
      <c r="K542" s="64"/>
      <c r="L542" s="64"/>
      <c r="M542" s="64"/>
      <c r="N542" s="64"/>
      <c r="O542" s="193"/>
    </row>
    <row r="543" spans="2:15" ht="13.8">
      <c r="B543" s="43" t="str">
        <f t="shared" si="35"/>
        <v>10G Various Legacy/discontinued</v>
      </c>
      <c r="C543" s="64">
        <v>0</v>
      </c>
      <c r="D543" s="64">
        <v>0</v>
      </c>
      <c r="E543" s="64"/>
      <c r="F543" s="64"/>
      <c r="G543" s="211"/>
      <c r="H543" s="64"/>
      <c r="I543" s="64"/>
      <c r="J543" s="64"/>
      <c r="K543" s="64"/>
      <c r="L543" s="64"/>
      <c r="M543" s="64"/>
      <c r="N543" s="64"/>
      <c r="O543" s="193"/>
    </row>
    <row r="544" spans="2:15" ht="13.8">
      <c r="B544" s="43" t="str">
        <f t="shared" si="35"/>
        <v>25G SR, eSR 100 - 300 m SFP28</v>
      </c>
      <c r="C544" s="64">
        <v>0</v>
      </c>
      <c r="D544" s="64">
        <v>0</v>
      </c>
      <c r="E544" s="64"/>
      <c r="F544" s="64"/>
      <c r="G544" s="211"/>
      <c r="H544" s="64"/>
      <c r="I544" s="64"/>
      <c r="J544" s="64"/>
      <c r="K544" s="64"/>
      <c r="L544" s="64"/>
      <c r="M544" s="64"/>
      <c r="N544" s="64"/>
      <c r="O544" s="193"/>
    </row>
    <row r="545" spans="2:15" ht="13.8">
      <c r="B545" s="43" t="str">
        <f t="shared" si="35"/>
        <v>25G LR 10 km SFP28</v>
      </c>
      <c r="C545" s="64">
        <v>0</v>
      </c>
      <c r="D545" s="64">
        <v>0</v>
      </c>
      <c r="E545" s="64"/>
      <c r="F545" s="64"/>
      <c r="G545" s="211"/>
      <c r="H545" s="64"/>
      <c r="I545" s="64"/>
      <c r="J545" s="64"/>
      <c r="K545" s="64"/>
      <c r="L545" s="64"/>
      <c r="M545" s="64"/>
      <c r="N545" s="64"/>
      <c r="O545" s="193"/>
    </row>
    <row r="546" spans="2:15" ht="13.8">
      <c r="B546" s="43" t="str">
        <f t="shared" si="35"/>
        <v>25G ER 40 km SFP28</v>
      </c>
      <c r="C546" s="64">
        <v>0</v>
      </c>
      <c r="D546" s="64">
        <v>0</v>
      </c>
      <c r="E546" s="64"/>
      <c r="F546" s="64"/>
      <c r="G546" s="211"/>
      <c r="H546" s="64"/>
      <c r="I546" s="64"/>
      <c r="J546" s="64"/>
      <c r="K546" s="64"/>
      <c r="L546" s="64"/>
      <c r="M546" s="64"/>
      <c r="N546" s="64"/>
      <c r="O546" s="193"/>
    </row>
    <row r="547" spans="2:15" ht="13.8">
      <c r="B547" s="43" t="str">
        <f t="shared" si="35"/>
        <v>40G SR4 100 m QSFP+</v>
      </c>
      <c r="C547" s="64">
        <v>0</v>
      </c>
      <c r="D547" s="64">
        <v>0</v>
      </c>
      <c r="E547" s="64"/>
      <c r="F547" s="64"/>
      <c r="G547" s="211"/>
      <c r="H547" s="64"/>
      <c r="I547" s="64"/>
      <c r="J547" s="64"/>
      <c r="K547" s="64"/>
      <c r="L547" s="64"/>
      <c r="M547" s="64"/>
      <c r="N547" s="64"/>
      <c r="O547" s="193"/>
    </row>
    <row r="548" spans="2:15" ht="13.8">
      <c r="B548" s="43" t="str">
        <f t="shared" si="35"/>
        <v>40G MM duplex 100 m QSFP+</v>
      </c>
      <c r="C548" s="64">
        <v>0</v>
      </c>
      <c r="D548" s="64">
        <v>0</v>
      </c>
      <c r="E548" s="64"/>
      <c r="F548" s="64"/>
      <c r="G548" s="211"/>
      <c r="H548" s="64"/>
      <c r="I548" s="64"/>
      <c r="J548" s="64"/>
      <c r="K548" s="64"/>
      <c r="L548" s="64"/>
      <c r="M548" s="64"/>
      <c r="N548" s="64"/>
      <c r="O548" s="193"/>
    </row>
    <row r="549" spans="2:15" ht="13.8">
      <c r="B549" s="43" t="str">
        <f t="shared" si="35"/>
        <v>40G eSR4 300 m QSFP+</v>
      </c>
      <c r="C549" s="64">
        <v>0</v>
      </c>
      <c r="D549" s="64">
        <v>0</v>
      </c>
      <c r="E549" s="64"/>
      <c r="F549" s="64"/>
      <c r="G549" s="211"/>
      <c r="H549" s="64"/>
      <c r="I549" s="64"/>
      <c r="J549" s="64"/>
      <c r="K549" s="64"/>
      <c r="L549" s="64"/>
      <c r="M549" s="64"/>
      <c r="N549" s="64"/>
      <c r="O549" s="193"/>
    </row>
    <row r="550" spans="2:15" ht="13.8">
      <c r="B550" s="43" t="str">
        <f t="shared" si="35"/>
        <v>40G PSM4  500 m QSFP+</v>
      </c>
      <c r="C550" s="64">
        <v>86.538500063399979</v>
      </c>
      <c r="D550" s="64">
        <v>0</v>
      </c>
      <c r="E550" s="64"/>
      <c r="F550" s="64"/>
      <c r="G550" s="211"/>
      <c r="H550" s="64"/>
      <c r="I550" s="64"/>
      <c r="J550" s="64"/>
      <c r="K550" s="64"/>
      <c r="L550" s="64"/>
      <c r="M550" s="64"/>
      <c r="N550" s="64"/>
      <c r="O550" s="193"/>
    </row>
    <row r="551" spans="2:15" ht="13.8">
      <c r="B551" s="43" t="str">
        <f t="shared" si="35"/>
        <v>40G (FR) 2 km CFP</v>
      </c>
      <c r="C551" s="64">
        <v>0</v>
      </c>
      <c r="D551" s="64">
        <v>0</v>
      </c>
      <c r="E551" s="64"/>
      <c r="F551" s="64"/>
      <c r="G551" s="211"/>
      <c r="H551" s="64"/>
      <c r="I551" s="64"/>
      <c r="J551" s="64"/>
      <c r="K551" s="64"/>
      <c r="L551" s="64"/>
      <c r="M551" s="64"/>
      <c r="N551" s="64"/>
      <c r="O551" s="193"/>
    </row>
    <row r="552" spans="2:15" ht="13.8">
      <c r="B552" s="43" t="str">
        <f t="shared" si="35"/>
        <v>40G (LR4 subspec) 2 km QSFP+</v>
      </c>
      <c r="C552" s="64">
        <v>0</v>
      </c>
      <c r="D552" s="64">
        <v>0</v>
      </c>
      <c r="E552" s="64"/>
      <c r="F552" s="64"/>
      <c r="G552" s="211"/>
      <c r="H552" s="64"/>
      <c r="I552" s="64"/>
      <c r="J552" s="64"/>
      <c r="K552" s="64"/>
      <c r="L552" s="64"/>
      <c r="M552" s="64"/>
      <c r="N552" s="64"/>
      <c r="O552" s="193"/>
    </row>
    <row r="553" spans="2:15" ht="13.8">
      <c r="B553" s="43" t="str">
        <f t="shared" si="35"/>
        <v>40G 10 km CFP</v>
      </c>
      <c r="C553" s="64">
        <v>0</v>
      </c>
      <c r="D553" s="64">
        <v>0</v>
      </c>
      <c r="E553" s="64"/>
      <c r="F553" s="64"/>
      <c r="G553" s="211"/>
      <c r="H553" s="64"/>
      <c r="I553" s="64"/>
      <c r="J553" s="64"/>
      <c r="K553" s="64"/>
      <c r="L553" s="64"/>
      <c r="M553" s="64"/>
      <c r="N553" s="64"/>
      <c r="O553" s="193"/>
    </row>
    <row r="554" spans="2:15" ht="13.8">
      <c r="B554" s="43" t="str">
        <f t="shared" si="35"/>
        <v>40G 10 km QSFP+</v>
      </c>
      <c r="C554" s="64">
        <v>0</v>
      </c>
      <c r="D554" s="64">
        <v>0</v>
      </c>
      <c r="E554" s="64"/>
      <c r="F554" s="64"/>
      <c r="G554" s="211"/>
      <c r="H554" s="64"/>
      <c r="I554" s="64"/>
      <c r="J554" s="64"/>
      <c r="K554" s="64"/>
      <c r="L554" s="64"/>
      <c r="M554" s="64"/>
      <c r="N554" s="64"/>
      <c r="O554" s="193"/>
    </row>
    <row r="555" spans="2:15" ht="13.8">
      <c r="B555" s="43" t="str">
        <f t="shared" si="35"/>
        <v>40G 40 km QSFP+</v>
      </c>
      <c r="C555" s="64">
        <v>0</v>
      </c>
      <c r="D555" s="64">
        <v>0</v>
      </c>
      <c r="E555" s="64"/>
      <c r="F555" s="64"/>
      <c r="G555" s="211"/>
      <c r="H555" s="64"/>
      <c r="I555" s="64"/>
      <c r="J555" s="64"/>
      <c r="K555" s="64"/>
      <c r="L555" s="64"/>
      <c r="M555" s="64"/>
      <c r="N555" s="64"/>
      <c r="O555" s="193"/>
    </row>
    <row r="556" spans="2:15" ht="13.8">
      <c r="B556" s="43" t="str">
        <f t="shared" si="35"/>
        <v>50G  100 m all</v>
      </c>
      <c r="C556" s="64">
        <v>0</v>
      </c>
      <c r="D556" s="64">
        <v>0</v>
      </c>
      <c r="E556" s="64"/>
      <c r="F556" s="64"/>
      <c r="G556" s="211"/>
      <c r="H556" s="64"/>
      <c r="I556" s="64"/>
      <c r="J556" s="64"/>
      <c r="K556" s="64"/>
      <c r="L556" s="64"/>
      <c r="M556" s="64"/>
      <c r="N556" s="64"/>
      <c r="O556" s="193"/>
    </row>
    <row r="557" spans="2:15" ht="13.8">
      <c r="B557" s="43" t="str">
        <f t="shared" si="35"/>
        <v>50G  2 km all</v>
      </c>
      <c r="C557" s="64">
        <v>0</v>
      </c>
      <c r="D557" s="64">
        <v>0</v>
      </c>
      <c r="E557" s="64"/>
      <c r="F557" s="64"/>
      <c r="G557" s="211"/>
      <c r="H557" s="64"/>
      <c r="I557" s="64"/>
      <c r="J557" s="64"/>
      <c r="K557" s="64"/>
      <c r="L557" s="64"/>
      <c r="M557" s="64"/>
      <c r="N557" s="64"/>
      <c r="O557" s="193"/>
    </row>
    <row r="558" spans="2:15" ht="13.8">
      <c r="B558" s="43" t="str">
        <f t="shared" si="35"/>
        <v>50G  10 km all</v>
      </c>
      <c r="C558" s="64">
        <v>0</v>
      </c>
      <c r="D558" s="64">
        <v>0</v>
      </c>
      <c r="E558" s="64"/>
      <c r="F558" s="64"/>
      <c r="G558" s="211"/>
      <c r="H558" s="64"/>
      <c r="I558" s="64"/>
      <c r="J558" s="64"/>
      <c r="K558" s="64"/>
      <c r="L558" s="64"/>
      <c r="M558" s="64"/>
      <c r="N558" s="64"/>
      <c r="O558" s="193"/>
    </row>
    <row r="559" spans="2:15" ht="13.8">
      <c r="B559" s="43" t="str">
        <f t="shared" si="35"/>
        <v>50G  40 km all</v>
      </c>
      <c r="C559" s="64">
        <v>0</v>
      </c>
      <c r="D559" s="64">
        <v>0</v>
      </c>
      <c r="E559" s="64"/>
      <c r="F559" s="64"/>
      <c r="G559" s="211"/>
      <c r="H559" s="64"/>
      <c r="I559" s="64"/>
      <c r="J559" s="64"/>
      <c r="K559" s="64"/>
      <c r="L559" s="64"/>
      <c r="M559" s="64"/>
      <c r="N559" s="64"/>
      <c r="O559" s="193"/>
    </row>
    <row r="560" spans="2:15" ht="13.8">
      <c r="B560" s="43" t="str">
        <f t="shared" si="35"/>
        <v>50G  80 km all</v>
      </c>
      <c r="C560" s="64">
        <v>0</v>
      </c>
      <c r="D560" s="64">
        <v>0</v>
      </c>
      <c r="E560" s="64"/>
      <c r="F560" s="64"/>
      <c r="G560" s="211"/>
      <c r="H560" s="64"/>
      <c r="I560" s="64"/>
      <c r="J560" s="64"/>
      <c r="K560" s="64"/>
      <c r="L560" s="64"/>
      <c r="M560" s="64"/>
      <c r="N560" s="64"/>
      <c r="O560" s="193"/>
    </row>
    <row r="561" spans="2:15" ht="13.8">
      <c r="B561" s="43" t="str">
        <f t="shared" ref="B561:B580" si="36">B127</f>
        <v>100G SR4 100 m CFP</v>
      </c>
      <c r="C561" s="64">
        <v>0</v>
      </c>
      <c r="D561" s="64">
        <v>0</v>
      </c>
      <c r="E561" s="64"/>
      <c r="F561" s="64"/>
      <c r="G561" s="211"/>
      <c r="H561" s="64"/>
      <c r="I561" s="64"/>
      <c r="J561" s="64"/>
      <c r="K561" s="64"/>
      <c r="L561" s="64"/>
      <c r="M561" s="64"/>
      <c r="N561" s="64"/>
      <c r="O561" s="193"/>
    </row>
    <row r="562" spans="2:15" ht="13.8">
      <c r="B562" s="43" t="str">
        <f t="shared" si="36"/>
        <v>100G SR4 100 m CFP2/4</v>
      </c>
      <c r="C562" s="64">
        <v>0</v>
      </c>
      <c r="D562" s="64">
        <v>0</v>
      </c>
      <c r="E562" s="64"/>
      <c r="F562" s="64"/>
      <c r="G562" s="211"/>
      <c r="H562" s="64"/>
      <c r="I562" s="64"/>
      <c r="J562" s="64"/>
      <c r="K562" s="64"/>
      <c r="L562" s="64"/>
      <c r="M562" s="64"/>
      <c r="N562" s="64"/>
      <c r="O562" s="193"/>
    </row>
    <row r="563" spans="2:15" ht="13.8">
      <c r="B563" s="43" t="str">
        <f t="shared" si="36"/>
        <v>100G SR4 100 m QSFP28</v>
      </c>
      <c r="C563" s="64">
        <v>0</v>
      </c>
      <c r="D563" s="64">
        <v>0</v>
      </c>
      <c r="E563" s="64"/>
      <c r="F563" s="64"/>
      <c r="G563" s="211"/>
      <c r="H563" s="64"/>
      <c r="I563" s="64"/>
      <c r="J563" s="64"/>
      <c r="K563" s="64"/>
      <c r="L563" s="64"/>
      <c r="M563" s="64"/>
      <c r="N563" s="64"/>
      <c r="O563" s="193"/>
    </row>
    <row r="564" spans="2:15" ht="13.8">
      <c r="B564" s="43" t="str">
        <f t="shared" si="36"/>
        <v>100G SR2 100 m All</v>
      </c>
      <c r="C564" s="64">
        <v>0</v>
      </c>
      <c r="D564" s="64">
        <v>0</v>
      </c>
      <c r="E564" s="64"/>
      <c r="F564" s="64"/>
      <c r="G564" s="211"/>
      <c r="H564" s="64"/>
      <c r="I564" s="64"/>
      <c r="J564" s="64"/>
      <c r="K564" s="64"/>
      <c r="L564" s="64"/>
      <c r="M564" s="64"/>
      <c r="N564" s="64"/>
      <c r="O564" s="193"/>
    </row>
    <row r="565" spans="2:15" ht="13.8">
      <c r="B565" s="43" t="str">
        <f t="shared" si="36"/>
        <v>100G MM Duplex 100 - 300 m QSFP28</v>
      </c>
      <c r="C565" s="64">
        <v>0</v>
      </c>
      <c r="D565" s="64">
        <v>0</v>
      </c>
      <c r="E565" s="64"/>
      <c r="F565" s="64"/>
      <c r="G565" s="211"/>
      <c r="H565" s="64"/>
      <c r="I565" s="64"/>
      <c r="J565" s="64"/>
      <c r="K565" s="64"/>
      <c r="L565" s="64"/>
      <c r="M565" s="64"/>
      <c r="N565" s="64"/>
      <c r="O565" s="193"/>
    </row>
    <row r="566" spans="2:15" ht="13.8">
      <c r="B566" s="43" t="str">
        <f t="shared" si="36"/>
        <v>100G eSR4 300 m QSFP28</v>
      </c>
      <c r="C566" s="64">
        <v>0</v>
      </c>
      <c r="D566" s="64">
        <v>0</v>
      </c>
      <c r="E566" s="64"/>
      <c r="F566" s="64"/>
      <c r="G566" s="211"/>
      <c r="H566" s="64"/>
      <c r="I566" s="64"/>
      <c r="J566" s="64"/>
      <c r="K566" s="64"/>
      <c r="L566" s="64"/>
      <c r="M566" s="64"/>
      <c r="N566" s="64"/>
      <c r="O566" s="193"/>
    </row>
    <row r="567" spans="2:15" ht="13.8">
      <c r="B567" s="43" t="str">
        <f t="shared" si="36"/>
        <v>100G PSM4 500 m QSFP28</v>
      </c>
      <c r="C567" s="64">
        <v>46.086245363200007</v>
      </c>
      <c r="D567" s="64">
        <v>118.57050225</v>
      </c>
      <c r="E567" s="64"/>
      <c r="F567" s="64"/>
      <c r="G567" s="211"/>
      <c r="H567" s="64"/>
      <c r="I567" s="64"/>
      <c r="J567" s="64"/>
      <c r="K567" s="64"/>
      <c r="L567" s="64"/>
      <c r="M567" s="64"/>
      <c r="N567" s="64"/>
      <c r="O567" s="193"/>
    </row>
    <row r="568" spans="2:15" ht="13.8">
      <c r="B568" s="43" t="str">
        <f t="shared" si="36"/>
        <v>100G DR 500m QSFP28</v>
      </c>
      <c r="C568" s="64">
        <v>0</v>
      </c>
      <c r="D568" s="64">
        <v>0</v>
      </c>
      <c r="E568" s="64"/>
      <c r="F568" s="64"/>
      <c r="G568" s="211"/>
      <c r="H568" s="64"/>
      <c r="I568" s="64"/>
      <c r="J568" s="64"/>
      <c r="K568" s="64"/>
      <c r="L568" s="64"/>
      <c r="M568" s="64"/>
      <c r="N568" s="64"/>
      <c r="O568" s="193"/>
    </row>
    <row r="569" spans="2:15" ht="13.8">
      <c r="B569" s="43" t="str">
        <f t="shared" si="36"/>
        <v>100G CWDM4-subspec 500 m QSFP28</v>
      </c>
      <c r="C569" s="64">
        <v>0</v>
      </c>
      <c r="D569" s="64">
        <v>21.527481150000003</v>
      </c>
      <c r="E569" s="64"/>
      <c r="F569" s="64"/>
      <c r="G569" s="211"/>
      <c r="H569" s="64"/>
      <c r="I569" s="64"/>
      <c r="J569" s="64"/>
      <c r="K569" s="64"/>
      <c r="L569" s="64"/>
      <c r="M569" s="64"/>
      <c r="N569" s="64"/>
      <c r="O569" s="193"/>
    </row>
    <row r="570" spans="2:15" ht="13.8">
      <c r="B570" s="43" t="str">
        <f t="shared" si="36"/>
        <v>100G CWDM4 2 km QSFP28</v>
      </c>
      <c r="C570" s="64">
        <v>0</v>
      </c>
      <c r="D570" s="64">
        <v>13.326535950000004</v>
      </c>
      <c r="E570" s="64"/>
      <c r="F570" s="64"/>
      <c r="G570" s="211"/>
      <c r="H570" s="64"/>
      <c r="I570" s="64"/>
      <c r="J570" s="64"/>
      <c r="K570" s="64"/>
      <c r="L570" s="64"/>
      <c r="M570" s="64"/>
      <c r="N570" s="64"/>
      <c r="O570" s="193"/>
    </row>
    <row r="571" spans="2:15" ht="13.8">
      <c r="B571" s="43" t="str">
        <f t="shared" si="36"/>
        <v>100G FR, DR+ 2 km QSFP28</v>
      </c>
      <c r="C571" s="64">
        <v>0</v>
      </c>
      <c r="D571" s="64">
        <v>0</v>
      </c>
      <c r="E571" s="64"/>
      <c r="F571" s="64"/>
      <c r="G571" s="211"/>
      <c r="H571" s="64"/>
      <c r="I571" s="64"/>
      <c r="J571" s="64"/>
      <c r="K571" s="64"/>
      <c r="L571" s="64"/>
      <c r="M571" s="64"/>
      <c r="N571" s="64"/>
      <c r="O571" s="193"/>
    </row>
    <row r="572" spans="2:15" ht="13.8">
      <c r="B572" s="43" t="str">
        <f t="shared" si="36"/>
        <v>100G LR4 10 km CFP</v>
      </c>
      <c r="C572" s="64">
        <v>0</v>
      </c>
      <c r="D572" s="64">
        <v>0</v>
      </c>
      <c r="E572" s="64"/>
      <c r="F572" s="64"/>
      <c r="G572" s="211"/>
      <c r="H572" s="64"/>
      <c r="I572" s="64"/>
      <c r="J572" s="64"/>
      <c r="K572" s="64"/>
      <c r="L572" s="64"/>
      <c r="M572" s="64"/>
      <c r="N572" s="64"/>
      <c r="O572" s="193"/>
    </row>
    <row r="573" spans="2:15" ht="13.8">
      <c r="B573" s="43" t="str">
        <f t="shared" si="36"/>
        <v>100G LR4 10 km CFP2/4</v>
      </c>
      <c r="C573" s="64">
        <v>0</v>
      </c>
      <c r="D573" s="64">
        <v>0</v>
      </c>
      <c r="E573" s="64"/>
      <c r="F573" s="64"/>
      <c r="G573" s="211"/>
      <c r="H573" s="64"/>
      <c r="I573" s="64"/>
      <c r="J573" s="64"/>
      <c r="K573" s="64"/>
      <c r="L573" s="64"/>
      <c r="M573" s="64"/>
      <c r="N573" s="64"/>
      <c r="O573" s="193"/>
    </row>
    <row r="574" spans="2:15" ht="13.8">
      <c r="B574" s="43" t="str">
        <f t="shared" si="36"/>
        <v>100G LR4 and LR1 10 km QSFP28</v>
      </c>
      <c r="C574" s="64">
        <v>0</v>
      </c>
      <c r="D574" s="64">
        <v>0</v>
      </c>
      <c r="E574" s="64"/>
      <c r="F574" s="64"/>
      <c r="G574" s="211"/>
      <c r="H574" s="64"/>
      <c r="I574" s="64"/>
      <c r="J574" s="64"/>
      <c r="K574" s="64"/>
      <c r="L574" s="64"/>
      <c r="M574" s="64"/>
      <c r="N574" s="64"/>
      <c r="O574" s="193"/>
    </row>
    <row r="575" spans="2:15" ht="13.8">
      <c r="B575" s="43" t="str">
        <f t="shared" si="36"/>
        <v>100G 4WDM10 10 km QSFP28</v>
      </c>
      <c r="C575" s="64">
        <v>0</v>
      </c>
      <c r="D575" s="64">
        <v>0</v>
      </c>
      <c r="E575" s="64"/>
      <c r="F575" s="64"/>
      <c r="G575" s="211"/>
      <c r="H575" s="64"/>
      <c r="I575" s="64"/>
      <c r="J575" s="64"/>
      <c r="K575" s="64"/>
      <c r="L575" s="64"/>
      <c r="M575" s="64"/>
      <c r="N575" s="64"/>
      <c r="O575" s="193"/>
    </row>
    <row r="576" spans="2:15" ht="13.8">
      <c r="B576" s="43" t="str">
        <f t="shared" si="36"/>
        <v>100G 4WDM20 20 km QSFP28</v>
      </c>
      <c r="C576" s="64">
        <v>0</v>
      </c>
      <c r="D576" s="64">
        <v>0</v>
      </c>
      <c r="E576" s="64"/>
      <c r="F576" s="64"/>
      <c r="G576" s="211"/>
      <c r="H576" s="64"/>
      <c r="I576" s="64"/>
      <c r="J576" s="64"/>
      <c r="K576" s="64"/>
      <c r="L576" s="64"/>
      <c r="M576" s="64"/>
      <c r="N576" s="64"/>
      <c r="O576" s="193"/>
    </row>
    <row r="577" spans="2:25" ht="13.8">
      <c r="B577" s="43" t="str">
        <f t="shared" si="36"/>
        <v>100G ER4-Lite 30 km QSFP28</v>
      </c>
      <c r="C577" s="64">
        <v>0</v>
      </c>
      <c r="D577" s="64">
        <v>0</v>
      </c>
      <c r="E577" s="64"/>
      <c r="F577" s="64"/>
      <c r="G577" s="211"/>
      <c r="H577" s="64"/>
      <c r="I577" s="64"/>
      <c r="J577" s="64"/>
      <c r="K577" s="64"/>
      <c r="L577" s="64"/>
      <c r="M577" s="64"/>
      <c r="N577" s="64"/>
      <c r="O577" s="193"/>
    </row>
    <row r="578" spans="2:25" ht="13.8">
      <c r="B578" s="43" t="str">
        <f t="shared" si="36"/>
        <v>100G ER4 40 km QSFP28</v>
      </c>
      <c r="C578" s="64">
        <v>0</v>
      </c>
      <c r="D578" s="64">
        <v>0</v>
      </c>
      <c r="E578" s="64"/>
      <c r="F578" s="64"/>
      <c r="G578" s="211"/>
      <c r="H578" s="64"/>
      <c r="I578" s="64"/>
      <c r="J578" s="64"/>
      <c r="K578" s="64"/>
      <c r="L578" s="64"/>
      <c r="M578" s="64"/>
      <c r="N578" s="64"/>
      <c r="O578" s="193"/>
    </row>
    <row r="579" spans="2:25" ht="13.8">
      <c r="B579" s="43" t="str">
        <f t="shared" si="36"/>
        <v>100G ZR4 80 km QSFP28</v>
      </c>
      <c r="C579" s="64">
        <v>0</v>
      </c>
      <c r="D579" s="64">
        <v>0</v>
      </c>
      <c r="E579" s="64"/>
      <c r="F579" s="64"/>
      <c r="G579" s="211"/>
      <c r="H579" s="64"/>
      <c r="I579" s="64"/>
      <c r="J579" s="64"/>
      <c r="K579" s="64"/>
      <c r="L579" s="64"/>
      <c r="M579" s="64"/>
      <c r="N579" s="64"/>
      <c r="O579" s="193"/>
    </row>
    <row r="580" spans="2:25" s="143" customFormat="1" ht="13.8">
      <c r="B580" s="156" t="str">
        <f t="shared" si="36"/>
        <v>200G SR4 100 m QSFP56</v>
      </c>
      <c r="C580" s="64">
        <v>0</v>
      </c>
      <c r="D580" s="64">
        <v>0</v>
      </c>
      <c r="E580" s="64"/>
      <c r="F580" s="64"/>
      <c r="G580" s="211"/>
      <c r="H580" s="64"/>
      <c r="I580" s="64"/>
      <c r="J580" s="64"/>
      <c r="K580" s="64"/>
      <c r="L580" s="64"/>
      <c r="M580" s="64"/>
      <c r="N580" s="64"/>
      <c r="O580" s="193"/>
    </row>
    <row r="581" spans="2:25" s="143" customFormat="1" ht="13.8">
      <c r="B581" s="156" t="str">
        <f t="shared" ref="B581:B607" si="37">B147</f>
        <v>200G DR 500 m TBD</v>
      </c>
      <c r="C581" s="64">
        <v>0</v>
      </c>
      <c r="D581" s="64">
        <v>0</v>
      </c>
      <c r="E581" s="64"/>
      <c r="F581" s="64"/>
      <c r="G581" s="211"/>
      <c r="H581" s="64"/>
      <c r="I581" s="64"/>
      <c r="J581" s="64"/>
      <c r="K581" s="64"/>
      <c r="L581" s="64"/>
      <c r="M581" s="64"/>
      <c r="N581" s="64"/>
      <c r="O581" s="193"/>
    </row>
    <row r="582" spans="2:25" s="143" customFormat="1" ht="13.8">
      <c r="B582" s="156" t="str">
        <f t="shared" si="37"/>
        <v>200G FR4 3 km QSFP56</v>
      </c>
      <c r="C582" s="64">
        <v>0</v>
      </c>
      <c r="D582" s="64">
        <v>0</v>
      </c>
      <c r="E582" s="64"/>
      <c r="F582" s="64"/>
      <c r="G582" s="211"/>
      <c r="H582" s="64"/>
      <c r="I582" s="64"/>
      <c r="J582" s="64"/>
      <c r="K582" s="64"/>
      <c r="L582" s="64"/>
      <c r="M582" s="64"/>
      <c r="N582" s="64"/>
      <c r="O582" s="193"/>
    </row>
    <row r="583" spans="2:25" ht="13.8">
      <c r="B583" s="156" t="str">
        <f t="shared" si="37"/>
        <v>200G LR 10 km TBD</v>
      </c>
      <c r="C583" s="64">
        <v>0</v>
      </c>
      <c r="D583" s="64">
        <v>0</v>
      </c>
      <c r="E583" s="64"/>
      <c r="F583" s="64"/>
      <c r="G583" s="211"/>
      <c r="H583" s="64"/>
      <c r="I583" s="64"/>
      <c r="J583" s="64"/>
      <c r="K583" s="64"/>
      <c r="L583" s="64"/>
      <c r="M583" s="64"/>
      <c r="N583" s="64"/>
      <c r="O583" s="193"/>
    </row>
    <row r="584" spans="2:25" ht="13.8">
      <c r="B584" s="156" t="str">
        <f t="shared" si="37"/>
        <v>200G ER4 40 km TBD</v>
      </c>
      <c r="C584" s="64">
        <v>0</v>
      </c>
      <c r="D584" s="64">
        <v>0</v>
      </c>
      <c r="E584" s="64"/>
      <c r="F584" s="64"/>
      <c r="G584" s="211"/>
      <c r="H584" s="64"/>
      <c r="I584" s="64"/>
      <c r="J584" s="64"/>
      <c r="K584" s="64"/>
      <c r="L584" s="64"/>
      <c r="M584" s="64"/>
      <c r="N584" s="64"/>
      <c r="O584" s="193"/>
      <c r="P584" s="54"/>
      <c r="Q584" s="145"/>
      <c r="R584" s="145"/>
      <c r="S584" s="145"/>
      <c r="T584" s="145"/>
      <c r="U584" s="145"/>
      <c r="V584" s="145"/>
      <c r="W584" s="145"/>
      <c r="X584" s="145"/>
      <c r="Y584" s="145"/>
    </row>
    <row r="585" spans="2:25" ht="13.8">
      <c r="B585" s="156" t="str">
        <f t="shared" si="37"/>
        <v>2x200 (400G-SR8) 100 m OSFP, QSFP-DD</v>
      </c>
      <c r="C585" s="64">
        <v>0</v>
      </c>
      <c r="D585" s="64">
        <v>0</v>
      </c>
      <c r="E585" s="64"/>
      <c r="F585" s="64"/>
      <c r="G585" s="211"/>
      <c r="H585" s="64"/>
      <c r="I585" s="64"/>
      <c r="J585" s="64"/>
      <c r="K585" s="64"/>
      <c r="L585" s="64"/>
      <c r="M585" s="64"/>
      <c r="N585" s="64"/>
      <c r="O585" s="193"/>
      <c r="P585" s="54"/>
      <c r="Q585" s="145"/>
      <c r="R585" s="145"/>
      <c r="S585" s="145"/>
      <c r="T585" s="145"/>
      <c r="U585" s="145"/>
      <c r="V585" s="145"/>
      <c r="W585" s="145"/>
      <c r="X585" s="145"/>
      <c r="Y585" s="145"/>
    </row>
    <row r="586" spans="2:25" ht="13.8">
      <c r="B586" s="156" t="str">
        <f t="shared" si="37"/>
        <v>400G SR4.2 100 m OSFP, QSFP-DD</v>
      </c>
      <c r="C586" s="64">
        <v>0</v>
      </c>
      <c r="D586" s="64">
        <v>0</v>
      </c>
      <c r="E586" s="64"/>
      <c r="F586" s="64"/>
      <c r="G586" s="211"/>
      <c r="H586" s="64"/>
      <c r="I586" s="64"/>
      <c r="J586" s="64"/>
      <c r="K586" s="64"/>
      <c r="L586" s="64"/>
      <c r="M586" s="64"/>
      <c r="N586" s="64"/>
      <c r="O586" s="193"/>
      <c r="P586" s="54"/>
      <c r="Q586" s="145"/>
      <c r="R586" s="145"/>
      <c r="S586" s="145"/>
      <c r="T586" s="145"/>
      <c r="U586" s="145"/>
      <c r="V586" s="145"/>
      <c r="W586" s="145"/>
      <c r="X586" s="145"/>
      <c r="Y586" s="145"/>
    </row>
    <row r="587" spans="2:25" ht="13.8">
      <c r="B587" s="156" t="str">
        <f t="shared" si="37"/>
        <v>400G DR4 500 m OSFP, QSFP-DD, QSFP112</v>
      </c>
      <c r="C587" s="64">
        <v>0</v>
      </c>
      <c r="D587" s="64">
        <v>0</v>
      </c>
      <c r="E587" s="64"/>
      <c r="F587" s="64"/>
      <c r="G587" s="211"/>
      <c r="H587" s="64"/>
      <c r="I587" s="64"/>
      <c r="J587" s="64"/>
      <c r="K587" s="64"/>
      <c r="L587" s="64"/>
      <c r="M587" s="64"/>
      <c r="N587" s="64"/>
      <c r="O587" s="193"/>
      <c r="P587" s="54"/>
      <c r="Q587" s="145"/>
      <c r="R587" s="145"/>
      <c r="S587" s="145"/>
      <c r="T587" s="145"/>
      <c r="U587" s="145"/>
      <c r="V587" s="145"/>
      <c r="W587" s="145"/>
      <c r="X587" s="145"/>
      <c r="Y587" s="145"/>
    </row>
    <row r="588" spans="2:25" ht="13.8">
      <c r="B588" s="156" t="str">
        <f t="shared" si="37"/>
        <v>2x(200G FR4) 2 km OSFP</v>
      </c>
      <c r="C588" s="64">
        <v>0</v>
      </c>
      <c r="D588" s="64">
        <v>0</v>
      </c>
      <c r="E588" s="64"/>
      <c r="F588" s="64"/>
      <c r="G588" s="211"/>
      <c r="H588" s="64"/>
      <c r="I588" s="64"/>
      <c r="J588" s="64"/>
      <c r="K588" s="64"/>
      <c r="L588" s="64"/>
      <c r="M588" s="64"/>
      <c r="N588" s="64"/>
      <c r="O588" s="193"/>
      <c r="P588" s="54"/>
      <c r="Q588" s="145"/>
      <c r="R588" s="145"/>
      <c r="S588" s="145"/>
      <c r="T588" s="145"/>
      <c r="U588" s="145"/>
      <c r="V588" s="145"/>
      <c r="W588" s="145"/>
      <c r="X588" s="145"/>
      <c r="Y588" s="145"/>
    </row>
    <row r="589" spans="2:25" ht="13.8">
      <c r="B589" s="156" t="str">
        <f t="shared" si="37"/>
        <v>400G FR4 2 km OSFP, QSFP-DD, QSFP112</v>
      </c>
      <c r="C589" s="64">
        <v>0</v>
      </c>
      <c r="D589" s="64">
        <v>0</v>
      </c>
      <c r="E589" s="64"/>
      <c r="F589" s="64"/>
      <c r="G589" s="211"/>
      <c r="H589" s="64"/>
      <c r="I589" s="64"/>
      <c r="J589" s="64"/>
      <c r="K589" s="64"/>
      <c r="L589" s="64"/>
      <c r="M589" s="64"/>
      <c r="N589" s="64"/>
      <c r="O589" s="193"/>
      <c r="P589" s="54"/>
      <c r="Q589" s="145"/>
      <c r="R589" s="145"/>
      <c r="S589" s="145"/>
      <c r="T589" s="145"/>
      <c r="U589" s="145"/>
      <c r="V589" s="145"/>
      <c r="W589" s="145"/>
      <c r="X589" s="145"/>
      <c r="Y589" s="145"/>
    </row>
    <row r="590" spans="2:25" ht="13.8">
      <c r="B590" s="156" t="str">
        <f t="shared" si="37"/>
        <v>400G LR8, LR4 10 km OSFP, QSFP-DD, QSFP112</v>
      </c>
      <c r="C590" s="64">
        <v>0</v>
      </c>
      <c r="D590" s="64">
        <v>0</v>
      </c>
      <c r="E590" s="64"/>
      <c r="F590" s="64"/>
      <c r="G590" s="211"/>
      <c r="H590" s="64"/>
      <c r="I590" s="64"/>
      <c r="J590" s="64"/>
      <c r="K590" s="64"/>
      <c r="L590" s="64"/>
      <c r="M590" s="64"/>
      <c r="N590" s="64"/>
      <c r="O590" s="193"/>
      <c r="P590" s="54"/>
      <c r="Q590" s="145"/>
      <c r="R590" s="145"/>
      <c r="S590" s="145"/>
      <c r="T590" s="145"/>
      <c r="U590" s="145"/>
      <c r="V590" s="145"/>
      <c r="W590" s="145"/>
      <c r="X590" s="145"/>
      <c r="Y590" s="145"/>
    </row>
    <row r="591" spans="2:25" ht="13.8">
      <c r="B591" s="156" t="str">
        <f t="shared" si="37"/>
        <v>400G ER4 40 km TBD</v>
      </c>
      <c r="C591" s="64">
        <v>0</v>
      </c>
      <c r="D591" s="64">
        <v>0</v>
      </c>
      <c r="E591" s="64"/>
      <c r="F591" s="64"/>
      <c r="G591" s="211"/>
      <c r="H591" s="64"/>
      <c r="I591" s="64"/>
      <c r="J591" s="64"/>
      <c r="K591" s="64"/>
      <c r="L591" s="64"/>
      <c r="M591" s="64"/>
      <c r="N591" s="64"/>
      <c r="O591" s="193"/>
      <c r="P591" s="54"/>
      <c r="Q591" s="145"/>
      <c r="R591" s="145"/>
      <c r="S591" s="145"/>
      <c r="T591" s="145"/>
      <c r="U591" s="145"/>
      <c r="V591" s="145"/>
      <c r="W591" s="145"/>
      <c r="X591" s="145"/>
      <c r="Y591" s="145"/>
    </row>
    <row r="592" spans="2:25" ht="13.8">
      <c r="B592" s="156" t="str">
        <f t="shared" si="37"/>
        <v>800G SR8 50 m OSFP, QSFP-DD800</v>
      </c>
      <c r="C592" s="64">
        <v>0</v>
      </c>
      <c r="D592" s="64">
        <v>0</v>
      </c>
      <c r="E592" s="64"/>
      <c r="F592" s="64"/>
      <c r="G592" s="211"/>
      <c r="H592" s="64"/>
      <c r="I592" s="64"/>
      <c r="J592" s="64"/>
      <c r="K592" s="64"/>
      <c r="L592" s="64"/>
      <c r="M592" s="64"/>
      <c r="N592" s="64"/>
      <c r="O592" s="193"/>
      <c r="P592" s="54"/>
      <c r="Q592" s="145"/>
      <c r="R592" s="145"/>
      <c r="S592" s="145"/>
      <c r="T592" s="145"/>
      <c r="U592" s="145"/>
      <c r="V592" s="145"/>
      <c r="W592" s="145"/>
      <c r="X592" s="145"/>
      <c r="Y592" s="145"/>
    </row>
    <row r="593" spans="2:29" ht="13.8">
      <c r="B593" s="156" t="str">
        <f t="shared" si="37"/>
        <v>800G DR8, DR4 500 m OSFP, QSFP-DD800</v>
      </c>
      <c r="C593" s="64">
        <v>0</v>
      </c>
      <c r="D593" s="64">
        <v>0</v>
      </c>
      <c r="E593" s="64"/>
      <c r="F593" s="64"/>
      <c r="G593" s="211"/>
      <c r="H593" s="64"/>
      <c r="I593" s="64"/>
      <c r="J593" s="64"/>
      <c r="K593" s="64"/>
      <c r="L593" s="64"/>
      <c r="M593" s="64"/>
      <c r="N593" s="64"/>
      <c r="O593" s="193"/>
      <c r="P593" s="54"/>
      <c r="Q593" s="145"/>
      <c r="R593" s="145"/>
      <c r="S593" s="145"/>
      <c r="T593" s="145"/>
      <c r="U593" s="145"/>
      <c r="V593" s="145"/>
      <c r="W593" s="145"/>
      <c r="X593" s="145"/>
      <c r="Y593" s="145"/>
    </row>
    <row r="594" spans="2:29" ht="13.8">
      <c r="B594" s="156" t="str">
        <f t="shared" si="37"/>
        <v>2x(400G FR4), 800G FR4 2 km OSFP, QSFP-DD800</v>
      </c>
      <c r="C594" s="64">
        <v>0</v>
      </c>
      <c r="D594" s="64">
        <v>0</v>
      </c>
      <c r="E594" s="64"/>
      <c r="F594" s="64"/>
      <c r="G594" s="211"/>
      <c r="H594" s="64"/>
      <c r="I594" s="64"/>
      <c r="J594" s="64"/>
      <c r="K594" s="64"/>
      <c r="L594" s="64"/>
      <c r="M594" s="64"/>
      <c r="N594" s="64"/>
      <c r="O594" s="193"/>
      <c r="P594" s="54"/>
      <c r="Q594" s="145"/>
      <c r="R594" s="145"/>
      <c r="S594" s="145"/>
      <c r="T594" s="145"/>
      <c r="U594" s="145"/>
      <c r="V594" s="145"/>
      <c r="W594" s="145"/>
      <c r="X594" s="145"/>
      <c r="Y594" s="145"/>
    </row>
    <row r="595" spans="2:29" ht="13.8">
      <c r="B595" s="156" t="str">
        <f t="shared" si="37"/>
        <v>800G LR8, LR4 6, 10 km TBD</v>
      </c>
      <c r="C595" s="64">
        <v>0</v>
      </c>
      <c r="D595" s="64">
        <v>0</v>
      </c>
      <c r="E595" s="64"/>
      <c r="F595" s="64"/>
      <c r="G595" s="211"/>
      <c r="H595" s="64"/>
      <c r="I595" s="64"/>
      <c r="J595" s="64"/>
      <c r="K595" s="64"/>
      <c r="L595" s="64"/>
      <c r="M595" s="64"/>
      <c r="N595" s="64"/>
      <c r="O595" s="193"/>
      <c r="P595" s="54"/>
      <c r="Q595" s="145"/>
      <c r="R595" s="145"/>
      <c r="S595" s="145"/>
      <c r="T595" s="145"/>
      <c r="U595" s="145"/>
      <c r="V595" s="145"/>
      <c r="W595" s="145"/>
      <c r="X595" s="145"/>
      <c r="Y595" s="145"/>
    </row>
    <row r="596" spans="2:29" ht="13.8">
      <c r="B596" s="156" t="str">
        <f t="shared" si="37"/>
        <v>800G ZRlite 10 km, 20 km TBD</v>
      </c>
      <c r="C596" s="64">
        <v>0</v>
      </c>
      <c r="D596" s="64">
        <v>0</v>
      </c>
      <c r="E596" s="64"/>
      <c r="F596" s="64"/>
      <c r="G596" s="211"/>
      <c r="H596" s="64"/>
      <c r="I596" s="64"/>
      <c r="J596" s="64"/>
      <c r="K596" s="64"/>
      <c r="L596" s="64"/>
      <c r="M596" s="64"/>
      <c r="N596" s="64"/>
      <c r="O596" s="193"/>
      <c r="P596" s="54"/>
      <c r="Q596" s="145"/>
      <c r="R596" s="145"/>
      <c r="S596" s="145"/>
      <c r="T596" s="145"/>
      <c r="U596" s="145"/>
      <c r="V596" s="145"/>
      <c r="W596" s="145"/>
      <c r="X596" s="145"/>
      <c r="Y596" s="145"/>
    </row>
    <row r="597" spans="2:29" ht="13.8">
      <c r="B597" s="156" t="str">
        <f t="shared" si="37"/>
        <v>800G ER4 40 km TBD</v>
      </c>
      <c r="C597" s="64">
        <v>0</v>
      </c>
      <c r="D597" s="64">
        <v>0</v>
      </c>
      <c r="E597" s="64"/>
      <c r="F597" s="64"/>
      <c r="G597" s="211"/>
      <c r="H597" s="64"/>
      <c r="I597" s="64"/>
      <c r="J597" s="64"/>
      <c r="K597" s="64"/>
      <c r="L597" s="64"/>
      <c r="M597" s="64"/>
      <c r="N597" s="64"/>
      <c r="O597" s="193"/>
      <c r="P597" s="54"/>
      <c r="Q597" s="145"/>
      <c r="R597" s="145"/>
      <c r="S597" s="145"/>
      <c r="T597" s="145"/>
      <c r="U597" s="145"/>
      <c r="V597" s="145"/>
      <c r="W597" s="145"/>
      <c r="X597" s="145"/>
      <c r="Y597" s="145"/>
    </row>
    <row r="598" spans="2:29" ht="13.8">
      <c r="B598" s="156" t="str">
        <f t="shared" si="37"/>
        <v>1.6T SR16 100 m OSFP-XD and TBD</v>
      </c>
      <c r="C598" s="64">
        <v>0</v>
      </c>
      <c r="D598" s="64">
        <v>0</v>
      </c>
      <c r="E598" s="64"/>
      <c r="F598" s="64"/>
      <c r="G598" s="211"/>
      <c r="H598" s="64"/>
      <c r="I598" s="64"/>
      <c r="J598" s="64"/>
      <c r="K598" s="64"/>
      <c r="L598" s="64"/>
      <c r="M598" s="64"/>
      <c r="N598" s="64"/>
      <c r="O598" s="193"/>
      <c r="P598" s="54"/>
      <c r="Q598" s="145"/>
      <c r="R598" s="145"/>
      <c r="S598" s="145"/>
      <c r="T598" s="145"/>
      <c r="U598" s="145"/>
      <c r="V598" s="145"/>
      <c r="W598" s="145"/>
      <c r="X598" s="145"/>
      <c r="Y598" s="145"/>
    </row>
    <row r="599" spans="2:29" ht="13.8">
      <c r="B599" s="156" t="str">
        <f t="shared" si="37"/>
        <v>1.6T DR8 500 m OSFP-XD and TBD</v>
      </c>
      <c r="C599" s="64">
        <v>0</v>
      </c>
      <c r="D599" s="64">
        <v>0</v>
      </c>
      <c r="E599" s="64"/>
      <c r="F599" s="64"/>
      <c r="G599" s="211"/>
      <c r="H599" s="64"/>
      <c r="I599" s="64"/>
      <c r="J599" s="64"/>
      <c r="K599" s="64"/>
      <c r="L599" s="64"/>
      <c r="M599" s="64"/>
      <c r="N599" s="64"/>
      <c r="O599" s="193"/>
      <c r="P599" s="54"/>
      <c r="Q599" s="145"/>
      <c r="R599" s="145"/>
      <c r="S599" s="145"/>
      <c r="T599" s="145"/>
      <c r="U599" s="145"/>
      <c r="V599" s="145"/>
      <c r="W599" s="145"/>
      <c r="X599" s="145"/>
      <c r="Y599" s="145"/>
    </row>
    <row r="600" spans="2:29" ht="13.8">
      <c r="B600" s="156" t="str">
        <f t="shared" si="37"/>
        <v>1.6T FR8 2 km OSFP-XD and TBD</v>
      </c>
      <c r="C600" s="64">
        <v>0</v>
      </c>
      <c r="D600" s="64">
        <v>0</v>
      </c>
      <c r="E600" s="64"/>
      <c r="F600" s="64"/>
      <c r="G600" s="211"/>
      <c r="H600" s="64"/>
      <c r="I600" s="64"/>
      <c r="J600" s="64"/>
      <c r="K600" s="64"/>
      <c r="L600" s="64"/>
      <c r="M600" s="64"/>
      <c r="N600" s="64"/>
      <c r="O600" s="193"/>
      <c r="P600" s="54"/>
      <c r="Q600" s="145"/>
      <c r="R600" s="145"/>
      <c r="S600" s="145"/>
      <c r="T600" s="145"/>
      <c r="U600" s="145"/>
      <c r="V600" s="145"/>
      <c r="W600" s="145"/>
      <c r="X600" s="145"/>
      <c r="Y600" s="145"/>
    </row>
    <row r="601" spans="2:29" ht="13.8">
      <c r="B601" s="156" t="str">
        <f t="shared" si="37"/>
        <v>1.6T LR8 10 km OSFP-XD and TBD</v>
      </c>
      <c r="C601" s="64">
        <v>0</v>
      </c>
      <c r="D601" s="64">
        <v>0</v>
      </c>
      <c r="E601" s="64"/>
      <c r="F601" s="64"/>
      <c r="G601" s="211"/>
      <c r="H601" s="64"/>
      <c r="I601" s="64"/>
      <c r="J601" s="64"/>
      <c r="K601" s="64"/>
      <c r="L601" s="64"/>
      <c r="M601" s="64"/>
      <c r="N601" s="64"/>
      <c r="O601" s="193"/>
      <c r="P601" s="54"/>
      <c r="Q601" s="145"/>
      <c r="R601" s="145"/>
      <c r="S601" s="145"/>
      <c r="T601" s="145"/>
      <c r="U601" s="145"/>
      <c r="V601" s="145"/>
      <c r="W601" s="145"/>
      <c r="X601" s="145"/>
      <c r="Y601" s="145"/>
    </row>
    <row r="602" spans="2:29" ht="13.8">
      <c r="B602" s="156" t="str">
        <f t="shared" si="37"/>
        <v>1.6T ER8 &gt;10 km OSFP-XD and TBD</v>
      </c>
      <c r="C602" s="64">
        <v>0</v>
      </c>
      <c r="D602" s="64">
        <v>0</v>
      </c>
      <c r="E602" s="64"/>
      <c r="F602" s="64"/>
      <c r="G602" s="211"/>
      <c r="H602" s="64"/>
      <c r="I602" s="64"/>
      <c r="J602" s="64"/>
      <c r="K602" s="64"/>
      <c r="L602" s="64"/>
      <c r="M602" s="64"/>
      <c r="N602" s="64"/>
      <c r="O602" s="193"/>
      <c r="P602" s="54"/>
      <c r="Q602" s="145"/>
      <c r="R602" s="145"/>
      <c r="S602" s="145"/>
      <c r="T602" s="145"/>
      <c r="U602" s="145"/>
      <c r="V602" s="145"/>
      <c r="W602" s="145"/>
      <c r="X602" s="145"/>
      <c r="Y602" s="145"/>
    </row>
    <row r="603" spans="2:29" ht="13.8">
      <c r="B603" s="156" t="str">
        <f t="shared" si="37"/>
        <v>3.2T SR 100 m OSFP-XD and TBD</v>
      </c>
      <c r="C603" s="64">
        <v>0</v>
      </c>
      <c r="D603" s="64">
        <v>0</v>
      </c>
      <c r="E603" s="64"/>
      <c r="F603" s="64"/>
      <c r="G603" s="211"/>
      <c r="H603" s="64"/>
      <c r="I603" s="64"/>
      <c r="J603" s="64"/>
      <c r="K603" s="64"/>
      <c r="L603" s="64"/>
      <c r="M603" s="64"/>
      <c r="N603" s="64"/>
      <c r="O603" s="193"/>
      <c r="P603" s="54"/>
      <c r="Q603" s="145"/>
      <c r="R603" s="145"/>
      <c r="S603" s="145"/>
      <c r="T603" s="145"/>
      <c r="U603" s="145"/>
      <c r="V603" s="145"/>
      <c r="W603" s="145"/>
      <c r="X603" s="145"/>
      <c r="Y603" s="145"/>
    </row>
    <row r="604" spans="2:29" ht="13.8">
      <c r="B604" s="156" t="str">
        <f t="shared" si="37"/>
        <v>3.2T DR 500 m OSFP-XD and TBD</v>
      </c>
      <c r="C604" s="64">
        <v>0</v>
      </c>
      <c r="D604" s="64">
        <v>0</v>
      </c>
      <c r="E604" s="64"/>
      <c r="F604" s="64"/>
      <c r="G604" s="211"/>
      <c r="H604" s="64"/>
      <c r="I604" s="64"/>
      <c r="J604" s="64"/>
      <c r="K604" s="64"/>
      <c r="L604" s="64"/>
      <c r="M604" s="64"/>
      <c r="N604" s="64"/>
      <c r="O604" s="193"/>
      <c r="P604" s="54"/>
      <c r="Q604" s="145"/>
      <c r="R604" s="145"/>
      <c r="S604" s="145"/>
      <c r="T604" s="145"/>
      <c r="U604" s="145"/>
      <c r="V604" s="145"/>
      <c r="W604" s="145"/>
      <c r="X604" s="145"/>
      <c r="Y604" s="145"/>
    </row>
    <row r="605" spans="2:29" ht="13.8">
      <c r="B605" s="156" t="str">
        <f t="shared" si="37"/>
        <v>3.2T FR 2 km OSFP-XD and TBD</v>
      </c>
      <c r="C605" s="64">
        <v>0</v>
      </c>
      <c r="D605" s="64">
        <v>0</v>
      </c>
      <c r="E605" s="64"/>
      <c r="F605" s="64"/>
      <c r="G605" s="211"/>
      <c r="H605" s="64"/>
      <c r="I605" s="64"/>
      <c r="J605" s="64"/>
      <c r="K605" s="64"/>
      <c r="L605" s="64"/>
      <c r="M605" s="64"/>
      <c r="N605" s="64"/>
      <c r="O605" s="193"/>
      <c r="P605" s="54"/>
      <c r="Q605" s="145"/>
      <c r="R605" s="145"/>
      <c r="S605" s="145"/>
      <c r="T605" s="145"/>
      <c r="U605" s="145"/>
      <c r="V605" s="145"/>
      <c r="W605" s="145"/>
      <c r="X605" s="145"/>
      <c r="Y605" s="145"/>
    </row>
    <row r="606" spans="2:29" ht="13.8">
      <c r="B606" s="156" t="str">
        <f t="shared" si="37"/>
        <v>3.2T LR 10 km OSFP-XD and TBD</v>
      </c>
      <c r="C606" s="64">
        <v>0</v>
      </c>
      <c r="D606" s="64">
        <v>0</v>
      </c>
      <c r="E606" s="64"/>
      <c r="F606" s="64"/>
      <c r="G606" s="211"/>
      <c r="H606" s="64"/>
      <c r="I606" s="64"/>
      <c r="J606" s="64"/>
      <c r="K606" s="64"/>
      <c r="L606" s="64"/>
      <c r="M606" s="64"/>
      <c r="N606" s="64"/>
      <c r="O606" s="193"/>
      <c r="AC606" s="143"/>
    </row>
    <row r="607" spans="2:29" ht="13.8">
      <c r="B607" s="156" t="str">
        <f t="shared" si="37"/>
        <v>3.2T ER &gt;10 km OSFP-XD and TBD</v>
      </c>
      <c r="C607" s="64">
        <v>0</v>
      </c>
      <c r="D607" s="64">
        <v>0</v>
      </c>
      <c r="E607" s="64"/>
      <c r="F607" s="64"/>
      <c r="G607" s="211"/>
      <c r="H607" s="64"/>
      <c r="I607" s="64"/>
      <c r="J607" s="64"/>
      <c r="K607" s="64"/>
      <c r="L607" s="64"/>
      <c r="M607" s="64"/>
      <c r="N607" s="64"/>
      <c r="O607" s="193"/>
      <c r="AC607" s="143"/>
    </row>
    <row r="608" spans="2:29" ht="13.8">
      <c r="B608" s="43"/>
      <c r="C608" s="64">
        <v>0</v>
      </c>
      <c r="D608" s="64">
        <v>0</v>
      </c>
      <c r="E608" s="64"/>
      <c r="F608" s="64"/>
      <c r="G608" s="211"/>
      <c r="H608" s="64"/>
      <c r="I608" s="64"/>
      <c r="J608" s="64"/>
      <c r="K608" s="64"/>
      <c r="L608" s="64"/>
      <c r="M608" s="64"/>
      <c r="N608" s="64"/>
      <c r="O608" s="193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  <c r="AA608" s="142"/>
      <c r="AB608" s="142"/>
      <c r="AC608" s="142"/>
    </row>
    <row r="609" spans="2:29" ht="13.8">
      <c r="B609" s="43"/>
      <c r="C609" s="64">
        <v>0</v>
      </c>
      <c r="D609" s="64">
        <v>0</v>
      </c>
      <c r="E609" s="64"/>
      <c r="F609" s="64"/>
      <c r="G609" s="211"/>
      <c r="H609" s="64"/>
      <c r="I609" s="64"/>
      <c r="J609" s="64"/>
      <c r="K609" s="64"/>
      <c r="L609" s="64"/>
      <c r="M609" s="64"/>
      <c r="N609" s="64"/>
      <c r="O609" s="193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  <c r="AA609" s="142"/>
      <c r="AB609" s="142"/>
      <c r="AC609" s="142"/>
    </row>
    <row r="610" spans="2:29" ht="13.8">
      <c r="B610" s="52" t="str">
        <f>"Total "&amp;B527&amp;" revenue"</f>
        <v>Total Silicon Photonics revenue</v>
      </c>
      <c r="C610" s="46">
        <v>132.62474542659999</v>
      </c>
      <c r="D610" s="46">
        <v>153.42451935</v>
      </c>
      <c r="E610" s="46"/>
      <c r="F610" s="46"/>
      <c r="G610" s="212"/>
      <c r="H610" s="46"/>
      <c r="I610" s="46"/>
      <c r="J610" s="46"/>
      <c r="K610" s="46"/>
      <c r="L610" s="46"/>
      <c r="M610" s="46"/>
      <c r="N610" s="46"/>
      <c r="O610" s="193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  <c r="AA610" s="142"/>
      <c r="AB610" s="142"/>
      <c r="AC610" s="142"/>
    </row>
    <row r="611" spans="2:29">
      <c r="Q611"/>
      <c r="R611"/>
      <c r="S611"/>
      <c r="T611"/>
      <c r="U611"/>
      <c r="V611"/>
      <c r="W611"/>
      <c r="X611"/>
      <c r="Y611"/>
      <c r="Z611"/>
      <c r="AA611"/>
      <c r="AB611"/>
      <c r="AC611" s="142"/>
    </row>
    <row r="612" spans="2:29">
      <c r="AC612" s="142"/>
    </row>
    <row r="613" spans="2:29" ht="21">
      <c r="B613" s="3" t="str">
        <f>B179</f>
        <v>InP discrete</v>
      </c>
      <c r="C613" s="1"/>
      <c r="D613" s="1"/>
      <c r="E613" s="1"/>
      <c r="F613" s="1"/>
      <c r="G613" s="203"/>
      <c r="H613" s="1"/>
      <c r="I613" s="1"/>
      <c r="J613" s="1"/>
      <c r="K613" s="1"/>
      <c r="L613" s="1"/>
      <c r="M613" s="1"/>
      <c r="N613" s="1"/>
      <c r="P613" s="3" t="s">
        <v>62</v>
      </c>
      <c r="Q613" s="165"/>
      <c r="R613" s="165"/>
      <c r="S613" s="165"/>
      <c r="T613" s="165"/>
      <c r="U613" s="165"/>
      <c r="V613" s="312"/>
      <c r="W613" s="165"/>
      <c r="X613" s="165"/>
      <c r="Y613" s="165"/>
      <c r="AC613" s="142"/>
    </row>
    <row r="614" spans="2:29" ht="13.8">
      <c r="B614" s="51" t="s">
        <v>57</v>
      </c>
      <c r="C614" s="7">
        <v>2016</v>
      </c>
      <c r="D614" s="7">
        <v>2017</v>
      </c>
      <c r="E614" s="7"/>
      <c r="F614" s="7"/>
      <c r="G614" s="206"/>
      <c r="H614" s="7"/>
      <c r="I614" s="7"/>
      <c r="J614" s="7"/>
      <c r="K614" s="7"/>
      <c r="L614" s="7"/>
      <c r="M614" s="7"/>
      <c r="N614" s="7"/>
      <c r="P614" s="51" t="str">
        <f>B528</f>
        <v>Product category</v>
      </c>
      <c r="Q614" s="144">
        <v>2016</v>
      </c>
      <c r="R614" s="144">
        <v>2017</v>
      </c>
      <c r="S614" s="144"/>
      <c r="T614" s="144"/>
      <c r="U614" s="144"/>
      <c r="V614" s="144"/>
      <c r="W614" s="144"/>
      <c r="X614" s="144"/>
      <c r="Y614" s="144"/>
      <c r="Z614" s="144"/>
      <c r="AA614" s="144"/>
      <c r="AB614" s="144"/>
      <c r="AC614" s="142"/>
    </row>
    <row r="615" spans="2:29" ht="13.8">
      <c r="B615" s="43" t="str">
        <f t="shared" ref="B615:B646" si="38">B95</f>
        <v>1G 500 m SFP</v>
      </c>
      <c r="C615" s="64">
        <v>0</v>
      </c>
      <c r="D615" s="64">
        <v>0</v>
      </c>
      <c r="E615" s="64"/>
      <c r="F615" s="64"/>
      <c r="G615" s="211"/>
      <c r="H615" s="64"/>
      <c r="I615" s="64"/>
      <c r="J615" s="64"/>
      <c r="K615" s="64"/>
      <c r="L615" s="64"/>
      <c r="M615" s="64"/>
      <c r="N615" s="64"/>
      <c r="P615" s="33" t="str">
        <f t="shared" ref="P615:P646" si="39">B95</f>
        <v>1G 500 m SFP</v>
      </c>
      <c r="Q615" s="316">
        <v>10.178233731377588</v>
      </c>
      <c r="R615" s="316">
        <v>8.9746992158904888</v>
      </c>
      <c r="S615" s="316"/>
      <c r="T615" s="316"/>
      <c r="U615" s="316"/>
      <c r="V615" s="316"/>
      <c r="W615" s="316"/>
      <c r="X615" s="316"/>
      <c r="Y615" s="316"/>
      <c r="Z615" s="316"/>
      <c r="AA615" s="316"/>
      <c r="AB615" s="316"/>
      <c r="AC615" s="142"/>
    </row>
    <row r="616" spans="2:29" ht="13.8">
      <c r="B616" s="43" t="str">
        <f t="shared" si="38"/>
        <v>1G 10 km SFP</v>
      </c>
      <c r="C616" s="64">
        <v>94.956878455999998</v>
      </c>
      <c r="D616" s="64">
        <v>62.377160200233909</v>
      </c>
      <c r="E616" s="64"/>
      <c r="F616" s="64"/>
      <c r="G616" s="211"/>
      <c r="H616" s="64"/>
      <c r="I616" s="64"/>
      <c r="J616" s="64"/>
      <c r="K616" s="64"/>
      <c r="L616" s="64"/>
      <c r="M616" s="64"/>
      <c r="N616" s="64"/>
      <c r="P616" s="33" t="str">
        <f t="shared" si="39"/>
        <v>1G 10 km SFP</v>
      </c>
      <c r="Q616" s="291">
        <v>11.313150064475876</v>
      </c>
      <c r="R616" s="291">
        <v>9.7279618337487541</v>
      </c>
      <c r="S616" s="291"/>
      <c r="T616" s="291"/>
      <c r="U616" s="291"/>
      <c r="V616" s="291"/>
      <c r="W616" s="291"/>
      <c r="X616" s="291"/>
      <c r="Y616" s="291"/>
      <c r="Z616" s="291"/>
      <c r="AA616" s="291"/>
      <c r="AB616" s="291"/>
      <c r="AC616" s="142"/>
    </row>
    <row r="617" spans="2:29" ht="13.8">
      <c r="B617" s="43" t="str">
        <f t="shared" si="38"/>
        <v>1G 40 km SFP</v>
      </c>
      <c r="C617" s="64">
        <v>8.0014830827197496</v>
      </c>
      <c r="D617" s="64">
        <v>5.3816953356267128</v>
      </c>
      <c r="E617" s="64"/>
      <c r="F617" s="64"/>
      <c r="G617" s="211"/>
      <c r="H617" s="64"/>
      <c r="I617" s="64"/>
      <c r="J617" s="64"/>
      <c r="K617" s="64"/>
      <c r="L617" s="64"/>
      <c r="M617" s="64"/>
      <c r="N617" s="64"/>
      <c r="P617" s="33" t="str">
        <f t="shared" si="39"/>
        <v>1G 40 km SFP</v>
      </c>
      <c r="Q617" s="291">
        <v>14.223250006112197</v>
      </c>
      <c r="R617" s="291">
        <v>11.270556706605298</v>
      </c>
      <c r="S617" s="291"/>
      <c r="T617" s="291"/>
      <c r="U617" s="291"/>
      <c r="V617" s="291"/>
      <c r="W617" s="291"/>
      <c r="X617" s="291"/>
      <c r="Y617" s="291"/>
      <c r="Z617" s="291"/>
      <c r="AA617" s="291"/>
      <c r="AB617" s="291"/>
      <c r="AC617" s="142"/>
    </row>
    <row r="618" spans="2:29" ht="13.8">
      <c r="B618" s="43" t="str">
        <f t="shared" si="38"/>
        <v>1G 80 km SFP</v>
      </c>
      <c r="C618" s="64">
        <v>5.4436485260342007</v>
      </c>
      <c r="D618" s="64">
        <v>4.4704450954117947</v>
      </c>
      <c r="E618" s="64"/>
      <c r="F618" s="64"/>
      <c r="G618" s="211"/>
      <c r="H618" s="64"/>
      <c r="I618" s="64"/>
      <c r="J618" s="64"/>
      <c r="K618" s="64"/>
      <c r="L618" s="64"/>
      <c r="M618" s="64"/>
      <c r="N618" s="64"/>
      <c r="P618" s="33" t="str">
        <f t="shared" si="39"/>
        <v>1G 80 km SFP</v>
      </c>
      <c r="Q618" s="291">
        <v>47.263945249069465</v>
      </c>
      <c r="R618" s="291">
        <v>42.349942382451964</v>
      </c>
      <c r="S618" s="291"/>
      <c r="T618" s="291"/>
      <c r="U618" s="291"/>
      <c r="V618" s="291"/>
      <c r="W618" s="291"/>
      <c r="X618" s="291"/>
      <c r="Y618" s="291"/>
      <c r="Z618" s="291"/>
      <c r="AA618" s="291"/>
      <c r="AB618" s="291"/>
      <c r="AC618" s="142"/>
    </row>
    <row r="619" spans="2:29" ht="13.8">
      <c r="B619" s="43" t="str">
        <f t="shared" si="38"/>
        <v>G &amp; Fast Ethernet Various Legacy/discontinued</v>
      </c>
      <c r="C619" s="64">
        <v>3.6</v>
      </c>
      <c r="D619" s="64">
        <v>0</v>
      </c>
      <c r="E619" s="64"/>
      <c r="F619" s="64"/>
      <c r="G619" s="211"/>
      <c r="H619" s="64"/>
      <c r="I619" s="64"/>
      <c r="J619" s="64"/>
      <c r="K619" s="64"/>
      <c r="L619" s="64"/>
      <c r="M619" s="64"/>
      <c r="N619" s="64"/>
      <c r="P619" s="33" t="str">
        <f t="shared" si="39"/>
        <v>G &amp; Fast Ethernet Various Legacy/discontinued</v>
      </c>
      <c r="Q619" s="291">
        <v>18</v>
      </c>
      <c r="R619" s="291" t="s">
        <v>246</v>
      </c>
      <c r="S619" s="291"/>
      <c r="T619" s="291"/>
      <c r="U619" s="291"/>
      <c r="V619" s="291"/>
      <c r="W619" s="291"/>
      <c r="X619" s="291"/>
      <c r="Y619" s="291"/>
      <c r="Z619" s="291"/>
      <c r="AA619" s="291"/>
      <c r="AB619" s="291"/>
      <c r="AC619" s="142"/>
    </row>
    <row r="620" spans="2:29" ht="13.8">
      <c r="B620" s="43" t="str">
        <f t="shared" si="38"/>
        <v>10G 300 m XFP</v>
      </c>
      <c r="C620" s="64">
        <v>0</v>
      </c>
      <c r="D620" s="64">
        <v>0</v>
      </c>
      <c r="E620" s="64"/>
      <c r="F620" s="64"/>
      <c r="G620" s="211"/>
      <c r="H620" s="64"/>
      <c r="I620" s="64"/>
      <c r="J620" s="64"/>
      <c r="K620" s="64"/>
      <c r="L620" s="64"/>
      <c r="M620" s="64"/>
      <c r="N620" s="64"/>
      <c r="P620" s="33" t="str">
        <f t="shared" si="39"/>
        <v>10G 300 m XFP</v>
      </c>
      <c r="Q620" s="291">
        <v>65.084287545305614</v>
      </c>
      <c r="R620" s="291">
        <v>58.749084731162213</v>
      </c>
      <c r="S620" s="291"/>
      <c r="T620" s="291"/>
      <c r="U620" s="291"/>
      <c r="V620" s="291"/>
      <c r="W620" s="291"/>
      <c r="X620" s="291"/>
      <c r="Y620" s="291"/>
      <c r="Z620" s="291"/>
      <c r="AA620" s="291"/>
      <c r="AB620" s="291"/>
      <c r="AC620" s="142"/>
    </row>
    <row r="621" spans="2:29" ht="13.8">
      <c r="B621" s="43" t="str">
        <f t="shared" si="38"/>
        <v>10G 300 m SFP+</v>
      </c>
      <c r="C621" s="64">
        <v>0</v>
      </c>
      <c r="D621" s="64">
        <v>0</v>
      </c>
      <c r="E621" s="64"/>
      <c r="F621" s="64"/>
      <c r="G621" s="211"/>
      <c r="H621" s="64"/>
      <c r="I621" s="64"/>
      <c r="J621" s="64"/>
      <c r="K621" s="64"/>
      <c r="L621" s="64"/>
      <c r="M621" s="64"/>
      <c r="N621" s="64"/>
      <c r="P621" s="33" t="str">
        <f t="shared" si="39"/>
        <v>10G 300 m SFP+</v>
      </c>
      <c r="Q621" s="291">
        <v>18.016278339273537</v>
      </c>
      <c r="R621" s="291">
        <v>15.097691372748406</v>
      </c>
      <c r="S621" s="291"/>
      <c r="T621" s="291"/>
      <c r="U621" s="291"/>
      <c r="V621" s="291"/>
      <c r="W621" s="291"/>
      <c r="X621" s="291"/>
      <c r="Y621" s="291"/>
      <c r="Z621" s="291"/>
      <c r="AA621" s="291"/>
      <c r="AB621" s="291"/>
      <c r="AC621" s="142"/>
    </row>
    <row r="622" spans="2:29" ht="13.8">
      <c r="B622" s="43" t="str">
        <f t="shared" si="38"/>
        <v>10G LRM 220 m SFP+</v>
      </c>
      <c r="C622" s="64">
        <v>9.5352954367439988</v>
      </c>
      <c r="D622" s="64">
        <v>7.2161380000000008</v>
      </c>
      <c r="E622" s="64"/>
      <c r="F622" s="64"/>
      <c r="G622" s="211"/>
      <c r="H622" s="64"/>
      <c r="I622" s="64"/>
      <c r="J622" s="64"/>
      <c r="K622" s="64"/>
      <c r="L622" s="64"/>
      <c r="M622" s="64"/>
      <c r="N622" s="64"/>
      <c r="P622" s="33" t="str">
        <f t="shared" si="39"/>
        <v>10G LRM 220 m SFP+</v>
      </c>
      <c r="Q622" s="291">
        <v>78.390761412913719</v>
      </c>
      <c r="R622" s="291">
        <v>66.716018564745482</v>
      </c>
      <c r="S622" s="291"/>
      <c r="T622" s="291"/>
      <c r="U622" s="291"/>
      <c r="V622" s="291"/>
      <c r="W622" s="291"/>
      <c r="X622" s="291"/>
      <c r="Y622" s="291"/>
      <c r="Z622" s="291"/>
      <c r="AA622" s="291"/>
      <c r="AB622" s="291"/>
      <c r="AC622" s="142"/>
    </row>
    <row r="623" spans="2:29" ht="13.8">
      <c r="B623" s="43" t="str">
        <f t="shared" si="38"/>
        <v>10G 10 km XFP</v>
      </c>
      <c r="C623" s="64">
        <v>8.2627039704398832</v>
      </c>
      <c r="D623" s="64">
        <v>3.3792872222713641</v>
      </c>
      <c r="E623" s="64"/>
      <c r="F623" s="64"/>
      <c r="G623" s="211"/>
      <c r="H623" s="64"/>
      <c r="I623" s="64"/>
      <c r="J623" s="64"/>
      <c r="K623" s="64"/>
      <c r="L623" s="64"/>
      <c r="M623" s="64"/>
      <c r="N623" s="64"/>
      <c r="P623" s="33" t="str">
        <f t="shared" si="39"/>
        <v>10G 10 km XFP</v>
      </c>
      <c r="Q623" s="291">
        <v>67.576972221049004</v>
      </c>
      <c r="R623" s="291">
        <v>51.799368807617711</v>
      </c>
      <c r="S623" s="291"/>
      <c r="T623" s="291"/>
      <c r="U623" s="291"/>
      <c r="V623" s="291"/>
      <c r="W623" s="291"/>
      <c r="X623" s="291"/>
      <c r="Y623" s="291"/>
      <c r="Z623" s="291"/>
      <c r="AA623" s="291"/>
      <c r="AB623" s="291"/>
      <c r="AC623" s="142"/>
    </row>
    <row r="624" spans="2:29" ht="13.8">
      <c r="B624" s="43" t="str">
        <f t="shared" si="38"/>
        <v>10G 10 km SFP+</v>
      </c>
      <c r="C624" s="64">
        <v>246.18213319313497</v>
      </c>
      <c r="D624" s="64">
        <v>205.875</v>
      </c>
      <c r="E624" s="64"/>
      <c r="F624" s="64"/>
      <c r="G624" s="211"/>
      <c r="H624" s="64"/>
      <c r="I624" s="64"/>
      <c r="J624" s="64"/>
      <c r="K624" s="64"/>
      <c r="L624" s="64"/>
      <c r="M624" s="64"/>
      <c r="N624" s="64"/>
      <c r="P624" s="33" t="str">
        <f t="shared" si="39"/>
        <v>10G 10 km SFP+</v>
      </c>
      <c r="Q624" s="291">
        <v>38.465958311427336</v>
      </c>
      <c r="R624" s="291">
        <v>30.5</v>
      </c>
      <c r="S624" s="291"/>
      <c r="T624" s="291"/>
      <c r="U624" s="291"/>
      <c r="V624" s="291"/>
      <c r="W624" s="291"/>
      <c r="X624" s="291"/>
      <c r="Y624" s="291"/>
      <c r="Z624" s="291"/>
      <c r="AA624" s="291"/>
      <c r="AB624" s="291"/>
      <c r="AC624" s="142"/>
    </row>
    <row r="625" spans="2:29" ht="13.8">
      <c r="B625" s="43" t="str">
        <f t="shared" si="38"/>
        <v>10G 40 km XFP</v>
      </c>
      <c r="C625" s="64">
        <v>0</v>
      </c>
      <c r="D625" s="64">
        <v>0</v>
      </c>
      <c r="E625" s="64"/>
      <c r="F625" s="64"/>
      <c r="G625" s="211"/>
      <c r="H625" s="64"/>
      <c r="I625" s="64"/>
      <c r="J625" s="64"/>
      <c r="K625" s="64"/>
      <c r="L625" s="64"/>
      <c r="M625" s="64"/>
      <c r="N625" s="64"/>
      <c r="P625" s="33" t="str">
        <f t="shared" si="39"/>
        <v>10G 40 km XFP</v>
      </c>
      <c r="Q625" s="291">
        <v>202.96860771881492</v>
      </c>
      <c r="R625" s="291">
        <v>139.47449702400385</v>
      </c>
      <c r="S625" s="291"/>
      <c r="T625" s="291"/>
      <c r="U625" s="291"/>
      <c r="V625" s="291"/>
      <c r="W625" s="291"/>
      <c r="X625" s="291"/>
      <c r="Y625" s="291"/>
      <c r="Z625" s="291"/>
      <c r="AA625" s="291"/>
      <c r="AB625" s="291"/>
      <c r="AC625" s="142"/>
    </row>
    <row r="626" spans="2:29" ht="13.8">
      <c r="B626" s="43" t="str">
        <f t="shared" si="38"/>
        <v>10G 40 km SFP+</v>
      </c>
      <c r="C626" s="64">
        <v>0</v>
      </c>
      <c r="D626" s="64">
        <v>0</v>
      </c>
      <c r="E626" s="64"/>
      <c r="F626" s="64"/>
      <c r="G626" s="211"/>
      <c r="H626" s="64"/>
      <c r="I626" s="64"/>
      <c r="J626" s="64"/>
      <c r="K626" s="64"/>
      <c r="L626" s="64"/>
      <c r="M626" s="64"/>
      <c r="N626" s="64"/>
      <c r="P626" s="33" t="str">
        <f t="shared" si="39"/>
        <v>10G 40 km SFP+</v>
      </c>
      <c r="Q626" s="291">
        <v>191.20778168956542</v>
      </c>
      <c r="R626" s="291">
        <v>155.78241680453388</v>
      </c>
      <c r="S626" s="291"/>
      <c r="T626" s="291"/>
      <c r="U626" s="291"/>
      <c r="V626" s="291"/>
      <c r="W626" s="291"/>
      <c r="X626" s="291"/>
      <c r="Y626" s="291"/>
      <c r="Z626" s="291"/>
      <c r="AA626" s="291"/>
      <c r="AB626" s="291"/>
      <c r="AC626" s="142"/>
    </row>
    <row r="627" spans="2:29" ht="13.8">
      <c r="B627" s="43" t="str">
        <f t="shared" si="38"/>
        <v>10G 80 km XFP</v>
      </c>
      <c r="C627" s="64">
        <v>0</v>
      </c>
      <c r="D627" s="64">
        <v>0</v>
      </c>
      <c r="E627" s="64"/>
      <c r="F627" s="64"/>
      <c r="G627" s="211"/>
      <c r="H627" s="64"/>
      <c r="I627" s="64"/>
      <c r="J627" s="64"/>
      <c r="K627" s="64"/>
      <c r="L627" s="64"/>
      <c r="M627" s="64"/>
      <c r="N627" s="64"/>
      <c r="P627" s="33" t="str">
        <f t="shared" si="39"/>
        <v>10G 80 km XFP</v>
      </c>
      <c r="Q627" s="291">
        <v>272.0748723385496</v>
      </c>
      <c r="R627" s="291">
        <v>279.05568350167476</v>
      </c>
      <c r="S627" s="291"/>
      <c r="T627" s="291"/>
      <c r="U627" s="291"/>
      <c r="V627" s="291"/>
      <c r="W627" s="291"/>
      <c r="X627" s="291"/>
      <c r="Y627" s="291"/>
      <c r="Z627" s="291"/>
      <c r="AA627" s="291"/>
      <c r="AB627" s="291"/>
      <c r="AC627" s="142"/>
    </row>
    <row r="628" spans="2:29" ht="13.8">
      <c r="B628" s="43" t="str">
        <f t="shared" si="38"/>
        <v>10G 80 km SFP+</v>
      </c>
      <c r="C628" s="64">
        <v>0</v>
      </c>
      <c r="D628" s="64">
        <v>0</v>
      </c>
      <c r="E628" s="64"/>
      <c r="F628" s="64"/>
      <c r="G628" s="211"/>
      <c r="H628" s="64"/>
      <c r="I628" s="64"/>
      <c r="J628" s="64"/>
      <c r="K628" s="64"/>
      <c r="L628" s="64"/>
      <c r="M628" s="64"/>
      <c r="N628" s="64"/>
      <c r="P628" s="33" t="str">
        <f t="shared" si="39"/>
        <v>10G 80 km SFP+</v>
      </c>
      <c r="Q628" s="291">
        <v>362.31733736347383</v>
      </c>
      <c r="R628" s="291">
        <v>296.14130230693672</v>
      </c>
      <c r="S628" s="291"/>
      <c r="T628" s="291"/>
      <c r="U628" s="291"/>
      <c r="V628" s="291"/>
      <c r="W628" s="291"/>
      <c r="X628" s="291"/>
      <c r="Y628" s="291"/>
      <c r="Z628" s="291"/>
      <c r="AA628" s="291"/>
      <c r="AB628" s="291"/>
      <c r="AC628" s="142"/>
    </row>
    <row r="629" spans="2:29" ht="13.8">
      <c r="B629" s="43" t="str">
        <f t="shared" si="38"/>
        <v>10G Various Legacy/discontinued</v>
      </c>
      <c r="C629" s="64">
        <v>0</v>
      </c>
      <c r="D629" s="64">
        <v>0</v>
      </c>
      <c r="E629" s="64"/>
      <c r="F629" s="64"/>
      <c r="G629" s="211"/>
      <c r="H629" s="64"/>
      <c r="I629" s="64"/>
      <c r="J629" s="64"/>
      <c r="K629" s="64"/>
      <c r="L629" s="64"/>
      <c r="M629" s="64"/>
      <c r="N629" s="64"/>
      <c r="P629" s="33" t="str">
        <f t="shared" si="39"/>
        <v>10G Various Legacy/discontinued</v>
      </c>
      <c r="Q629" s="291">
        <v>99.093186017554928</v>
      </c>
      <c r="R629" s="291">
        <v>94.281145957499305</v>
      </c>
      <c r="S629" s="291"/>
      <c r="T629" s="291"/>
      <c r="U629" s="291"/>
      <c r="V629" s="291"/>
      <c r="W629" s="291"/>
      <c r="X629" s="291"/>
      <c r="Y629" s="291"/>
      <c r="Z629" s="291"/>
      <c r="AA629" s="291"/>
      <c r="AB629" s="291"/>
      <c r="AC629" s="142"/>
    </row>
    <row r="630" spans="2:29" ht="13.8">
      <c r="B630" s="43" t="str">
        <f t="shared" si="38"/>
        <v>25G SR, eSR 100 - 300 m SFP28</v>
      </c>
      <c r="C630" s="64">
        <v>0</v>
      </c>
      <c r="D630" s="64">
        <v>0</v>
      </c>
      <c r="E630" s="64"/>
      <c r="F630" s="64"/>
      <c r="G630" s="211"/>
      <c r="H630" s="64"/>
      <c r="I630" s="64"/>
      <c r="J630" s="64"/>
      <c r="K630" s="64"/>
      <c r="L630" s="64"/>
      <c r="M630" s="64"/>
      <c r="N630" s="64"/>
      <c r="P630" s="33" t="str">
        <f t="shared" si="39"/>
        <v>25G SR, eSR 100 - 300 m SFP28</v>
      </c>
      <c r="Q630" s="291">
        <v>187.14315701091519</v>
      </c>
      <c r="R630" s="291">
        <v>141.11071819746516</v>
      </c>
      <c r="S630" s="291"/>
      <c r="T630" s="291"/>
      <c r="U630" s="291"/>
      <c r="V630" s="291"/>
      <c r="W630" s="291"/>
      <c r="X630" s="291"/>
      <c r="Y630" s="291"/>
      <c r="Z630" s="291"/>
      <c r="AA630" s="291"/>
      <c r="AB630" s="291"/>
      <c r="AC630" s="142"/>
    </row>
    <row r="631" spans="2:29" ht="13.8">
      <c r="B631" s="43" t="str">
        <f t="shared" si="38"/>
        <v>25G LR 10 km SFP28</v>
      </c>
      <c r="C631" s="64">
        <v>1.0374905000000001</v>
      </c>
      <c r="D631" s="64">
        <v>3.1127229688028284</v>
      </c>
      <c r="E631" s="64"/>
      <c r="F631" s="64"/>
      <c r="G631" s="211"/>
      <c r="H631" s="64"/>
      <c r="I631" s="64"/>
      <c r="J631" s="64"/>
      <c r="K631" s="64"/>
      <c r="L631" s="64"/>
      <c r="M631" s="64"/>
      <c r="N631" s="64"/>
      <c r="P631" s="33" t="str">
        <f t="shared" si="39"/>
        <v>25G LR 10 km SFP28</v>
      </c>
      <c r="Q631" s="291">
        <v>456.24032541776609</v>
      </c>
      <c r="R631" s="291">
        <v>324.10355668962507</v>
      </c>
      <c r="S631" s="291"/>
      <c r="T631" s="291"/>
      <c r="U631" s="291"/>
      <c r="V631" s="291"/>
      <c r="W631" s="291"/>
      <c r="X631" s="291"/>
      <c r="Y631" s="291"/>
      <c r="Z631" s="291"/>
      <c r="AA631" s="291"/>
      <c r="AB631" s="291"/>
      <c r="AC631" s="142"/>
    </row>
    <row r="632" spans="2:29" ht="13.8">
      <c r="B632" s="43" t="str">
        <f t="shared" si="38"/>
        <v>25G ER 40 km SFP28</v>
      </c>
      <c r="C632" s="64">
        <v>0</v>
      </c>
      <c r="D632" s="64">
        <v>0</v>
      </c>
      <c r="E632" s="64"/>
      <c r="F632" s="64"/>
      <c r="G632" s="211"/>
      <c r="H632" s="64"/>
      <c r="I632" s="64"/>
      <c r="J632" s="64"/>
      <c r="K632" s="64"/>
      <c r="L632" s="64"/>
      <c r="M632" s="64"/>
      <c r="N632" s="64"/>
      <c r="P632" s="33" t="str">
        <f t="shared" si="39"/>
        <v>25G ER 40 km SFP28</v>
      </c>
      <c r="Q632" s="291" t="s">
        <v>246</v>
      </c>
      <c r="R632" s="291" t="s">
        <v>246</v>
      </c>
      <c r="S632" s="291"/>
      <c r="T632" s="291"/>
      <c r="U632" s="291"/>
      <c r="V632" s="291"/>
      <c r="W632" s="291"/>
      <c r="X632" s="291"/>
      <c r="Y632" s="291"/>
      <c r="Z632" s="291"/>
      <c r="AA632" s="291"/>
      <c r="AB632" s="291"/>
      <c r="AC632" s="142"/>
    </row>
    <row r="633" spans="2:29" ht="13.8">
      <c r="B633" s="43" t="str">
        <f t="shared" si="38"/>
        <v>40G SR4 100 m QSFP+</v>
      </c>
      <c r="C633" s="64">
        <v>0</v>
      </c>
      <c r="D633" s="64">
        <v>0</v>
      </c>
      <c r="E633" s="64"/>
      <c r="F633" s="64"/>
      <c r="G633" s="211"/>
      <c r="H633" s="64"/>
      <c r="I633" s="64"/>
      <c r="J633" s="64"/>
      <c r="K633" s="64"/>
      <c r="L633" s="64"/>
      <c r="M633" s="64"/>
      <c r="N633" s="64"/>
      <c r="P633" s="33" t="str">
        <f t="shared" si="39"/>
        <v>40G SR4 100 m QSFP+</v>
      </c>
      <c r="Q633" s="291">
        <v>96.595063887564976</v>
      </c>
      <c r="R633" s="291">
        <v>80.379797575925679</v>
      </c>
      <c r="S633" s="291"/>
      <c r="T633" s="291"/>
      <c r="U633" s="291"/>
      <c r="V633" s="291"/>
      <c r="W633" s="291"/>
      <c r="X633" s="291"/>
      <c r="Y633" s="291"/>
      <c r="Z633" s="291"/>
      <c r="AA633" s="291"/>
      <c r="AB633" s="291"/>
      <c r="AC633" s="142"/>
    </row>
    <row r="634" spans="2:29" ht="13.8">
      <c r="B634" s="43" t="str">
        <f t="shared" si="38"/>
        <v>40G MM duplex 100 m QSFP+</v>
      </c>
      <c r="C634" s="64">
        <v>0</v>
      </c>
      <c r="D634" s="64">
        <v>0</v>
      </c>
      <c r="E634" s="64"/>
      <c r="F634" s="64"/>
      <c r="G634" s="211"/>
      <c r="H634" s="64"/>
      <c r="I634" s="64"/>
      <c r="J634" s="64"/>
      <c r="K634" s="64"/>
      <c r="L634" s="64"/>
      <c r="M634" s="64"/>
      <c r="N634" s="64"/>
      <c r="P634" s="33" t="str">
        <f t="shared" si="39"/>
        <v>40G MM duplex 100 m QSFP+</v>
      </c>
      <c r="Q634" s="291">
        <v>250</v>
      </c>
      <c r="R634" s="291">
        <v>240</v>
      </c>
      <c r="S634" s="291"/>
      <c r="T634" s="291"/>
      <c r="U634" s="291"/>
      <c r="V634" s="291"/>
      <c r="W634" s="291"/>
      <c r="X634" s="291"/>
      <c r="Y634" s="291"/>
      <c r="Z634" s="291"/>
      <c r="AA634" s="291"/>
      <c r="AB634" s="291"/>
      <c r="AC634" s="142"/>
    </row>
    <row r="635" spans="2:29" ht="13.8">
      <c r="B635" s="43" t="str">
        <f t="shared" si="38"/>
        <v>40G eSR4 300 m QSFP+</v>
      </c>
      <c r="C635" s="64">
        <v>0</v>
      </c>
      <c r="D635" s="64">
        <v>0</v>
      </c>
      <c r="E635" s="64"/>
      <c r="F635" s="64"/>
      <c r="G635" s="211"/>
      <c r="H635" s="64"/>
      <c r="I635" s="64"/>
      <c r="J635" s="64"/>
      <c r="K635" s="64"/>
      <c r="L635" s="64"/>
      <c r="M635" s="64"/>
      <c r="N635" s="64"/>
      <c r="P635" s="33" t="str">
        <f t="shared" si="39"/>
        <v>40G eSR4 300 m QSFP+</v>
      </c>
      <c r="Q635" s="291">
        <v>106.66614587912188</v>
      </c>
      <c r="R635" s="291">
        <v>80.99928194026171</v>
      </c>
      <c r="S635" s="291"/>
      <c r="T635" s="291"/>
      <c r="U635" s="291"/>
      <c r="V635" s="291"/>
      <c r="W635" s="291"/>
      <c r="X635" s="291"/>
      <c r="Y635" s="291"/>
      <c r="Z635" s="291"/>
      <c r="AA635" s="291"/>
      <c r="AB635" s="291"/>
      <c r="AC635" s="142"/>
    </row>
    <row r="636" spans="2:29" ht="13.8">
      <c r="B636" s="43" t="str">
        <f t="shared" si="38"/>
        <v>40G PSM4  500 m QSFP+</v>
      </c>
      <c r="C636" s="64">
        <v>0</v>
      </c>
      <c r="D636" s="64">
        <v>0</v>
      </c>
      <c r="E636" s="64"/>
      <c r="F636" s="64"/>
      <c r="G636" s="211"/>
      <c r="H636" s="64"/>
      <c r="I636" s="64"/>
      <c r="J636" s="64"/>
      <c r="K636" s="64"/>
      <c r="L636" s="64"/>
      <c r="M636" s="64"/>
      <c r="N636" s="64"/>
      <c r="P636" s="33" t="str">
        <f t="shared" si="39"/>
        <v>40G PSM4  500 m QSFP+</v>
      </c>
      <c r="Q636" s="291">
        <v>253.19068527507093</v>
      </c>
      <c r="R636" s="291">
        <v>262.79055146339874</v>
      </c>
      <c r="S636" s="291"/>
      <c r="T636" s="291"/>
      <c r="U636" s="291"/>
      <c r="V636" s="291"/>
      <c r="W636" s="291"/>
      <c r="X636" s="291"/>
      <c r="Y636" s="291"/>
      <c r="Z636" s="291"/>
      <c r="AA636" s="291"/>
      <c r="AB636" s="291"/>
      <c r="AC636" s="142"/>
    </row>
    <row r="637" spans="2:29" ht="13.8">
      <c r="B637" s="43" t="str">
        <f t="shared" si="38"/>
        <v>40G (FR) 2 km CFP</v>
      </c>
      <c r="C637" s="64">
        <v>0</v>
      </c>
      <c r="D637" s="64">
        <v>0</v>
      </c>
      <c r="E637" s="64"/>
      <c r="F637" s="64"/>
      <c r="G637" s="211"/>
      <c r="H637" s="64"/>
      <c r="I637" s="64"/>
      <c r="J637" s="64"/>
      <c r="K637" s="64"/>
      <c r="L637" s="64"/>
      <c r="M637" s="64"/>
      <c r="N637" s="64"/>
      <c r="P637" s="33" t="str">
        <f t="shared" si="39"/>
        <v>40G (FR) 2 km CFP</v>
      </c>
      <c r="Q637" s="291">
        <v>4569.894941368153</v>
      </c>
      <c r="R637" s="291">
        <v>5251.681208639473</v>
      </c>
      <c r="S637" s="291"/>
      <c r="T637" s="291"/>
      <c r="U637" s="291"/>
      <c r="V637" s="291"/>
      <c r="W637" s="291"/>
      <c r="X637" s="291"/>
      <c r="Y637" s="291"/>
      <c r="Z637" s="291"/>
      <c r="AA637" s="291"/>
      <c r="AB637" s="291"/>
      <c r="AC637" s="142"/>
    </row>
    <row r="638" spans="2:29" ht="13.8">
      <c r="B638" s="43" t="str">
        <f t="shared" si="38"/>
        <v>40G (LR4 subspec) 2 km QSFP+</v>
      </c>
      <c r="C638" s="64">
        <v>0</v>
      </c>
      <c r="D638" s="64">
        <v>0</v>
      </c>
      <c r="E638" s="64"/>
      <c r="F638" s="64"/>
      <c r="G638" s="211"/>
      <c r="H638" s="64"/>
      <c r="I638" s="64"/>
      <c r="J638" s="64"/>
      <c r="K638" s="64"/>
      <c r="L638" s="64"/>
      <c r="M638" s="64"/>
      <c r="N638" s="64"/>
      <c r="P638" s="33" t="str">
        <f t="shared" si="39"/>
        <v>40G (LR4 subspec) 2 km QSFP+</v>
      </c>
      <c r="Q638" s="291">
        <v>377.60055209491952</v>
      </c>
      <c r="R638" s="291">
        <v>343.5254726908467</v>
      </c>
      <c r="S638" s="291"/>
      <c r="T638" s="291"/>
      <c r="U638" s="291"/>
      <c r="V638" s="291"/>
      <c r="W638" s="291"/>
      <c r="X638" s="291"/>
      <c r="Y638" s="291"/>
      <c r="Z638" s="291"/>
      <c r="AA638" s="291"/>
      <c r="AB638" s="291"/>
      <c r="AC638" s="142"/>
    </row>
    <row r="639" spans="2:29" ht="13.8">
      <c r="B639" s="43" t="str">
        <f t="shared" si="38"/>
        <v>40G 10 km CFP</v>
      </c>
      <c r="C639" s="64">
        <v>0</v>
      </c>
      <c r="D639" s="64">
        <v>0</v>
      </c>
      <c r="E639" s="64"/>
      <c r="F639" s="64"/>
      <c r="G639" s="211"/>
      <c r="H639" s="64"/>
      <c r="I639" s="64"/>
      <c r="J639" s="64"/>
      <c r="K639" s="64"/>
      <c r="L639" s="64"/>
      <c r="M639" s="64"/>
      <c r="N639" s="64"/>
      <c r="P639" s="33" t="str">
        <f t="shared" si="39"/>
        <v>40G 10 km CFP</v>
      </c>
      <c r="Q639" s="291">
        <v>1174.9655306999969</v>
      </c>
      <c r="R639" s="291">
        <v>1350.8997571323105</v>
      </c>
      <c r="S639" s="291"/>
      <c r="T639" s="291"/>
      <c r="U639" s="291"/>
      <c r="V639" s="291"/>
      <c r="W639" s="291"/>
      <c r="X639" s="291"/>
      <c r="Y639" s="291"/>
      <c r="Z639" s="291"/>
      <c r="AA639" s="291"/>
      <c r="AB639" s="291"/>
      <c r="AC639" s="142"/>
    </row>
    <row r="640" spans="2:29" ht="13.8">
      <c r="B640" s="43" t="str">
        <f t="shared" si="38"/>
        <v>40G 10 km QSFP+</v>
      </c>
      <c r="C640" s="64">
        <v>0</v>
      </c>
      <c r="D640" s="64">
        <v>0</v>
      </c>
      <c r="E640" s="64"/>
      <c r="F640" s="64"/>
      <c r="G640" s="211"/>
      <c r="H640" s="64"/>
      <c r="I640" s="64"/>
      <c r="J640" s="64"/>
      <c r="K640" s="64"/>
      <c r="L640" s="64"/>
      <c r="M640" s="64"/>
      <c r="N640" s="64"/>
      <c r="P640" s="33" t="str">
        <f t="shared" si="39"/>
        <v>40G 10 km QSFP+</v>
      </c>
      <c r="Q640" s="291">
        <v>427.72742888770347</v>
      </c>
      <c r="R640" s="291">
        <v>401.36672508917627</v>
      </c>
      <c r="S640" s="291"/>
      <c r="T640" s="291"/>
      <c r="U640" s="291"/>
      <c r="V640" s="291"/>
      <c r="W640" s="291"/>
      <c r="X640" s="291"/>
      <c r="Y640" s="291"/>
      <c r="Z640" s="291"/>
      <c r="AA640" s="291"/>
      <c r="AB640" s="291"/>
      <c r="AC640" s="142"/>
    </row>
    <row r="641" spans="2:29" ht="13.8">
      <c r="B641" s="43" t="str">
        <f t="shared" si="38"/>
        <v>40G 40 km QSFP+</v>
      </c>
      <c r="C641" s="64">
        <v>0</v>
      </c>
      <c r="D641" s="64">
        <v>0</v>
      </c>
      <c r="E641" s="64"/>
      <c r="F641" s="64"/>
      <c r="G641" s="211"/>
      <c r="H641" s="64"/>
      <c r="I641" s="64"/>
      <c r="J641" s="64"/>
      <c r="K641" s="64"/>
      <c r="L641" s="64"/>
      <c r="M641" s="64"/>
      <c r="N641" s="64"/>
      <c r="P641" s="33" t="str">
        <f t="shared" si="39"/>
        <v>40G 40 km QSFP+</v>
      </c>
      <c r="Q641" s="291">
        <v>1673.0572324239708</v>
      </c>
      <c r="R641" s="291">
        <v>1459.2330281290015</v>
      </c>
      <c r="S641" s="291"/>
      <c r="T641" s="291"/>
      <c r="U641" s="291"/>
      <c r="V641" s="291"/>
      <c r="W641" s="291"/>
      <c r="X641" s="291"/>
      <c r="Y641" s="291"/>
      <c r="Z641" s="291"/>
      <c r="AA641" s="291"/>
      <c r="AB641" s="291"/>
      <c r="AC641" s="142"/>
    </row>
    <row r="642" spans="2:29" ht="13.8">
      <c r="B642" s="43" t="str">
        <f t="shared" si="38"/>
        <v>50G  100 m all</v>
      </c>
      <c r="C642" s="64">
        <v>0</v>
      </c>
      <c r="D642" s="64">
        <v>0</v>
      </c>
      <c r="E642" s="64"/>
      <c r="F642" s="64"/>
      <c r="G642" s="211"/>
      <c r="H642" s="64"/>
      <c r="I642" s="64"/>
      <c r="J642" s="64"/>
      <c r="K642" s="64"/>
      <c r="L642" s="64"/>
      <c r="M642" s="64"/>
      <c r="N642" s="64"/>
      <c r="P642" s="33" t="str">
        <f t="shared" si="39"/>
        <v>50G  100 m all</v>
      </c>
      <c r="Q642" s="291" t="s">
        <v>246</v>
      </c>
      <c r="R642" s="291" t="s">
        <v>246</v>
      </c>
      <c r="S642" s="291"/>
      <c r="T642" s="291"/>
      <c r="U642" s="291"/>
      <c r="V642" s="291"/>
      <c r="W642" s="291"/>
      <c r="X642" s="291"/>
      <c r="Y642" s="291"/>
      <c r="Z642" s="291"/>
      <c r="AA642" s="291"/>
      <c r="AB642" s="291"/>
      <c r="AC642" s="142"/>
    </row>
    <row r="643" spans="2:29" ht="13.8">
      <c r="B643" s="43" t="str">
        <f t="shared" si="38"/>
        <v>50G  2 km all</v>
      </c>
      <c r="C643" s="64">
        <v>0</v>
      </c>
      <c r="D643" s="64">
        <v>0</v>
      </c>
      <c r="E643" s="64"/>
      <c r="F643" s="64"/>
      <c r="G643" s="211"/>
      <c r="H643" s="64"/>
      <c r="I643" s="64"/>
      <c r="J643" s="64"/>
      <c r="K643" s="64"/>
      <c r="L643" s="64"/>
      <c r="M643" s="64"/>
      <c r="N643" s="64"/>
      <c r="P643" s="33" t="str">
        <f t="shared" si="39"/>
        <v>50G  2 km all</v>
      </c>
      <c r="Q643" s="291" t="s">
        <v>246</v>
      </c>
      <c r="R643" s="291" t="s">
        <v>246</v>
      </c>
      <c r="S643" s="291"/>
      <c r="T643" s="291"/>
      <c r="U643" s="291"/>
      <c r="V643" s="291"/>
      <c r="W643" s="291"/>
      <c r="X643" s="291"/>
      <c r="Y643" s="291"/>
      <c r="Z643" s="291"/>
      <c r="AA643" s="291"/>
      <c r="AB643" s="291"/>
      <c r="AC643" s="142"/>
    </row>
    <row r="644" spans="2:29" ht="13.8">
      <c r="B644" s="43" t="str">
        <f t="shared" si="38"/>
        <v>50G  10 km all</v>
      </c>
      <c r="C644" s="64">
        <v>0</v>
      </c>
      <c r="D644" s="64">
        <v>0</v>
      </c>
      <c r="E644" s="64"/>
      <c r="F644" s="64"/>
      <c r="G644" s="211"/>
      <c r="H644" s="64"/>
      <c r="I644" s="64"/>
      <c r="J644" s="64"/>
      <c r="K644" s="64"/>
      <c r="L644" s="64"/>
      <c r="M644" s="64"/>
      <c r="N644" s="64"/>
      <c r="P644" s="33" t="str">
        <f t="shared" si="39"/>
        <v>50G  10 km all</v>
      </c>
      <c r="Q644" s="291" t="s">
        <v>246</v>
      </c>
      <c r="R644" s="291" t="s">
        <v>246</v>
      </c>
      <c r="S644" s="291"/>
      <c r="T644" s="291"/>
      <c r="U644" s="291"/>
      <c r="V644" s="291"/>
      <c r="W644" s="291"/>
      <c r="X644" s="291"/>
      <c r="Y644" s="291"/>
      <c r="Z644" s="291"/>
      <c r="AA644" s="291"/>
      <c r="AB644" s="291"/>
      <c r="AC644" s="142"/>
    </row>
    <row r="645" spans="2:29" ht="13.8">
      <c r="B645" s="43" t="str">
        <f t="shared" si="38"/>
        <v>50G  40 km all</v>
      </c>
      <c r="C645" s="64">
        <v>0</v>
      </c>
      <c r="D645" s="64">
        <v>0</v>
      </c>
      <c r="E645" s="64"/>
      <c r="F645" s="64"/>
      <c r="G645" s="211"/>
      <c r="H645" s="64"/>
      <c r="I645" s="64"/>
      <c r="J645" s="64"/>
      <c r="K645" s="64"/>
      <c r="L645" s="64"/>
      <c r="M645" s="64"/>
      <c r="N645" s="64"/>
      <c r="P645" s="33" t="str">
        <f t="shared" si="39"/>
        <v>50G  40 km all</v>
      </c>
      <c r="Q645" s="291"/>
      <c r="R645" s="291"/>
      <c r="S645" s="291"/>
      <c r="T645" s="291"/>
      <c r="U645" s="291"/>
      <c r="V645" s="291"/>
      <c r="W645" s="291"/>
      <c r="X645" s="291"/>
      <c r="Y645" s="291"/>
      <c r="Z645" s="291"/>
      <c r="AA645" s="291"/>
      <c r="AB645" s="291"/>
      <c r="AC645" s="142"/>
    </row>
    <row r="646" spans="2:29" ht="13.8">
      <c r="B646" s="43" t="str">
        <f t="shared" si="38"/>
        <v>50G  80 km all</v>
      </c>
      <c r="C646" s="64">
        <v>0</v>
      </c>
      <c r="D646" s="64">
        <v>0</v>
      </c>
      <c r="E646" s="64"/>
      <c r="F646" s="64"/>
      <c r="G646" s="211"/>
      <c r="H646" s="64"/>
      <c r="I646" s="64"/>
      <c r="J646" s="64"/>
      <c r="K646" s="64"/>
      <c r="L646" s="64"/>
      <c r="M646" s="64"/>
      <c r="N646" s="64"/>
      <c r="P646" s="33" t="str">
        <f t="shared" si="39"/>
        <v>50G  80 km all</v>
      </c>
      <c r="Q646" s="291"/>
      <c r="R646" s="291"/>
      <c r="S646" s="291"/>
      <c r="T646" s="291"/>
      <c r="U646" s="291"/>
      <c r="V646" s="291"/>
      <c r="W646" s="291"/>
      <c r="X646" s="291"/>
      <c r="Y646" s="291"/>
      <c r="Z646" s="291"/>
      <c r="AA646" s="291"/>
      <c r="AB646" s="291"/>
      <c r="AC646" s="142"/>
    </row>
    <row r="647" spans="2:29" ht="13.8">
      <c r="B647" s="43" t="str">
        <f t="shared" ref="B647:B666" si="40">B127</f>
        <v>100G SR4 100 m CFP</v>
      </c>
      <c r="C647" s="64">
        <v>0</v>
      </c>
      <c r="D647" s="64">
        <v>0</v>
      </c>
      <c r="E647" s="64"/>
      <c r="F647" s="64"/>
      <c r="G647" s="211"/>
      <c r="H647" s="64"/>
      <c r="I647" s="64"/>
      <c r="J647" s="64"/>
      <c r="K647" s="64"/>
      <c r="L647" s="64"/>
      <c r="M647" s="64"/>
      <c r="N647" s="64"/>
      <c r="P647" s="33" t="str">
        <f t="shared" ref="P647:P666" si="41">B127</f>
        <v>100G SR4 100 m CFP</v>
      </c>
      <c r="Q647" s="291">
        <v>1422.7039686825053</v>
      </c>
      <c r="R647" s="291">
        <v>1273.3986691740201</v>
      </c>
      <c r="S647" s="291"/>
      <c r="T647" s="291"/>
      <c r="U647" s="291"/>
      <c r="V647" s="291"/>
      <c r="W647" s="291"/>
      <c r="X647" s="291"/>
      <c r="Y647" s="291"/>
      <c r="Z647" s="291"/>
      <c r="AA647" s="291"/>
      <c r="AB647" s="291"/>
      <c r="AC647" s="142"/>
    </row>
    <row r="648" spans="2:29" ht="13.8">
      <c r="B648" s="43" t="str">
        <f t="shared" si="40"/>
        <v>100G SR4 100 m CFP2/4</v>
      </c>
      <c r="C648" s="64">
        <v>0</v>
      </c>
      <c r="D648" s="64">
        <v>0</v>
      </c>
      <c r="E648" s="64"/>
      <c r="F648" s="64"/>
      <c r="G648" s="211"/>
      <c r="H648" s="64"/>
      <c r="I648" s="64"/>
      <c r="J648" s="64"/>
      <c r="K648" s="64"/>
      <c r="L648" s="64"/>
      <c r="M648" s="64"/>
      <c r="N648" s="64"/>
      <c r="P648" s="33" t="str">
        <f t="shared" si="41"/>
        <v>100G SR4 100 m CFP2/4</v>
      </c>
      <c r="Q648" s="291">
        <v>1204.7629951912068</v>
      </c>
      <c r="R648" s="291">
        <v>1092.608197443808</v>
      </c>
      <c r="S648" s="291"/>
      <c r="T648" s="291"/>
      <c r="U648" s="291"/>
      <c r="V648" s="291"/>
      <c r="W648" s="291"/>
      <c r="X648" s="291"/>
      <c r="Y648" s="291"/>
      <c r="Z648" s="291"/>
      <c r="AA648" s="291"/>
      <c r="AB648" s="291"/>
      <c r="AC648" s="142"/>
    </row>
    <row r="649" spans="2:29" ht="13.8">
      <c r="B649" s="43" t="str">
        <f t="shared" si="40"/>
        <v>100G SR4 100 m QSFP28</v>
      </c>
      <c r="C649" s="64">
        <v>0</v>
      </c>
      <c r="D649" s="64">
        <v>0</v>
      </c>
      <c r="E649" s="64"/>
      <c r="F649" s="64"/>
      <c r="G649" s="211"/>
      <c r="H649" s="64"/>
      <c r="I649" s="64"/>
      <c r="J649" s="64"/>
      <c r="K649" s="64"/>
      <c r="L649" s="64"/>
      <c r="M649" s="64"/>
      <c r="N649" s="64"/>
      <c r="P649" s="33" t="str">
        <f t="shared" si="41"/>
        <v>100G SR4 100 m QSFP28</v>
      </c>
      <c r="Q649" s="291">
        <v>258.09426618771823</v>
      </c>
      <c r="R649" s="291">
        <v>182.02277386466108</v>
      </c>
      <c r="S649" s="291"/>
      <c r="T649" s="291"/>
      <c r="U649" s="291"/>
      <c r="V649" s="291"/>
      <c r="W649" s="291"/>
      <c r="X649" s="291"/>
      <c r="Y649" s="291"/>
      <c r="Z649" s="291"/>
      <c r="AA649" s="291"/>
      <c r="AB649" s="291"/>
      <c r="AC649" s="142"/>
    </row>
    <row r="650" spans="2:29" ht="13.8">
      <c r="B650" s="43" t="str">
        <f t="shared" si="40"/>
        <v>100G SR2 100 m All</v>
      </c>
      <c r="C650" s="64">
        <v>0</v>
      </c>
      <c r="D650" s="64">
        <v>0</v>
      </c>
      <c r="E650" s="64"/>
      <c r="F650" s="64"/>
      <c r="G650" s="211"/>
      <c r="H650" s="64"/>
      <c r="I650" s="64"/>
      <c r="J650" s="64"/>
      <c r="K650" s="64"/>
      <c r="L650" s="64"/>
      <c r="M650" s="64"/>
      <c r="N650" s="64"/>
      <c r="P650" s="33" t="str">
        <f t="shared" si="41"/>
        <v>100G SR2 100 m All</v>
      </c>
      <c r="Q650" s="291" t="s">
        <v>246</v>
      </c>
      <c r="R650" s="291" t="s">
        <v>246</v>
      </c>
      <c r="S650" s="291"/>
      <c r="T650" s="291"/>
      <c r="U650" s="291"/>
      <c r="V650" s="291"/>
      <c r="W650" s="291"/>
      <c r="X650" s="291"/>
      <c r="Y650" s="291"/>
      <c r="Z650" s="291"/>
      <c r="AA650" s="291"/>
      <c r="AB650" s="291"/>
      <c r="AC650" s="142"/>
    </row>
    <row r="651" spans="2:29" ht="13.8">
      <c r="B651" s="43" t="str">
        <f t="shared" si="40"/>
        <v>100G MM Duplex 100 - 300 m QSFP28</v>
      </c>
      <c r="C651" s="64">
        <v>0</v>
      </c>
      <c r="D651" s="64">
        <v>0</v>
      </c>
      <c r="E651" s="64"/>
      <c r="F651" s="64"/>
      <c r="G651" s="211"/>
      <c r="H651" s="64"/>
      <c r="I651" s="64"/>
      <c r="J651" s="64"/>
      <c r="K651" s="64"/>
      <c r="L651" s="64"/>
      <c r="M651" s="64"/>
      <c r="N651" s="64"/>
      <c r="P651" s="33" t="str">
        <f t="shared" si="41"/>
        <v>100G MM Duplex 100 - 300 m QSFP28</v>
      </c>
      <c r="Q651" s="291" t="s">
        <v>246</v>
      </c>
      <c r="R651" s="291" t="s">
        <v>246</v>
      </c>
      <c r="S651" s="291"/>
      <c r="T651" s="291"/>
      <c r="U651" s="291"/>
      <c r="V651" s="291"/>
      <c r="W651" s="291"/>
      <c r="X651" s="291"/>
      <c r="Y651" s="291"/>
      <c r="Z651" s="291"/>
      <c r="AA651" s="291"/>
      <c r="AB651" s="291"/>
      <c r="AC651" s="142"/>
    </row>
    <row r="652" spans="2:29" ht="13.8">
      <c r="B652" s="43" t="str">
        <f t="shared" si="40"/>
        <v>100G eSR4 300 m QSFP28</v>
      </c>
      <c r="C652" s="64">
        <v>0</v>
      </c>
      <c r="D652" s="64">
        <v>0</v>
      </c>
      <c r="E652" s="64"/>
      <c r="F652" s="64"/>
      <c r="G652" s="211"/>
      <c r="H652" s="64"/>
      <c r="I652" s="64"/>
      <c r="J652" s="64"/>
      <c r="K652" s="64"/>
      <c r="L652" s="64"/>
      <c r="M652" s="64"/>
      <c r="N652" s="64"/>
      <c r="P652" s="33" t="str">
        <f t="shared" si="41"/>
        <v>100G eSR4 300 m QSFP28</v>
      </c>
      <c r="Q652" s="291" t="s">
        <v>246</v>
      </c>
      <c r="R652" s="291" t="s">
        <v>246</v>
      </c>
      <c r="S652" s="291"/>
      <c r="T652" s="291"/>
      <c r="U652" s="291"/>
      <c r="V652" s="291"/>
      <c r="W652" s="291"/>
      <c r="X652" s="291"/>
      <c r="Y652" s="291"/>
      <c r="Z652" s="291"/>
      <c r="AA652" s="291"/>
      <c r="AB652" s="291"/>
      <c r="AC652" s="142"/>
    </row>
    <row r="653" spans="2:29" ht="13.8">
      <c r="B653" s="43" t="str">
        <f t="shared" si="40"/>
        <v>100G PSM4 500 m QSFP28</v>
      </c>
      <c r="C653" s="64">
        <v>0</v>
      </c>
      <c r="D653" s="64">
        <v>0</v>
      </c>
      <c r="E653" s="64"/>
      <c r="F653" s="64"/>
      <c r="G653" s="211"/>
      <c r="H653" s="64"/>
      <c r="I653" s="64"/>
      <c r="J653" s="64"/>
      <c r="K653" s="64"/>
      <c r="L653" s="64"/>
      <c r="M653" s="64"/>
      <c r="N653" s="64"/>
      <c r="P653" s="33" t="str">
        <f t="shared" si="41"/>
        <v>100G PSM4 500 m QSFP28</v>
      </c>
      <c r="Q653" s="291">
        <v>337.41687156790022</v>
      </c>
      <c r="R653" s="291">
        <v>222.65569307558187</v>
      </c>
      <c r="S653" s="291"/>
      <c r="T653" s="291"/>
      <c r="U653" s="291"/>
      <c r="V653" s="291"/>
      <c r="W653" s="291"/>
      <c r="X653" s="291"/>
      <c r="Y653" s="291"/>
      <c r="Z653" s="291"/>
      <c r="AA653" s="291"/>
      <c r="AB653" s="291"/>
      <c r="AC653" s="142"/>
    </row>
    <row r="654" spans="2:29" ht="13.8">
      <c r="B654" s="43" t="str">
        <f t="shared" si="40"/>
        <v>100G DR 500m QSFP28</v>
      </c>
      <c r="C654" s="64">
        <v>0</v>
      </c>
      <c r="D654" s="64">
        <v>0</v>
      </c>
      <c r="E654" s="64"/>
      <c r="F654" s="64"/>
      <c r="G654" s="211"/>
      <c r="H654" s="64"/>
      <c r="I654" s="64"/>
      <c r="J654" s="64"/>
      <c r="K654" s="64"/>
      <c r="L654" s="64"/>
      <c r="M654" s="64"/>
      <c r="N654" s="64"/>
      <c r="P654" s="33" t="str">
        <f t="shared" si="41"/>
        <v>100G DR 500m QSFP28</v>
      </c>
      <c r="Q654" s="291" t="s">
        <v>246</v>
      </c>
      <c r="R654" s="291" t="s">
        <v>246</v>
      </c>
      <c r="S654" s="291"/>
      <c r="T654" s="291"/>
      <c r="U654" s="291"/>
      <c r="V654" s="291"/>
      <c r="W654" s="291"/>
      <c r="X654" s="291"/>
      <c r="Y654" s="291"/>
      <c r="Z654" s="291"/>
      <c r="AA654" s="291"/>
      <c r="AB654" s="291"/>
      <c r="AC654" s="142"/>
    </row>
    <row r="655" spans="2:29" ht="13.8">
      <c r="B655" s="43" t="str">
        <f t="shared" si="40"/>
        <v>100G CWDM4-subspec 500 m QSFP28</v>
      </c>
      <c r="C655" s="64">
        <v>0</v>
      </c>
      <c r="D655" s="64">
        <v>0</v>
      </c>
      <c r="E655" s="64"/>
      <c r="F655" s="64"/>
      <c r="G655" s="211"/>
      <c r="H655" s="64"/>
      <c r="I655" s="64"/>
      <c r="J655" s="64"/>
      <c r="K655" s="64"/>
      <c r="L655" s="64"/>
      <c r="M655" s="64"/>
      <c r="N655" s="64"/>
      <c r="P655" s="33" t="str">
        <f t="shared" si="41"/>
        <v>100G CWDM4-subspec 500 m QSFP28</v>
      </c>
      <c r="Q655" s="291">
        <v>625</v>
      </c>
      <c r="R655" s="291">
        <v>450</v>
      </c>
      <c r="S655" s="291"/>
      <c r="T655" s="291"/>
      <c r="U655" s="291"/>
      <c r="V655" s="291"/>
      <c r="W655" s="291"/>
      <c r="X655" s="291"/>
      <c r="Y655" s="291"/>
      <c r="Z655" s="291"/>
      <c r="AA655" s="291"/>
      <c r="AB655" s="291"/>
      <c r="AC655" s="142"/>
    </row>
    <row r="656" spans="2:29" ht="13.8">
      <c r="B656" s="43" t="str">
        <f t="shared" si="40"/>
        <v>100G CWDM4 2 km QSFP28</v>
      </c>
      <c r="C656" s="64">
        <v>0</v>
      </c>
      <c r="D656" s="64">
        <v>0</v>
      </c>
      <c r="E656" s="64"/>
      <c r="F656" s="64"/>
      <c r="G656" s="211"/>
      <c r="H656" s="64"/>
      <c r="I656" s="64"/>
      <c r="J656" s="64"/>
      <c r="K656" s="64"/>
      <c r="L656" s="64"/>
      <c r="M656" s="64"/>
      <c r="N656" s="64"/>
      <c r="P656" s="33" t="str">
        <f t="shared" si="41"/>
        <v>100G CWDM4 2 km QSFP28</v>
      </c>
      <c r="Q656" s="291">
        <v>825</v>
      </c>
      <c r="R656" s="291">
        <v>650</v>
      </c>
      <c r="S656" s="291"/>
      <c r="T656" s="291"/>
      <c r="U656" s="291"/>
      <c r="V656" s="291"/>
      <c r="W656" s="291"/>
      <c r="X656" s="291"/>
      <c r="Y656" s="291"/>
      <c r="Z656" s="291"/>
      <c r="AA656" s="291"/>
      <c r="AB656" s="291"/>
      <c r="AC656" s="142"/>
    </row>
    <row r="657" spans="2:29" ht="13.8">
      <c r="B657" s="43" t="str">
        <f t="shared" si="40"/>
        <v>100G FR, DR+ 2 km QSFP28</v>
      </c>
      <c r="C657" s="64">
        <v>0</v>
      </c>
      <c r="D657" s="64">
        <v>0</v>
      </c>
      <c r="E657" s="64"/>
      <c r="F657" s="64"/>
      <c r="G657" s="211"/>
      <c r="H657" s="64"/>
      <c r="I657" s="64"/>
      <c r="J657" s="64"/>
      <c r="K657" s="64"/>
      <c r="L657" s="64"/>
      <c r="M657" s="64"/>
      <c r="N657" s="64"/>
      <c r="P657" s="33" t="str">
        <f t="shared" si="41"/>
        <v>100G FR, DR+ 2 km QSFP28</v>
      </c>
      <c r="Q657" s="291" t="s">
        <v>246</v>
      </c>
      <c r="R657" s="291" t="s">
        <v>246</v>
      </c>
      <c r="S657" s="291"/>
      <c r="T657" s="291"/>
      <c r="U657" s="291"/>
      <c r="V657" s="291"/>
      <c r="W657" s="291"/>
      <c r="X657" s="291"/>
      <c r="Y657" s="291"/>
      <c r="Z657" s="291"/>
      <c r="AA657" s="291"/>
      <c r="AB657" s="291"/>
      <c r="AC657" s="142"/>
    </row>
    <row r="658" spans="2:29" ht="13.8">
      <c r="B658" s="43" t="str">
        <f t="shared" si="40"/>
        <v>100G LR4 10 km CFP</v>
      </c>
      <c r="C658" s="64">
        <v>0</v>
      </c>
      <c r="D658" s="64">
        <v>0</v>
      </c>
      <c r="E658" s="64"/>
      <c r="F658" s="64"/>
      <c r="G658" s="211"/>
      <c r="H658" s="64"/>
      <c r="I658" s="64"/>
      <c r="J658" s="64"/>
      <c r="K658" s="64"/>
      <c r="L658" s="64"/>
      <c r="M658" s="64"/>
      <c r="N658" s="64"/>
      <c r="P658" s="33" t="str">
        <f t="shared" si="41"/>
        <v>100G LR4 10 km CFP</v>
      </c>
      <c r="Q658" s="291">
        <v>3527.8709620331333</v>
      </c>
      <c r="R658" s="291">
        <v>2768.0701132780364</v>
      </c>
      <c r="S658" s="291"/>
      <c r="T658" s="291"/>
      <c r="U658" s="291"/>
      <c r="V658" s="291"/>
      <c r="W658" s="291"/>
      <c r="X658" s="291"/>
      <c r="Y658" s="291"/>
      <c r="Z658" s="291"/>
      <c r="AA658" s="291"/>
      <c r="AB658" s="291"/>
      <c r="AC658" s="142"/>
    </row>
    <row r="659" spans="2:29" ht="13.8">
      <c r="B659" s="43" t="str">
        <f t="shared" si="40"/>
        <v>100G LR4 10 km CFP2/4</v>
      </c>
      <c r="C659" s="64">
        <v>0</v>
      </c>
      <c r="D659" s="64">
        <v>0</v>
      </c>
      <c r="E659" s="64"/>
      <c r="F659" s="64"/>
      <c r="G659" s="211"/>
      <c r="H659" s="64"/>
      <c r="I659" s="64"/>
      <c r="J659" s="64"/>
      <c r="K659" s="64"/>
      <c r="L659" s="64"/>
      <c r="M659" s="64"/>
      <c r="N659" s="64"/>
      <c r="P659" s="33" t="str">
        <f t="shared" si="41"/>
        <v>100G LR4 10 km CFP2/4</v>
      </c>
      <c r="Q659" s="291">
        <v>2882.5268681316725</v>
      </c>
      <c r="R659" s="291">
        <v>2140.3307221126156</v>
      </c>
      <c r="S659" s="291"/>
      <c r="T659" s="291"/>
      <c r="U659" s="291"/>
      <c r="V659" s="291"/>
      <c r="W659" s="291"/>
      <c r="X659" s="291"/>
      <c r="Y659" s="291"/>
      <c r="Z659" s="291"/>
      <c r="AA659" s="291"/>
      <c r="AB659" s="291"/>
      <c r="AC659" s="142"/>
    </row>
    <row r="660" spans="2:29" ht="13.8">
      <c r="B660" s="43" t="str">
        <f t="shared" si="40"/>
        <v>100G LR4 and LR1 10 km QSFP28</v>
      </c>
      <c r="C660" s="64">
        <v>0</v>
      </c>
      <c r="D660" s="64">
        <v>0</v>
      </c>
      <c r="E660" s="64"/>
      <c r="F660" s="64"/>
      <c r="G660" s="211"/>
      <c r="H660" s="64"/>
      <c r="I660" s="64"/>
      <c r="J660" s="64"/>
      <c r="K660" s="64"/>
      <c r="L660" s="64"/>
      <c r="M660" s="64"/>
      <c r="N660" s="64"/>
      <c r="P660" s="33" t="str">
        <f t="shared" si="41"/>
        <v>100G LR4 and LR1 10 km QSFP28</v>
      </c>
      <c r="Q660" s="291">
        <v>1938.1501024552811</v>
      </c>
      <c r="R660" s="291">
        <v>1200</v>
      </c>
      <c r="S660" s="291"/>
      <c r="T660" s="291"/>
      <c r="U660" s="291"/>
      <c r="V660" s="291"/>
      <c r="W660" s="291"/>
      <c r="X660" s="291"/>
      <c r="Y660" s="291"/>
      <c r="Z660" s="291"/>
      <c r="AA660" s="291"/>
      <c r="AB660" s="291"/>
      <c r="AC660" s="142"/>
    </row>
    <row r="661" spans="2:29" ht="13.8">
      <c r="B661" s="43" t="str">
        <f t="shared" si="40"/>
        <v>100G 4WDM10 10 km QSFP28</v>
      </c>
      <c r="C661" s="64">
        <v>0</v>
      </c>
      <c r="D661" s="64">
        <v>0</v>
      </c>
      <c r="E661" s="64"/>
      <c r="F661" s="64"/>
      <c r="G661" s="211"/>
      <c r="H661" s="64"/>
      <c r="I661" s="64"/>
      <c r="J661" s="64"/>
      <c r="K661" s="64"/>
      <c r="L661" s="64"/>
      <c r="M661" s="64"/>
      <c r="N661" s="64"/>
      <c r="P661" s="33" t="str">
        <f t="shared" si="41"/>
        <v>100G 4WDM10 10 km QSFP28</v>
      </c>
      <c r="Q661" s="291" t="s">
        <v>246</v>
      </c>
      <c r="R661" s="291">
        <v>500</v>
      </c>
      <c r="S661" s="291"/>
      <c r="T661" s="291"/>
      <c r="U661" s="291"/>
      <c r="V661" s="291"/>
      <c r="W661" s="291"/>
      <c r="X661" s="291"/>
      <c r="Y661" s="291"/>
      <c r="Z661" s="291"/>
      <c r="AA661" s="291"/>
      <c r="AB661" s="291"/>
      <c r="AC661" s="142"/>
    </row>
    <row r="662" spans="2:29" ht="13.8">
      <c r="B662" s="43" t="str">
        <f t="shared" si="40"/>
        <v>100G 4WDM20 20 km QSFP28</v>
      </c>
      <c r="C662" s="64">
        <v>0</v>
      </c>
      <c r="D662" s="64">
        <v>0</v>
      </c>
      <c r="E662" s="64"/>
      <c r="F662" s="64"/>
      <c r="G662" s="211"/>
      <c r="H662" s="64"/>
      <c r="I662" s="64"/>
      <c r="J662" s="64"/>
      <c r="K662" s="64"/>
      <c r="L662" s="64"/>
      <c r="M662" s="64"/>
      <c r="N662" s="64"/>
      <c r="P662" s="33" t="str">
        <f t="shared" si="41"/>
        <v>100G 4WDM20 20 km QSFP28</v>
      </c>
      <c r="Q662" s="291" t="s">
        <v>246</v>
      </c>
      <c r="R662" s="291" t="s">
        <v>246</v>
      </c>
      <c r="S662" s="291"/>
      <c r="T662" s="291"/>
      <c r="U662" s="291"/>
      <c r="V662" s="291"/>
      <c r="W662" s="291"/>
      <c r="X662" s="291"/>
      <c r="Y662" s="291"/>
      <c r="Z662" s="291"/>
      <c r="AA662" s="291"/>
      <c r="AB662" s="291"/>
      <c r="AC662" s="142"/>
    </row>
    <row r="663" spans="2:29" ht="13.8">
      <c r="B663" s="43" t="str">
        <f t="shared" si="40"/>
        <v>100G ER4-Lite 30 km QSFP28</v>
      </c>
      <c r="C663" s="64">
        <v>0</v>
      </c>
      <c r="D663" s="64">
        <v>0</v>
      </c>
      <c r="E663" s="64"/>
      <c r="F663" s="64"/>
      <c r="G663" s="211"/>
      <c r="H663" s="64"/>
      <c r="I663" s="64"/>
      <c r="J663" s="64"/>
      <c r="K663" s="64"/>
      <c r="L663" s="64"/>
      <c r="M663" s="64"/>
      <c r="N663" s="64"/>
      <c r="P663" s="33" t="str">
        <f t="shared" si="41"/>
        <v>100G ER4-Lite 30 km QSFP28</v>
      </c>
      <c r="Q663" s="291" t="s">
        <v>246</v>
      </c>
      <c r="R663" s="291">
        <v>3487.2423945044161</v>
      </c>
      <c r="S663" s="291"/>
      <c r="T663" s="291"/>
      <c r="U663" s="291"/>
      <c r="V663" s="291"/>
      <c r="W663" s="291"/>
      <c r="X663" s="291"/>
      <c r="Y663" s="291"/>
      <c r="Z663" s="291"/>
      <c r="AA663" s="291"/>
      <c r="AB663" s="291"/>
      <c r="AC663" s="142"/>
    </row>
    <row r="664" spans="2:29" ht="13.8">
      <c r="B664" s="43" t="str">
        <f t="shared" si="40"/>
        <v>100G ER4 40 km QSFP28</v>
      </c>
      <c r="C664" s="64">
        <v>0</v>
      </c>
      <c r="D664" s="64">
        <v>0</v>
      </c>
      <c r="E664" s="64"/>
      <c r="F664" s="64"/>
      <c r="G664" s="211"/>
      <c r="H664" s="64"/>
      <c r="I664" s="64"/>
      <c r="J664" s="64"/>
      <c r="K664" s="64"/>
      <c r="L664" s="64"/>
      <c r="M664" s="64"/>
      <c r="N664" s="64"/>
      <c r="P664" s="33" t="str">
        <f t="shared" si="41"/>
        <v>100G ER4 40 km QSFP28</v>
      </c>
      <c r="Q664" s="291">
        <v>8992.3604525403425</v>
      </c>
      <c r="R664" s="291">
        <v>6675.4855675304152</v>
      </c>
      <c r="S664" s="291"/>
      <c r="T664" s="291"/>
      <c r="U664" s="291"/>
      <c r="V664" s="291"/>
      <c r="W664" s="291"/>
      <c r="X664" s="291"/>
      <c r="Y664" s="291"/>
      <c r="Z664" s="291"/>
      <c r="AA664" s="291"/>
      <c r="AB664" s="291"/>
      <c r="AC664" s="142"/>
    </row>
    <row r="665" spans="2:29" ht="13.8">
      <c r="B665" s="43" t="str">
        <f t="shared" si="40"/>
        <v>100G ZR4 80 km QSFP28</v>
      </c>
      <c r="C665" s="64">
        <v>0</v>
      </c>
      <c r="D665" s="64">
        <v>0</v>
      </c>
      <c r="E665" s="64"/>
      <c r="F665" s="64"/>
      <c r="G665" s="211"/>
      <c r="H665" s="64"/>
      <c r="I665" s="64"/>
      <c r="J665" s="64"/>
      <c r="K665" s="64"/>
      <c r="L665" s="64"/>
      <c r="M665" s="64"/>
      <c r="N665" s="64"/>
      <c r="P665" s="33" t="str">
        <f t="shared" si="41"/>
        <v>100G ZR4 80 km QSFP28</v>
      </c>
      <c r="Q665" s="291" t="s">
        <v>246</v>
      </c>
      <c r="R665" s="291" t="s">
        <v>246</v>
      </c>
      <c r="S665" s="291"/>
      <c r="T665" s="291"/>
      <c r="U665" s="291"/>
      <c r="V665" s="291"/>
      <c r="W665" s="291"/>
      <c r="X665" s="291"/>
      <c r="Y665" s="291"/>
      <c r="Z665" s="291"/>
      <c r="AA665" s="291"/>
      <c r="AB665" s="291"/>
      <c r="AC665" s="142"/>
    </row>
    <row r="666" spans="2:29" ht="13.8">
      <c r="B666" s="43" t="str">
        <f t="shared" si="40"/>
        <v>200G SR4 100 m QSFP56</v>
      </c>
      <c r="C666" s="64">
        <v>0</v>
      </c>
      <c r="D666" s="64">
        <v>0</v>
      </c>
      <c r="E666" s="64"/>
      <c r="F666" s="64"/>
      <c r="G666" s="211"/>
      <c r="H666" s="64"/>
      <c r="I666" s="64"/>
      <c r="J666" s="64"/>
      <c r="K666" s="64"/>
      <c r="L666" s="64"/>
      <c r="M666" s="64"/>
      <c r="N666" s="64"/>
      <c r="P666" s="33" t="str">
        <f t="shared" si="41"/>
        <v>200G SR4 100 m QSFP56</v>
      </c>
      <c r="Q666" s="291"/>
      <c r="R666" s="291"/>
      <c r="S666" s="291"/>
      <c r="T666" s="291"/>
      <c r="U666" s="291"/>
      <c r="V666" s="291"/>
      <c r="W666" s="291"/>
      <c r="X666" s="291"/>
      <c r="Y666" s="291"/>
      <c r="Z666" s="291"/>
      <c r="AA666" s="291"/>
      <c r="AB666" s="291"/>
      <c r="AC666" s="142"/>
    </row>
    <row r="667" spans="2:29" ht="13.8">
      <c r="B667" s="43" t="str">
        <f t="shared" ref="B667:B695" si="42">B147</f>
        <v>200G DR 500 m TBD</v>
      </c>
      <c r="C667" s="64">
        <v>0</v>
      </c>
      <c r="D667" s="64">
        <v>0</v>
      </c>
      <c r="E667" s="64"/>
      <c r="F667" s="64"/>
      <c r="G667" s="211"/>
      <c r="H667" s="64"/>
      <c r="I667" s="64"/>
      <c r="J667" s="64"/>
      <c r="K667" s="64"/>
      <c r="L667" s="64"/>
      <c r="M667" s="64"/>
      <c r="N667" s="64"/>
      <c r="P667" s="33" t="str">
        <f t="shared" ref="P667:P695" si="43">B147</f>
        <v>200G DR 500 m TBD</v>
      </c>
      <c r="Q667" s="291"/>
      <c r="R667" s="291"/>
      <c r="S667" s="291"/>
      <c r="T667" s="291"/>
      <c r="U667" s="291"/>
      <c r="V667" s="291"/>
      <c r="W667" s="291"/>
      <c r="X667" s="291"/>
      <c r="Y667" s="291"/>
      <c r="Z667" s="291"/>
      <c r="AA667" s="291"/>
      <c r="AB667" s="291"/>
      <c r="AC667" s="142"/>
    </row>
    <row r="668" spans="2:29" ht="13.8">
      <c r="B668" s="43" t="str">
        <f t="shared" si="42"/>
        <v>200G FR4 3 km QSFP56</v>
      </c>
      <c r="C668" s="64">
        <v>0</v>
      </c>
      <c r="D668" s="64">
        <v>0</v>
      </c>
      <c r="E668" s="64"/>
      <c r="F668" s="64"/>
      <c r="G668" s="211"/>
      <c r="H668" s="64"/>
      <c r="I668" s="64"/>
      <c r="J668" s="64"/>
      <c r="K668" s="64"/>
      <c r="L668" s="64"/>
      <c r="M668" s="64"/>
      <c r="N668" s="64"/>
      <c r="P668" s="33" t="str">
        <f t="shared" si="43"/>
        <v>200G FR4 3 km QSFP56</v>
      </c>
      <c r="Q668" s="291"/>
      <c r="R668" s="291"/>
      <c r="S668" s="291"/>
      <c r="T668" s="291"/>
      <c r="U668" s="291"/>
      <c r="V668" s="291"/>
      <c r="W668" s="291"/>
      <c r="X668" s="291"/>
      <c r="Y668" s="291"/>
      <c r="Z668" s="291"/>
      <c r="AA668" s="291"/>
      <c r="AB668" s="291"/>
      <c r="AC668" s="142"/>
    </row>
    <row r="669" spans="2:29" ht="13.8">
      <c r="B669" s="43" t="str">
        <f t="shared" si="42"/>
        <v>200G LR 10 km TBD</v>
      </c>
      <c r="C669" s="64">
        <v>0</v>
      </c>
      <c r="D669" s="64">
        <v>0</v>
      </c>
      <c r="E669" s="64"/>
      <c r="F669" s="64"/>
      <c r="G669" s="211"/>
      <c r="H669" s="64"/>
      <c r="I669" s="64"/>
      <c r="J669" s="64"/>
      <c r="K669" s="64"/>
      <c r="L669" s="64"/>
      <c r="M669" s="64"/>
      <c r="N669" s="64"/>
      <c r="P669" s="33" t="str">
        <f t="shared" si="43"/>
        <v>200G LR 10 km TBD</v>
      </c>
      <c r="Q669" s="291"/>
      <c r="R669" s="291"/>
      <c r="S669" s="291"/>
      <c r="T669" s="291"/>
      <c r="U669" s="291"/>
      <c r="V669" s="291"/>
      <c r="W669" s="291"/>
      <c r="X669" s="291"/>
      <c r="Y669" s="291"/>
      <c r="Z669" s="291"/>
      <c r="AA669" s="291"/>
      <c r="AB669" s="291"/>
      <c r="AC669" s="142"/>
    </row>
    <row r="670" spans="2:29" ht="13.8">
      <c r="B670" s="43" t="str">
        <f t="shared" si="42"/>
        <v>200G ER4 40 km TBD</v>
      </c>
      <c r="C670" s="64">
        <v>0</v>
      </c>
      <c r="D670" s="64">
        <v>0</v>
      </c>
      <c r="E670" s="64"/>
      <c r="F670" s="64"/>
      <c r="G670" s="211"/>
      <c r="H670" s="64"/>
      <c r="I670" s="64"/>
      <c r="J670" s="64"/>
      <c r="K670" s="64"/>
      <c r="L670" s="64"/>
      <c r="M670" s="64"/>
      <c r="N670" s="64"/>
      <c r="P670" s="33" t="str">
        <f t="shared" si="43"/>
        <v>200G ER4 40 km TBD</v>
      </c>
      <c r="Q670" s="291"/>
      <c r="R670" s="291"/>
      <c r="S670" s="291"/>
      <c r="T670" s="291"/>
      <c r="U670" s="291"/>
      <c r="V670" s="291"/>
      <c r="W670" s="291"/>
      <c r="X670" s="291"/>
      <c r="Y670" s="291"/>
      <c r="Z670" s="291"/>
      <c r="AA670" s="291"/>
      <c r="AB670" s="291"/>
      <c r="AC670" s="142"/>
    </row>
    <row r="671" spans="2:29" ht="13.8">
      <c r="B671" s="43" t="str">
        <f t="shared" si="42"/>
        <v>2x200 (400G-SR8) 100 m OSFP, QSFP-DD</v>
      </c>
      <c r="C671" s="64">
        <v>0</v>
      </c>
      <c r="D671" s="64">
        <v>0</v>
      </c>
      <c r="E671" s="64"/>
      <c r="F671" s="64"/>
      <c r="G671" s="211"/>
      <c r="H671" s="64"/>
      <c r="I671" s="64"/>
      <c r="J671" s="64"/>
      <c r="K671" s="64"/>
      <c r="L671" s="64"/>
      <c r="M671" s="64"/>
      <c r="N671" s="64"/>
      <c r="P671" s="33" t="str">
        <f t="shared" si="43"/>
        <v>2x200 (400G-SR8) 100 m OSFP, QSFP-DD</v>
      </c>
      <c r="Q671" s="291"/>
      <c r="R671" s="291"/>
      <c r="S671" s="291"/>
      <c r="T671" s="291"/>
      <c r="U671" s="291"/>
      <c r="V671" s="291"/>
      <c r="W671" s="291"/>
      <c r="X671" s="291"/>
      <c r="Y671" s="291"/>
      <c r="Z671" s="291"/>
      <c r="AA671" s="291"/>
      <c r="AB671" s="291"/>
      <c r="AC671" s="142"/>
    </row>
    <row r="672" spans="2:29" ht="13.8">
      <c r="B672" s="43" t="str">
        <f t="shared" si="42"/>
        <v>400G SR4.2 100 m OSFP, QSFP-DD</v>
      </c>
      <c r="C672" s="64">
        <v>0</v>
      </c>
      <c r="D672" s="64">
        <v>0</v>
      </c>
      <c r="E672" s="64"/>
      <c r="F672" s="64"/>
      <c r="G672" s="211"/>
      <c r="H672" s="64"/>
      <c r="I672" s="64"/>
      <c r="J672" s="64"/>
      <c r="K672" s="64"/>
      <c r="L672" s="64"/>
      <c r="M672" s="64"/>
      <c r="N672" s="64"/>
      <c r="P672" s="33" t="str">
        <f t="shared" si="43"/>
        <v>400G SR4.2 100 m OSFP, QSFP-DD</v>
      </c>
      <c r="Q672" s="291"/>
      <c r="R672" s="291"/>
      <c r="S672" s="291"/>
      <c r="T672" s="291"/>
      <c r="U672" s="291"/>
      <c r="V672" s="291"/>
      <c r="W672" s="291"/>
      <c r="X672" s="291"/>
      <c r="Y672" s="291"/>
      <c r="Z672" s="291"/>
      <c r="AA672" s="291"/>
      <c r="AB672" s="291"/>
      <c r="AC672" s="142"/>
    </row>
    <row r="673" spans="2:29" ht="13.8">
      <c r="B673" s="43" t="str">
        <f t="shared" si="42"/>
        <v>400G DR4 500 m OSFP, QSFP-DD, QSFP112</v>
      </c>
      <c r="C673" s="64">
        <v>0</v>
      </c>
      <c r="D673" s="64">
        <v>0</v>
      </c>
      <c r="E673" s="64"/>
      <c r="F673" s="64"/>
      <c r="G673" s="211"/>
      <c r="H673" s="64"/>
      <c r="I673" s="64"/>
      <c r="J673" s="64"/>
      <c r="K673" s="64"/>
      <c r="L673" s="64"/>
      <c r="M673" s="64"/>
      <c r="N673" s="64"/>
      <c r="P673" s="33" t="str">
        <f t="shared" si="43"/>
        <v>400G DR4 500 m OSFP, QSFP-DD, QSFP112</v>
      </c>
      <c r="Q673" s="291"/>
      <c r="R673" s="291"/>
      <c r="S673" s="291"/>
      <c r="T673" s="291"/>
      <c r="U673" s="291"/>
      <c r="V673" s="291"/>
      <c r="W673" s="291"/>
      <c r="X673" s="291"/>
      <c r="Y673" s="291"/>
      <c r="Z673" s="291"/>
      <c r="AA673" s="291"/>
      <c r="AB673" s="291"/>
      <c r="AC673" s="142"/>
    </row>
    <row r="674" spans="2:29" ht="13.8">
      <c r="B674" s="43" t="str">
        <f t="shared" si="42"/>
        <v>2x(200G FR4) 2 km OSFP</v>
      </c>
      <c r="C674" s="64">
        <v>0</v>
      </c>
      <c r="D674" s="64">
        <v>0</v>
      </c>
      <c r="E674" s="64"/>
      <c r="F674" s="64"/>
      <c r="G674" s="211"/>
      <c r="H674" s="64"/>
      <c r="I674" s="64"/>
      <c r="J674" s="64"/>
      <c r="K674" s="64"/>
      <c r="L674" s="64"/>
      <c r="M674" s="64"/>
      <c r="N674" s="64"/>
      <c r="P674" s="33" t="str">
        <f t="shared" si="43"/>
        <v>2x(200G FR4) 2 km OSFP</v>
      </c>
      <c r="Q674" s="291"/>
      <c r="R674" s="291"/>
      <c r="S674" s="291"/>
      <c r="T674" s="291"/>
      <c r="U674" s="291"/>
      <c r="V674" s="291"/>
      <c r="W674" s="291"/>
      <c r="X674" s="291"/>
      <c r="Y674" s="291"/>
      <c r="Z674" s="291"/>
      <c r="AA674" s="291"/>
      <c r="AB674" s="291"/>
      <c r="AC674" s="142"/>
    </row>
    <row r="675" spans="2:29" ht="13.8">
      <c r="B675" s="43" t="str">
        <f t="shared" si="42"/>
        <v>400G FR4 2 km OSFP, QSFP-DD, QSFP112</v>
      </c>
      <c r="C675" s="64">
        <v>0</v>
      </c>
      <c r="D675" s="64">
        <v>0</v>
      </c>
      <c r="E675" s="64"/>
      <c r="F675" s="64"/>
      <c r="G675" s="211"/>
      <c r="H675" s="64"/>
      <c r="I675" s="64"/>
      <c r="J675" s="64"/>
      <c r="K675" s="64"/>
      <c r="L675" s="64"/>
      <c r="M675" s="64"/>
      <c r="N675" s="64"/>
      <c r="P675" s="33" t="str">
        <f t="shared" si="43"/>
        <v>400G FR4 2 km OSFP, QSFP-DD, QSFP112</v>
      </c>
      <c r="Q675" s="291"/>
      <c r="R675" s="291">
        <v>11614.285714285714</v>
      </c>
      <c r="S675" s="291"/>
      <c r="T675" s="291"/>
      <c r="U675" s="291"/>
      <c r="V675" s="291"/>
      <c r="W675" s="291"/>
      <c r="X675" s="291"/>
      <c r="Y675" s="291"/>
      <c r="Z675" s="291"/>
      <c r="AA675" s="291"/>
      <c r="AB675" s="291"/>
      <c r="AC675" s="142"/>
    </row>
    <row r="676" spans="2:29" ht="13.8">
      <c r="B676" s="43" t="str">
        <f t="shared" si="42"/>
        <v>400G LR8, LR4 10 km OSFP, QSFP-DD, QSFP112</v>
      </c>
      <c r="C676" s="64">
        <v>0</v>
      </c>
      <c r="D676" s="64">
        <v>0</v>
      </c>
      <c r="E676" s="64"/>
      <c r="F676" s="64"/>
      <c r="G676" s="211"/>
      <c r="H676" s="64"/>
      <c r="I676" s="64"/>
      <c r="J676" s="64"/>
      <c r="K676" s="64"/>
      <c r="L676" s="64"/>
      <c r="M676" s="64"/>
      <c r="N676" s="64"/>
      <c r="P676" s="33" t="str">
        <f t="shared" si="43"/>
        <v>400G LR8, LR4 10 km OSFP, QSFP-DD, QSFP112</v>
      </c>
      <c r="Q676" s="291"/>
      <c r="R676" s="291">
        <v>15451.219512195123</v>
      </c>
      <c r="S676" s="291"/>
      <c r="T676" s="291"/>
      <c r="U676" s="291"/>
      <c r="V676" s="291"/>
      <c r="W676" s="291"/>
      <c r="X676" s="291"/>
      <c r="Y676" s="291"/>
      <c r="Z676" s="291"/>
      <c r="AA676" s="291"/>
      <c r="AB676" s="291"/>
      <c r="AC676" s="142"/>
    </row>
    <row r="677" spans="2:29" ht="13.8">
      <c r="B677" s="43" t="str">
        <f t="shared" si="42"/>
        <v>400G ER4 40 km TBD</v>
      </c>
      <c r="C677" s="64">
        <v>0</v>
      </c>
      <c r="D677" s="64">
        <v>0</v>
      </c>
      <c r="E677" s="64"/>
      <c r="F677" s="64"/>
      <c r="G677" s="211"/>
      <c r="H677" s="64"/>
      <c r="I677" s="64"/>
      <c r="J677" s="64"/>
      <c r="K677" s="64"/>
      <c r="L677" s="64"/>
      <c r="M677" s="64"/>
      <c r="N677" s="64"/>
      <c r="P677" s="33" t="str">
        <f t="shared" si="43"/>
        <v>400G ER4 40 km TBD</v>
      </c>
      <c r="Q677" s="291"/>
      <c r="R677" s="291"/>
      <c r="S677" s="291"/>
      <c r="T677" s="291"/>
      <c r="U677" s="291"/>
      <c r="V677" s="291"/>
      <c r="W677" s="291"/>
      <c r="X677" s="291"/>
      <c r="Y677" s="291"/>
      <c r="Z677" s="291"/>
      <c r="AA677" s="291"/>
      <c r="AB677" s="291"/>
      <c r="AC677" s="142"/>
    </row>
    <row r="678" spans="2:29" ht="13.8">
      <c r="B678" s="43" t="str">
        <f t="shared" si="42"/>
        <v>800G SR8 50 m OSFP, QSFP-DD800</v>
      </c>
      <c r="C678" s="64">
        <v>0</v>
      </c>
      <c r="D678" s="64">
        <v>0</v>
      </c>
      <c r="E678" s="64"/>
      <c r="F678" s="64"/>
      <c r="G678" s="211"/>
      <c r="H678" s="64"/>
      <c r="I678" s="64"/>
      <c r="J678" s="64"/>
      <c r="K678" s="64"/>
      <c r="L678" s="64"/>
      <c r="M678" s="64"/>
      <c r="N678" s="64"/>
      <c r="P678" s="33" t="str">
        <f t="shared" si="43"/>
        <v>800G SR8 50 m OSFP, QSFP-DD800</v>
      </c>
      <c r="Q678" s="291"/>
      <c r="R678" s="291"/>
      <c r="S678" s="291"/>
      <c r="T678" s="291"/>
      <c r="U678" s="291"/>
      <c r="V678" s="291"/>
      <c r="W678" s="291"/>
      <c r="X678" s="291"/>
      <c r="Y678" s="291"/>
      <c r="Z678" s="291"/>
      <c r="AA678" s="291"/>
      <c r="AB678" s="291"/>
      <c r="AC678" s="142"/>
    </row>
    <row r="679" spans="2:29" ht="13.8">
      <c r="B679" s="43" t="str">
        <f t="shared" si="42"/>
        <v>800G DR8, DR4 500 m OSFP, QSFP-DD800</v>
      </c>
      <c r="C679" s="64">
        <v>0</v>
      </c>
      <c r="D679" s="64">
        <v>0</v>
      </c>
      <c r="E679" s="64"/>
      <c r="F679" s="64"/>
      <c r="G679" s="211"/>
      <c r="H679" s="64"/>
      <c r="I679" s="64"/>
      <c r="J679" s="64"/>
      <c r="K679" s="64"/>
      <c r="L679" s="64"/>
      <c r="M679" s="64"/>
      <c r="N679" s="64"/>
      <c r="P679" s="33" t="str">
        <f t="shared" si="43"/>
        <v>800G DR8, DR4 500 m OSFP, QSFP-DD800</v>
      </c>
      <c r="Q679" s="291"/>
      <c r="R679" s="291"/>
      <c r="S679" s="291"/>
      <c r="T679" s="291"/>
      <c r="U679" s="291"/>
      <c r="V679" s="291"/>
      <c r="W679" s="291"/>
      <c r="X679" s="291"/>
      <c r="Y679" s="291"/>
      <c r="Z679" s="291"/>
      <c r="AA679" s="291"/>
      <c r="AB679" s="291"/>
      <c r="AC679" s="142"/>
    </row>
    <row r="680" spans="2:29" ht="13.8">
      <c r="B680" s="43" t="str">
        <f t="shared" si="42"/>
        <v>2x(400G FR4), 800G FR4 2 km OSFP, QSFP-DD800</v>
      </c>
      <c r="C680" s="64">
        <v>0</v>
      </c>
      <c r="D680" s="64">
        <v>0</v>
      </c>
      <c r="E680" s="64"/>
      <c r="F680" s="64"/>
      <c r="G680" s="211"/>
      <c r="H680" s="64"/>
      <c r="I680" s="64"/>
      <c r="J680" s="64"/>
      <c r="K680" s="64"/>
      <c r="L680" s="64"/>
      <c r="M680" s="64"/>
      <c r="N680" s="64"/>
      <c r="P680" s="33" t="str">
        <f t="shared" si="43"/>
        <v>2x(400G FR4), 800G FR4 2 km OSFP, QSFP-DD800</v>
      </c>
      <c r="Q680" s="291"/>
      <c r="R680" s="291"/>
      <c r="S680" s="291"/>
      <c r="T680" s="291"/>
      <c r="U680" s="291"/>
      <c r="V680" s="291"/>
      <c r="W680" s="291"/>
      <c r="X680" s="291"/>
      <c r="Y680" s="291"/>
      <c r="Z680" s="291"/>
      <c r="AA680" s="291"/>
      <c r="AB680" s="291"/>
      <c r="AC680" s="142"/>
    </row>
    <row r="681" spans="2:29" ht="13.8">
      <c r="B681" s="43" t="str">
        <f t="shared" si="42"/>
        <v>800G LR8, LR4 6, 10 km TBD</v>
      </c>
      <c r="C681" s="64">
        <v>0</v>
      </c>
      <c r="D681" s="64">
        <v>0</v>
      </c>
      <c r="E681" s="64"/>
      <c r="F681" s="64"/>
      <c r="G681" s="211"/>
      <c r="H681" s="64"/>
      <c r="I681" s="64"/>
      <c r="J681" s="64"/>
      <c r="K681" s="64"/>
      <c r="L681" s="64"/>
      <c r="M681" s="64"/>
      <c r="N681" s="64"/>
      <c r="P681" s="33" t="str">
        <f t="shared" si="43"/>
        <v>800G LR8, LR4 6, 10 km TBD</v>
      </c>
      <c r="Q681" s="291"/>
      <c r="R681" s="291"/>
      <c r="S681" s="291"/>
      <c r="T681" s="291"/>
      <c r="U681" s="291"/>
      <c r="V681" s="291"/>
      <c r="W681" s="291"/>
      <c r="X681" s="291"/>
      <c r="Y681" s="291"/>
      <c r="Z681" s="291"/>
      <c r="AA681" s="291"/>
      <c r="AB681" s="291"/>
      <c r="AC681" s="142"/>
    </row>
    <row r="682" spans="2:29" ht="13.8">
      <c r="B682" s="43" t="str">
        <f t="shared" si="42"/>
        <v>800G ZRlite 10 km, 20 km TBD</v>
      </c>
      <c r="C682" s="64">
        <v>0</v>
      </c>
      <c r="D682" s="64">
        <v>0</v>
      </c>
      <c r="E682" s="64"/>
      <c r="F682" s="64"/>
      <c r="G682" s="211"/>
      <c r="H682" s="64"/>
      <c r="I682" s="64"/>
      <c r="J682" s="64"/>
      <c r="K682" s="64"/>
      <c r="L682" s="64"/>
      <c r="M682" s="64"/>
      <c r="N682" s="64"/>
      <c r="P682" s="33" t="str">
        <f t="shared" si="43"/>
        <v>800G ZRlite 10 km, 20 km TBD</v>
      </c>
      <c r="Q682" s="291"/>
      <c r="R682" s="291"/>
      <c r="S682" s="291"/>
      <c r="T682" s="291"/>
      <c r="U682" s="291"/>
      <c r="V682" s="291"/>
      <c r="W682" s="291"/>
      <c r="X682" s="291"/>
      <c r="Y682" s="291"/>
      <c r="Z682" s="291"/>
      <c r="AA682" s="291"/>
      <c r="AB682" s="291"/>
      <c r="AC682" s="142"/>
    </row>
    <row r="683" spans="2:29" ht="13.8">
      <c r="B683" s="43" t="str">
        <f t="shared" si="42"/>
        <v>800G ER4 40 km TBD</v>
      </c>
      <c r="C683" s="64">
        <v>0</v>
      </c>
      <c r="D683" s="64">
        <v>0</v>
      </c>
      <c r="E683" s="64"/>
      <c r="F683" s="64"/>
      <c r="G683" s="211"/>
      <c r="H683" s="64"/>
      <c r="I683" s="64"/>
      <c r="J683" s="64"/>
      <c r="K683" s="64"/>
      <c r="L683" s="64"/>
      <c r="M683" s="64"/>
      <c r="N683" s="64"/>
      <c r="P683" s="33" t="str">
        <f t="shared" si="43"/>
        <v>800G ER4 40 km TBD</v>
      </c>
      <c r="Q683" s="291"/>
      <c r="R683" s="291"/>
      <c r="S683" s="291"/>
      <c r="T683" s="291"/>
      <c r="U683" s="291"/>
      <c r="V683" s="291"/>
      <c r="W683" s="291"/>
      <c r="X683" s="291"/>
      <c r="Y683" s="291"/>
      <c r="Z683" s="291"/>
      <c r="AA683" s="291"/>
      <c r="AB683" s="291"/>
      <c r="AC683" s="142"/>
    </row>
    <row r="684" spans="2:29" ht="13.8">
      <c r="B684" s="43" t="str">
        <f t="shared" si="42"/>
        <v>1.6T SR16 100 m OSFP-XD and TBD</v>
      </c>
      <c r="C684" s="64">
        <v>0</v>
      </c>
      <c r="D684" s="64">
        <v>0</v>
      </c>
      <c r="E684" s="64"/>
      <c r="F684" s="64"/>
      <c r="G684" s="211"/>
      <c r="H684" s="64"/>
      <c r="I684" s="64"/>
      <c r="J684" s="64"/>
      <c r="K684" s="64"/>
      <c r="L684" s="64"/>
      <c r="M684" s="64"/>
      <c r="N684" s="64"/>
      <c r="P684" s="33" t="str">
        <f t="shared" si="43"/>
        <v>1.6T SR16 100 m OSFP-XD and TBD</v>
      </c>
      <c r="Q684" s="291"/>
      <c r="R684" s="291"/>
      <c r="S684" s="291"/>
      <c r="T684" s="291"/>
      <c r="U684" s="291"/>
      <c r="V684" s="291"/>
      <c r="W684" s="291"/>
      <c r="X684" s="291"/>
      <c r="Y684" s="291"/>
      <c r="Z684" s="291"/>
      <c r="AA684" s="291"/>
      <c r="AB684" s="291"/>
      <c r="AC684" s="142"/>
    </row>
    <row r="685" spans="2:29" ht="13.8">
      <c r="B685" s="43" t="str">
        <f t="shared" si="42"/>
        <v>1.6T DR8 500 m OSFP-XD and TBD</v>
      </c>
      <c r="C685" s="64">
        <v>0</v>
      </c>
      <c r="D685" s="64">
        <v>0</v>
      </c>
      <c r="E685" s="64"/>
      <c r="F685" s="64"/>
      <c r="G685" s="211"/>
      <c r="H685" s="64"/>
      <c r="I685" s="64"/>
      <c r="J685" s="64"/>
      <c r="K685" s="64"/>
      <c r="L685" s="64"/>
      <c r="M685" s="64"/>
      <c r="N685" s="64"/>
      <c r="P685" s="33" t="str">
        <f t="shared" si="43"/>
        <v>1.6T DR8 500 m OSFP-XD and TBD</v>
      </c>
      <c r="Q685" s="291"/>
      <c r="R685" s="291"/>
      <c r="S685" s="291"/>
      <c r="T685" s="291"/>
      <c r="U685" s="291"/>
      <c r="V685" s="291"/>
      <c r="W685" s="291"/>
      <c r="X685" s="291"/>
      <c r="Y685" s="291"/>
      <c r="Z685" s="291"/>
      <c r="AA685" s="291"/>
      <c r="AB685" s="291"/>
      <c r="AC685" s="142"/>
    </row>
    <row r="686" spans="2:29" ht="13.8">
      <c r="B686" s="43" t="str">
        <f t="shared" si="42"/>
        <v>1.6T FR8 2 km OSFP-XD and TBD</v>
      </c>
      <c r="C686" s="64">
        <v>0</v>
      </c>
      <c r="D686" s="64">
        <v>0</v>
      </c>
      <c r="E686" s="64"/>
      <c r="F686" s="64"/>
      <c r="G686" s="211"/>
      <c r="H686" s="64"/>
      <c r="I686" s="64"/>
      <c r="J686" s="64"/>
      <c r="K686" s="64"/>
      <c r="L686" s="64"/>
      <c r="M686" s="64"/>
      <c r="N686" s="64"/>
      <c r="P686" s="33" t="str">
        <f t="shared" si="43"/>
        <v>1.6T FR8 2 km OSFP-XD and TBD</v>
      </c>
      <c r="Q686" s="291"/>
      <c r="R686" s="291"/>
      <c r="S686" s="291"/>
      <c r="T686" s="291"/>
      <c r="U686" s="291"/>
      <c r="V686" s="291"/>
      <c r="W686" s="291"/>
      <c r="X686" s="291"/>
      <c r="Y686" s="291"/>
      <c r="Z686" s="291"/>
      <c r="AA686" s="291"/>
      <c r="AB686" s="291"/>
      <c r="AC686" s="142"/>
    </row>
    <row r="687" spans="2:29" ht="13.8">
      <c r="B687" s="43" t="str">
        <f t="shared" si="42"/>
        <v>1.6T LR8 10 km OSFP-XD and TBD</v>
      </c>
      <c r="C687" s="64">
        <v>0</v>
      </c>
      <c r="D687" s="64">
        <v>0</v>
      </c>
      <c r="E687" s="64"/>
      <c r="F687" s="64"/>
      <c r="G687" s="211"/>
      <c r="H687" s="64"/>
      <c r="I687" s="64"/>
      <c r="J687" s="64"/>
      <c r="K687" s="64"/>
      <c r="L687" s="64"/>
      <c r="M687" s="64"/>
      <c r="N687" s="64"/>
      <c r="P687" s="33" t="str">
        <f t="shared" si="43"/>
        <v>1.6T LR8 10 km OSFP-XD and TBD</v>
      </c>
      <c r="Q687" s="291"/>
      <c r="R687" s="291"/>
      <c r="S687" s="291"/>
      <c r="T687" s="291"/>
      <c r="U687" s="291"/>
      <c r="V687" s="291"/>
      <c r="W687" s="291"/>
      <c r="X687" s="291"/>
      <c r="Y687" s="291"/>
      <c r="Z687" s="291"/>
      <c r="AA687" s="291"/>
      <c r="AB687" s="291"/>
      <c r="AC687" s="142"/>
    </row>
    <row r="688" spans="2:29" ht="13.8">
      <c r="B688" s="43" t="str">
        <f t="shared" si="42"/>
        <v>1.6T ER8 &gt;10 km OSFP-XD and TBD</v>
      </c>
      <c r="C688" s="64">
        <v>0</v>
      </c>
      <c r="D688" s="64">
        <v>0</v>
      </c>
      <c r="E688" s="64"/>
      <c r="F688" s="64"/>
      <c r="G688" s="211"/>
      <c r="H688" s="64"/>
      <c r="I688" s="64"/>
      <c r="J688" s="64"/>
      <c r="K688" s="64"/>
      <c r="L688" s="64"/>
      <c r="M688" s="64"/>
      <c r="N688" s="64"/>
      <c r="P688" s="33" t="str">
        <f t="shared" si="43"/>
        <v>1.6T ER8 &gt;10 km OSFP-XD and TBD</v>
      </c>
      <c r="Q688" s="291"/>
      <c r="R688" s="291"/>
      <c r="S688" s="291"/>
      <c r="T688" s="291"/>
      <c r="U688" s="291"/>
      <c r="V688" s="291"/>
      <c r="W688" s="291"/>
      <c r="X688" s="291"/>
      <c r="Y688" s="291"/>
      <c r="Z688" s="291"/>
      <c r="AA688" s="291"/>
      <c r="AB688" s="291"/>
      <c r="AC688" s="142"/>
    </row>
    <row r="689" spans="2:29" ht="13.8">
      <c r="B689" s="43" t="str">
        <f t="shared" si="42"/>
        <v>3.2T SR 100 m OSFP-XD and TBD</v>
      </c>
      <c r="C689" s="64">
        <v>0</v>
      </c>
      <c r="D689" s="64">
        <v>0</v>
      </c>
      <c r="E689" s="64"/>
      <c r="F689" s="64"/>
      <c r="G689" s="211"/>
      <c r="H689" s="64"/>
      <c r="I689" s="64"/>
      <c r="J689" s="64"/>
      <c r="K689" s="64"/>
      <c r="L689" s="64"/>
      <c r="M689" s="64"/>
      <c r="N689" s="64"/>
      <c r="P689" s="33" t="str">
        <f t="shared" si="43"/>
        <v>3.2T SR 100 m OSFP-XD and TBD</v>
      </c>
      <c r="Q689" s="291"/>
      <c r="R689" s="291"/>
      <c r="S689" s="291"/>
      <c r="T689" s="291"/>
      <c r="U689" s="291"/>
      <c r="V689" s="291"/>
      <c r="W689" s="291"/>
      <c r="X689" s="291"/>
      <c r="Y689" s="291"/>
      <c r="Z689" s="291"/>
      <c r="AA689" s="291"/>
      <c r="AB689" s="291"/>
      <c r="AC689" s="142"/>
    </row>
    <row r="690" spans="2:29" ht="13.8">
      <c r="B690" s="43" t="str">
        <f t="shared" si="42"/>
        <v>3.2T DR 500 m OSFP-XD and TBD</v>
      </c>
      <c r="C690" s="64">
        <v>0</v>
      </c>
      <c r="D690" s="64">
        <v>0</v>
      </c>
      <c r="E690" s="64"/>
      <c r="F690" s="64"/>
      <c r="G690" s="211"/>
      <c r="H690" s="64"/>
      <c r="I690" s="64"/>
      <c r="J690" s="64"/>
      <c r="K690" s="64"/>
      <c r="L690" s="64"/>
      <c r="M690" s="64"/>
      <c r="N690" s="64"/>
      <c r="P690" s="33" t="str">
        <f t="shared" si="43"/>
        <v>3.2T DR 500 m OSFP-XD and TBD</v>
      </c>
      <c r="Q690" s="291"/>
      <c r="R690" s="291"/>
      <c r="S690" s="291"/>
      <c r="T690" s="291"/>
      <c r="U690" s="291"/>
      <c r="V690" s="291"/>
      <c r="W690" s="291"/>
      <c r="X690" s="291"/>
      <c r="Y690" s="291"/>
      <c r="Z690" s="291"/>
      <c r="AA690" s="291"/>
      <c r="AB690" s="291"/>
      <c r="AC690" s="142"/>
    </row>
    <row r="691" spans="2:29" ht="13.8">
      <c r="B691" s="43" t="str">
        <f t="shared" si="42"/>
        <v>3.2T FR 2 km OSFP-XD and TBD</v>
      </c>
      <c r="C691" s="64">
        <v>0</v>
      </c>
      <c r="D691" s="64">
        <v>0</v>
      </c>
      <c r="E691" s="64"/>
      <c r="F691" s="64"/>
      <c r="G691" s="211"/>
      <c r="H691" s="64"/>
      <c r="I691" s="64"/>
      <c r="J691" s="64"/>
      <c r="K691" s="64"/>
      <c r="L691" s="64"/>
      <c r="M691" s="64"/>
      <c r="N691" s="64"/>
      <c r="P691" s="33" t="str">
        <f t="shared" si="43"/>
        <v>3.2T FR 2 km OSFP-XD and TBD</v>
      </c>
      <c r="Q691" s="291"/>
      <c r="R691" s="291"/>
      <c r="S691" s="291"/>
      <c r="T691" s="291"/>
      <c r="U691" s="291"/>
      <c r="V691" s="291"/>
      <c r="W691" s="291"/>
      <c r="X691" s="291"/>
      <c r="Y691" s="291"/>
      <c r="Z691" s="291"/>
      <c r="AA691" s="291"/>
      <c r="AB691" s="291"/>
      <c r="AC691" s="142"/>
    </row>
    <row r="692" spans="2:29" ht="13.8">
      <c r="B692" s="43" t="str">
        <f t="shared" si="42"/>
        <v>3.2T LR 10 km OSFP-XD and TBD</v>
      </c>
      <c r="C692" s="64">
        <v>0</v>
      </c>
      <c r="D692" s="64">
        <v>0</v>
      </c>
      <c r="E692" s="64"/>
      <c r="F692" s="64"/>
      <c r="G692" s="211"/>
      <c r="H692" s="64"/>
      <c r="I692" s="64"/>
      <c r="J692" s="64"/>
      <c r="K692" s="64"/>
      <c r="L692" s="64"/>
      <c r="M692" s="64"/>
      <c r="N692" s="64"/>
      <c r="P692" s="33" t="str">
        <f t="shared" si="43"/>
        <v>3.2T LR 10 km OSFP-XD and TBD</v>
      </c>
      <c r="Q692" s="291"/>
      <c r="R692" s="291"/>
      <c r="S692" s="291"/>
      <c r="T692" s="291"/>
      <c r="U692" s="291"/>
      <c r="V692" s="291"/>
      <c r="W692" s="291"/>
      <c r="X692" s="291"/>
      <c r="Y692" s="291"/>
      <c r="Z692" s="291"/>
      <c r="AA692" s="291"/>
      <c r="AB692" s="291"/>
      <c r="AC692" s="142"/>
    </row>
    <row r="693" spans="2:29" ht="13.8">
      <c r="B693" s="43" t="str">
        <f t="shared" si="42"/>
        <v>3.2T ER &gt;10 km OSFP-XD and TBD</v>
      </c>
      <c r="C693" s="64">
        <v>0</v>
      </c>
      <c r="D693" s="64">
        <v>0</v>
      </c>
      <c r="E693" s="64"/>
      <c r="F693" s="64"/>
      <c r="G693" s="211"/>
      <c r="H693" s="64"/>
      <c r="I693" s="64"/>
      <c r="J693" s="64"/>
      <c r="K693" s="64"/>
      <c r="L693" s="64"/>
      <c r="M693" s="64"/>
      <c r="N693" s="64"/>
      <c r="P693" s="33" t="str">
        <f t="shared" si="43"/>
        <v>3.2T ER &gt;10 km OSFP-XD and TBD</v>
      </c>
      <c r="Q693" s="291"/>
      <c r="R693" s="291"/>
      <c r="S693" s="291"/>
      <c r="T693" s="291"/>
      <c r="U693" s="291"/>
      <c r="V693" s="291"/>
      <c r="W693" s="291"/>
      <c r="X693" s="291"/>
      <c r="Y693" s="291"/>
      <c r="Z693" s="291"/>
      <c r="AA693" s="291"/>
      <c r="AB693" s="291"/>
      <c r="AC693" s="142"/>
    </row>
    <row r="694" spans="2:29" ht="13.8">
      <c r="B694" s="43">
        <f t="shared" si="42"/>
        <v>0</v>
      </c>
      <c r="C694" s="64">
        <v>0</v>
      </c>
      <c r="D694" s="64">
        <v>0</v>
      </c>
      <c r="E694" s="64"/>
      <c r="F694" s="64"/>
      <c r="G694" s="211"/>
      <c r="H694" s="64"/>
      <c r="I694" s="64"/>
      <c r="J694" s="64"/>
      <c r="K694" s="64"/>
      <c r="L694" s="64"/>
      <c r="M694" s="64"/>
      <c r="N694" s="64"/>
      <c r="P694" s="33">
        <f t="shared" si="43"/>
        <v>0</v>
      </c>
      <c r="Q694" s="291"/>
      <c r="R694" s="291"/>
      <c r="S694" s="291"/>
      <c r="T694" s="291"/>
      <c r="U694" s="291"/>
      <c r="V694" s="291"/>
      <c r="W694" s="291"/>
      <c r="X694" s="291"/>
      <c r="Y694" s="291"/>
      <c r="Z694" s="291"/>
      <c r="AA694" s="291"/>
      <c r="AB694" s="291"/>
      <c r="AC694" s="142"/>
    </row>
    <row r="695" spans="2:29" ht="13.8">
      <c r="B695" s="43">
        <f t="shared" si="42"/>
        <v>0</v>
      </c>
      <c r="C695" s="64">
        <v>0</v>
      </c>
      <c r="D695" s="64">
        <v>0</v>
      </c>
      <c r="E695" s="64"/>
      <c r="F695" s="64"/>
      <c r="G695" s="211"/>
      <c r="H695" s="64"/>
      <c r="I695" s="64"/>
      <c r="J695" s="64"/>
      <c r="K695" s="64"/>
      <c r="L695" s="64"/>
      <c r="M695" s="64"/>
      <c r="N695" s="64"/>
      <c r="P695" s="33">
        <f t="shared" si="43"/>
        <v>0</v>
      </c>
      <c r="Q695" s="291"/>
      <c r="R695" s="291"/>
      <c r="S695" s="291"/>
      <c r="T695" s="291"/>
      <c r="U695" s="291"/>
      <c r="V695" s="291"/>
      <c r="W695" s="291"/>
      <c r="X695" s="291"/>
      <c r="Y695" s="291"/>
      <c r="Z695" s="291"/>
      <c r="AA695" s="291"/>
      <c r="AB695" s="291"/>
      <c r="AC695" s="142"/>
    </row>
    <row r="696" spans="2:29" ht="13.8">
      <c r="B696" s="52" t="str">
        <f>"Total "&amp;B613&amp;" revenue"</f>
        <v>Total InP discrete revenue</v>
      </c>
      <c r="C696" s="46">
        <v>377.01963316507278</v>
      </c>
      <c r="D696" s="46">
        <v>291.8124488223466</v>
      </c>
      <c r="E696" s="46"/>
      <c r="F696" s="46"/>
      <c r="G696" s="212"/>
      <c r="H696" s="46"/>
      <c r="I696" s="46"/>
      <c r="J696" s="46"/>
      <c r="K696" s="46"/>
      <c r="L696" s="46"/>
      <c r="M696" s="46"/>
      <c r="N696" s="46"/>
      <c r="AC696" s="142"/>
    </row>
    <row r="697" spans="2:29">
      <c r="AC697" s="142"/>
    </row>
    <row r="698" spans="2:29">
      <c r="AC698" s="142"/>
    </row>
    <row r="699" spans="2:29" ht="21">
      <c r="B699" s="3" t="str">
        <f>B265</f>
        <v>InP integrated</v>
      </c>
      <c r="C699" s="1"/>
      <c r="D699" s="1"/>
      <c r="E699" s="1"/>
      <c r="F699" s="1"/>
      <c r="G699" s="203"/>
      <c r="H699" s="1"/>
      <c r="I699" s="1"/>
      <c r="J699" s="1"/>
      <c r="K699" s="1"/>
      <c r="L699" s="1"/>
      <c r="M699" s="1"/>
      <c r="N699" s="1"/>
      <c r="AC699" s="142"/>
    </row>
    <row r="700" spans="2:29" ht="13.8">
      <c r="B700" s="51" t="s">
        <v>57</v>
      </c>
      <c r="C700" s="7">
        <v>2016</v>
      </c>
      <c r="D700" s="7">
        <v>2017</v>
      </c>
      <c r="E700" s="7"/>
      <c r="F700" s="7"/>
      <c r="G700" s="206"/>
      <c r="H700" s="7"/>
      <c r="I700" s="7"/>
      <c r="J700" s="7"/>
      <c r="K700" s="7"/>
      <c r="L700" s="7"/>
      <c r="M700" s="7"/>
      <c r="N700" s="7"/>
      <c r="AC700" s="142"/>
    </row>
    <row r="701" spans="2:29" ht="13.8">
      <c r="B701" s="43" t="str">
        <f t="shared" ref="B701:B732" si="44">B95</f>
        <v>1G 500 m SFP</v>
      </c>
      <c r="C701" s="64">
        <v>0</v>
      </c>
      <c r="D701" s="64">
        <v>0</v>
      </c>
      <c r="E701" s="64"/>
      <c r="F701" s="64"/>
      <c r="G701" s="211"/>
      <c r="H701" s="64"/>
      <c r="I701" s="64"/>
      <c r="J701" s="64"/>
      <c r="K701" s="64"/>
      <c r="L701" s="64"/>
      <c r="M701" s="64"/>
      <c r="N701" s="64"/>
      <c r="AC701" s="142"/>
    </row>
    <row r="702" spans="2:29" ht="13.8">
      <c r="B702" s="43" t="str">
        <f t="shared" si="44"/>
        <v>1G 10 km SFP</v>
      </c>
      <c r="C702" s="64">
        <v>0</v>
      </c>
      <c r="D702" s="64">
        <v>0</v>
      </c>
      <c r="E702" s="64"/>
      <c r="F702" s="64"/>
      <c r="G702" s="211"/>
      <c r="H702" s="64"/>
      <c r="I702" s="64"/>
      <c r="J702" s="64"/>
      <c r="K702" s="64"/>
      <c r="L702" s="64"/>
      <c r="M702" s="64"/>
      <c r="N702" s="64"/>
      <c r="AC702" s="142"/>
    </row>
    <row r="703" spans="2:29" ht="13.8">
      <c r="B703" s="43" t="str">
        <f t="shared" si="44"/>
        <v>1G 40 km SFP</v>
      </c>
      <c r="C703" s="64">
        <v>0</v>
      </c>
      <c r="D703" s="64">
        <v>0</v>
      </c>
      <c r="E703" s="64"/>
      <c r="F703" s="64"/>
      <c r="G703" s="211"/>
      <c r="H703" s="64"/>
      <c r="I703" s="64"/>
      <c r="J703" s="64"/>
      <c r="K703" s="64"/>
      <c r="L703" s="64"/>
      <c r="M703" s="64"/>
      <c r="N703" s="64"/>
      <c r="AC703" s="142"/>
    </row>
    <row r="704" spans="2:29" ht="13.8">
      <c r="B704" s="43" t="str">
        <f t="shared" si="44"/>
        <v>1G 80 km SFP</v>
      </c>
      <c r="C704" s="64">
        <v>0</v>
      </c>
      <c r="D704" s="64">
        <v>0</v>
      </c>
      <c r="E704" s="64"/>
      <c r="F704" s="64"/>
      <c r="G704" s="211"/>
      <c r="H704" s="64"/>
      <c r="I704" s="64"/>
      <c r="J704" s="64"/>
      <c r="K704" s="64"/>
      <c r="L704" s="64"/>
      <c r="M704" s="64"/>
      <c r="N704" s="64"/>
      <c r="AC704" s="142"/>
    </row>
    <row r="705" spans="2:29" ht="13.8">
      <c r="B705" s="43" t="str">
        <f t="shared" si="44"/>
        <v>G &amp; Fast Ethernet Various Legacy/discontinued</v>
      </c>
      <c r="C705" s="64">
        <v>0</v>
      </c>
      <c r="D705" s="64">
        <v>0</v>
      </c>
      <c r="E705" s="64"/>
      <c r="F705" s="64"/>
      <c r="G705" s="211"/>
      <c r="H705" s="64"/>
      <c r="I705" s="64"/>
      <c r="J705" s="64"/>
      <c r="K705" s="64"/>
      <c r="L705" s="64"/>
      <c r="M705" s="64"/>
      <c r="N705" s="64"/>
      <c r="AC705" s="142"/>
    </row>
    <row r="706" spans="2:29" ht="13.8">
      <c r="B706" s="43" t="str">
        <f t="shared" si="44"/>
        <v>10G 300 m XFP</v>
      </c>
      <c r="C706" s="64">
        <v>0</v>
      </c>
      <c r="D706" s="64">
        <v>0</v>
      </c>
      <c r="E706" s="64"/>
      <c r="F706" s="64"/>
      <c r="G706" s="211"/>
      <c r="H706" s="64"/>
      <c r="I706" s="64"/>
      <c r="J706" s="64"/>
      <c r="K706" s="64"/>
      <c r="L706" s="64"/>
      <c r="M706" s="64"/>
      <c r="N706" s="64"/>
      <c r="AC706" s="142"/>
    </row>
    <row r="707" spans="2:29" ht="13.8">
      <c r="B707" s="43" t="str">
        <f t="shared" si="44"/>
        <v>10G 300 m SFP+</v>
      </c>
      <c r="C707" s="64">
        <v>0</v>
      </c>
      <c r="D707" s="64">
        <v>0</v>
      </c>
      <c r="E707" s="64"/>
      <c r="F707" s="64"/>
      <c r="G707" s="211"/>
      <c r="H707" s="64"/>
      <c r="I707" s="64"/>
      <c r="J707" s="64"/>
      <c r="K707" s="64"/>
      <c r="L707" s="64"/>
      <c r="M707" s="64"/>
      <c r="N707" s="64"/>
      <c r="AC707" s="142"/>
    </row>
    <row r="708" spans="2:29" ht="13.8">
      <c r="B708" s="43" t="str">
        <f t="shared" si="44"/>
        <v>10G LRM 220 m SFP+</v>
      </c>
      <c r="C708" s="64">
        <v>0</v>
      </c>
      <c r="D708" s="64">
        <v>0</v>
      </c>
      <c r="E708" s="64"/>
      <c r="F708" s="64"/>
      <c r="G708" s="211"/>
      <c r="H708" s="64"/>
      <c r="I708" s="64"/>
      <c r="J708" s="64"/>
      <c r="K708" s="64"/>
      <c r="L708" s="64"/>
      <c r="M708" s="64"/>
      <c r="N708" s="64"/>
      <c r="AC708" s="142"/>
    </row>
    <row r="709" spans="2:29" ht="13.8">
      <c r="B709" s="43" t="str">
        <f t="shared" si="44"/>
        <v>10G 10 km XFP</v>
      </c>
      <c r="C709" s="64">
        <v>0</v>
      </c>
      <c r="D709" s="64">
        <v>0</v>
      </c>
      <c r="E709" s="64"/>
      <c r="F709" s="64"/>
      <c r="G709" s="211"/>
      <c r="H709" s="64"/>
      <c r="I709" s="64"/>
      <c r="J709" s="64"/>
      <c r="K709" s="64"/>
      <c r="L709" s="64"/>
      <c r="M709" s="64"/>
      <c r="N709" s="64"/>
      <c r="AC709" s="142"/>
    </row>
    <row r="710" spans="2:29" ht="13.8">
      <c r="B710" s="43" t="str">
        <f t="shared" si="44"/>
        <v>10G 10 km SFP+</v>
      </c>
      <c r="C710" s="64">
        <v>0</v>
      </c>
      <c r="D710" s="64">
        <v>0</v>
      </c>
      <c r="E710" s="64"/>
      <c r="F710" s="64"/>
      <c r="G710" s="211"/>
      <c r="H710" s="64"/>
      <c r="I710" s="64"/>
      <c r="J710" s="64"/>
      <c r="K710" s="64"/>
      <c r="L710" s="64"/>
      <c r="M710" s="64"/>
      <c r="N710" s="64"/>
      <c r="AC710" s="142"/>
    </row>
    <row r="711" spans="2:29" ht="13.8">
      <c r="B711" s="43" t="str">
        <f t="shared" si="44"/>
        <v>10G 40 km XFP</v>
      </c>
      <c r="C711" s="64">
        <v>30.978895627515001</v>
      </c>
      <c r="D711" s="64">
        <v>14.956408213872029</v>
      </c>
      <c r="E711" s="64"/>
      <c r="F711" s="64"/>
      <c r="G711" s="211"/>
      <c r="H711" s="64"/>
      <c r="I711" s="64"/>
      <c r="J711" s="64"/>
      <c r="K711" s="64"/>
      <c r="L711" s="64"/>
      <c r="M711" s="64"/>
      <c r="N711" s="64"/>
      <c r="AC711" s="142"/>
    </row>
    <row r="712" spans="2:29" ht="13.8">
      <c r="B712" s="43" t="str">
        <f t="shared" si="44"/>
        <v>10G 40 km SFP+</v>
      </c>
      <c r="C712" s="64">
        <v>49.314255569719556</v>
      </c>
      <c r="D712" s="64">
        <v>40.24149581356366</v>
      </c>
      <c r="E712" s="64"/>
      <c r="F712" s="64"/>
      <c r="G712" s="211"/>
      <c r="H712" s="64"/>
      <c r="I712" s="64"/>
      <c r="J712" s="64"/>
      <c r="K712" s="64"/>
      <c r="L712" s="64"/>
      <c r="M712" s="64"/>
      <c r="N712" s="64"/>
      <c r="AC712" s="142"/>
    </row>
    <row r="713" spans="2:29" ht="13.8">
      <c r="B713" s="43" t="str">
        <f t="shared" si="44"/>
        <v>10G 80 km XFP</v>
      </c>
      <c r="C713" s="64">
        <v>18.705963697892301</v>
      </c>
      <c r="D713" s="64">
        <v>2.6384714875083346</v>
      </c>
      <c r="E713" s="64"/>
      <c r="F713" s="64"/>
      <c r="G713" s="211"/>
      <c r="H713" s="64"/>
      <c r="I713" s="64"/>
      <c r="J713" s="64"/>
      <c r="K713" s="64"/>
      <c r="L713" s="64"/>
      <c r="M713" s="64"/>
      <c r="N713" s="64"/>
      <c r="AC713" s="142"/>
    </row>
    <row r="714" spans="2:29" ht="13.8">
      <c r="B714" s="43" t="str">
        <f t="shared" si="44"/>
        <v>10G 80 km SFP+</v>
      </c>
      <c r="C714" s="64">
        <v>15.89513332813862</v>
      </c>
      <c r="D714" s="64">
        <v>18.666526637661988</v>
      </c>
      <c r="E714" s="64"/>
      <c r="F714" s="64"/>
      <c r="G714" s="211"/>
      <c r="H714" s="64"/>
      <c r="I714" s="64"/>
      <c r="J714" s="64"/>
      <c r="K714" s="64"/>
      <c r="L714" s="64"/>
      <c r="M714" s="64"/>
      <c r="N714" s="64"/>
      <c r="AC714" s="142"/>
    </row>
    <row r="715" spans="2:29" ht="13.8">
      <c r="B715" s="43" t="str">
        <f t="shared" si="44"/>
        <v>10G Various Legacy/discontinued</v>
      </c>
      <c r="C715" s="64">
        <v>6.4463090300000001</v>
      </c>
      <c r="D715" s="64">
        <v>2.2937660000000006</v>
      </c>
      <c r="E715" s="64"/>
      <c r="F715" s="64"/>
      <c r="G715" s="211"/>
      <c r="H715" s="64"/>
      <c r="I715" s="64"/>
      <c r="J715" s="64"/>
      <c r="K715" s="64"/>
      <c r="L715" s="64"/>
      <c r="M715" s="64"/>
      <c r="N715" s="64"/>
      <c r="AC715" s="142"/>
    </row>
    <row r="716" spans="2:29" ht="13.8">
      <c r="B716" s="43" t="str">
        <f t="shared" si="44"/>
        <v>25G SR, eSR 100 - 300 m SFP28</v>
      </c>
      <c r="C716" s="64">
        <v>0</v>
      </c>
      <c r="D716" s="64">
        <v>0</v>
      </c>
      <c r="E716" s="64"/>
      <c r="F716" s="64"/>
      <c r="G716" s="211"/>
      <c r="H716" s="64"/>
      <c r="I716" s="64"/>
      <c r="J716" s="64"/>
      <c r="K716" s="64"/>
      <c r="L716" s="64"/>
      <c r="M716" s="64"/>
      <c r="N716" s="64"/>
      <c r="AC716" s="142"/>
    </row>
    <row r="717" spans="2:29" ht="13.8">
      <c r="B717" s="43" t="str">
        <f t="shared" si="44"/>
        <v>25G LR 10 km SFP28</v>
      </c>
      <c r="C717" s="64">
        <v>1.0374905000000001</v>
      </c>
      <c r="D717" s="64">
        <v>2.5467733381114046</v>
      </c>
      <c r="E717" s="64"/>
      <c r="F717" s="64"/>
      <c r="G717" s="211"/>
      <c r="H717" s="64"/>
      <c r="I717" s="64"/>
      <c r="J717" s="64"/>
      <c r="K717" s="64"/>
      <c r="L717" s="64"/>
      <c r="M717" s="64"/>
      <c r="N717" s="64"/>
      <c r="AC717" s="142"/>
    </row>
    <row r="718" spans="2:29" ht="13.8">
      <c r="B718" s="43" t="str">
        <f t="shared" si="44"/>
        <v>25G ER 40 km SFP28</v>
      </c>
      <c r="C718" s="64">
        <v>0</v>
      </c>
      <c r="D718" s="64">
        <v>0</v>
      </c>
      <c r="E718" s="64"/>
      <c r="F718" s="64"/>
      <c r="G718" s="211"/>
      <c r="H718" s="64"/>
      <c r="I718" s="64"/>
      <c r="J718" s="64"/>
      <c r="K718" s="64"/>
      <c r="L718" s="64"/>
      <c r="M718" s="64"/>
      <c r="N718" s="64"/>
      <c r="AC718" s="142"/>
    </row>
    <row r="719" spans="2:29" ht="13.8">
      <c r="B719" s="43" t="str">
        <f t="shared" si="44"/>
        <v>40G SR4 100 m QSFP+</v>
      </c>
      <c r="C719" s="64">
        <v>0</v>
      </c>
      <c r="D719" s="64">
        <v>0</v>
      </c>
      <c r="E719" s="64"/>
      <c r="F719" s="64"/>
      <c r="G719" s="211"/>
      <c r="H719" s="64"/>
      <c r="I719" s="64"/>
      <c r="J719" s="64"/>
      <c r="K719" s="64"/>
      <c r="L719" s="64"/>
      <c r="M719" s="64"/>
      <c r="N719" s="64"/>
      <c r="AC719" s="142"/>
    </row>
    <row r="720" spans="2:29" ht="13.8">
      <c r="B720" s="43" t="str">
        <f t="shared" si="44"/>
        <v>40G MM duplex 100 m QSFP+</v>
      </c>
      <c r="C720" s="64">
        <v>0</v>
      </c>
      <c r="D720" s="64">
        <v>0</v>
      </c>
      <c r="E720" s="64"/>
      <c r="F720" s="64"/>
      <c r="G720" s="211"/>
      <c r="H720" s="64"/>
      <c r="I720" s="64"/>
      <c r="J720" s="64"/>
      <c r="K720" s="64"/>
      <c r="L720" s="64"/>
      <c r="M720" s="64"/>
      <c r="N720" s="64"/>
      <c r="AC720" s="142"/>
    </row>
    <row r="721" spans="2:29" ht="13.8">
      <c r="B721" s="43" t="str">
        <f t="shared" si="44"/>
        <v>40G eSR4 300 m QSFP+</v>
      </c>
      <c r="C721" s="64">
        <v>0</v>
      </c>
      <c r="D721" s="64">
        <v>0</v>
      </c>
      <c r="E721" s="64"/>
      <c r="F721" s="64"/>
      <c r="G721" s="211"/>
      <c r="H721" s="64"/>
      <c r="I721" s="64"/>
      <c r="J721" s="64"/>
      <c r="K721" s="64"/>
      <c r="L721" s="64"/>
      <c r="M721" s="64"/>
      <c r="N721" s="64"/>
      <c r="AC721" s="142"/>
    </row>
    <row r="722" spans="2:29" ht="13.8">
      <c r="B722" s="43" t="str">
        <f t="shared" si="44"/>
        <v>40G PSM4  500 m QSFP+</v>
      </c>
      <c r="C722" s="64">
        <v>119.50554770660001</v>
      </c>
      <c r="D722" s="64">
        <v>161.25879399999999</v>
      </c>
      <c r="E722" s="64"/>
      <c r="F722" s="64"/>
      <c r="G722" s="211"/>
      <c r="H722" s="64"/>
      <c r="I722" s="64"/>
      <c r="J722" s="64"/>
      <c r="K722" s="64"/>
      <c r="L722" s="64"/>
      <c r="M722" s="64"/>
      <c r="N722" s="64"/>
      <c r="AC722" s="142"/>
    </row>
    <row r="723" spans="2:29" ht="13.8">
      <c r="B723" s="43" t="str">
        <f t="shared" si="44"/>
        <v>40G (FR) 2 km CFP</v>
      </c>
      <c r="C723" s="64">
        <v>3.6147868986222091</v>
      </c>
      <c r="D723" s="64">
        <v>2.1111758458730683</v>
      </c>
      <c r="E723" s="64"/>
      <c r="F723" s="64"/>
      <c r="G723" s="211"/>
      <c r="H723" s="64"/>
      <c r="I723" s="64"/>
      <c r="J723" s="64"/>
      <c r="K723" s="64"/>
      <c r="L723" s="64"/>
      <c r="M723" s="64"/>
      <c r="N723" s="64"/>
      <c r="AC723" s="142"/>
    </row>
    <row r="724" spans="2:29" ht="13.8">
      <c r="B724" s="43" t="str">
        <f t="shared" si="44"/>
        <v>40G (LR4 subspec) 2 km QSFP+</v>
      </c>
      <c r="C724" s="64">
        <v>177.55117799999999</v>
      </c>
      <c r="D724" s="64">
        <v>277.09314268000003</v>
      </c>
      <c r="E724" s="64"/>
      <c r="F724" s="64"/>
      <c r="G724" s="211"/>
      <c r="H724" s="64"/>
      <c r="I724" s="64"/>
      <c r="J724" s="64"/>
      <c r="K724" s="64"/>
      <c r="L724" s="64"/>
      <c r="M724" s="64"/>
      <c r="N724" s="64"/>
      <c r="AC724" s="142"/>
    </row>
    <row r="725" spans="2:29" ht="13.8">
      <c r="B725" s="43" t="str">
        <f t="shared" si="44"/>
        <v>40G 10 km CFP</v>
      </c>
      <c r="C725" s="64">
        <v>7.8193956068084791</v>
      </c>
      <c r="D725" s="64">
        <v>3.8446607087985556</v>
      </c>
      <c r="E725" s="64"/>
      <c r="F725" s="64"/>
      <c r="G725" s="211"/>
      <c r="H725" s="64"/>
      <c r="I725" s="64"/>
      <c r="J725" s="64"/>
      <c r="K725" s="64"/>
      <c r="L725" s="64"/>
      <c r="M725" s="64"/>
      <c r="N725" s="64"/>
      <c r="AC725" s="142"/>
    </row>
    <row r="726" spans="2:29" ht="13.8">
      <c r="B726" s="43" t="str">
        <f t="shared" si="44"/>
        <v>40G 10 km QSFP+</v>
      </c>
      <c r="C726" s="64">
        <v>139.9656742823521</v>
      </c>
      <c r="D726" s="64">
        <v>170.32318072539266</v>
      </c>
      <c r="E726" s="64"/>
      <c r="F726" s="64"/>
      <c r="G726" s="211"/>
      <c r="H726" s="64"/>
      <c r="I726" s="64"/>
      <c r="J726" s="64"/>
      <c r="K726" s="64"/>
      <c r="L726" s="64"/>
      <c r="M726" s="64"/>
      <c r="N726" s="64"/>
      <c r="AC726" s="142"/>
    </row>
    <row r="727" spans="2:29" ht="13.8">
      <c r="B727" s="43" t="str">
        <f t="shared" si="44"/>
        <v>40G 40 km QSFP+</v>
      </c>
      <c r="C727" s="64">
        <v>8.1879420954829136</v>
      </c>
      <c r="D727" s="64">
        <v>7.9265538087967364</v>
      </c>
      <c r="E727" s="64"/>
      <c r="F727" s="64"/>
      <c r="G727" s="211"/>
      <c r="H727" s="64"/>
      <c r="I727" s="64"/>
      <c r="J727" s="64"/>
      <c r="K727" s="64"/>
      <c r="L727" s="64"/>
      <c r="M727" s="64"/>
      <c r="N727" s="64"/>
      <c r="AC727" s="142"/>
    </row>
    <row r="728" spans="2:29" ht="13.8">
      <c r="B728" s="43" t="str">
        <f t="shared" si="44"/>
        <v>50G  100 m all</v>
      </c>
      <c r="C728" s="64">
        <v>0</v>
      </c>
      <c r="D728" s="64">
        <v>0</v>
      </c>
      <c r="E728" s="64"/>
      <c r="F728" s="64"/>
      <c r="G728" s="211"/>
      <c r="H728" s="64"/>
      <c r="I728" s="64"/>
      <c r="J728" s="64"/>
      <c r="K728" s="64"/>
      <c r="L728" s="64"/>
      <c r="M728" s="64"/>
      <c r="N728" s="64"/>
      <c r="AC728" s="142"/>
    </row>
    <row r="729" spans="2:29" ht="13.8">
      <c r="B729" s="43" t="str">
        <f t="shared" si="44"/>
        <v>50G  2 km all</v>
      </c>
      <c r="C729" s="64">
        <v>0</v>
      </c>
      <c r="D729" s="64">
        <v>0</v>
      </c>
      <c r="E729" s="64"/>
      <c r="F729" s="64"/>
      <c r="G729" s="211"/>
      <c r="H729" s="64"/>
      <c r="I729" s="64"/>
      <c r="J729" s="64"/>
      <c r="K729" s="64"/>
      <c r="L729" s="64"/>
      <c r="M729" s="64"/>
      <c r="N729" s="64"/>
      <c r="AC729" s="142"/>
    </row>
    <row r="730" spans="2:29" ht="13.8">
      <c r="B730" s="43" t="str">
        <f t="shared" si="44"/>
        <v>50G  10 km all</v>
      </c>
      <c r="C730" s="64">
        <v>0</v>
      </c>
      <c r="D730" s="64">
        <v>0</v>
      </c>
      <c r="E730" s="64"/>
      <c r="F730" s="64"/>
      <c r="G730" s="211"/>
      <c r="H730" s="64"/>
      <c r="I730" s="64"/>
      <c r="J730" s="64"/>
      <c r="K730" s="64"/>
      <c r="L730" s="64"/>
      <c r="M730" s="64"/>
      <c r="N730" s="64"/>
      <c r="AC730" s="142"/>
    </row>
    <row r="731" spans="2:29" ht="13.8">
      <c r="B731" s="43" t="str">
        <f t="shared" si="44"/>
        <v>50G  40 km all</v>
      </c>
      <c r="C731" s="64">
        <v>0</v>
      </c>
      <c r="D731" s="64">
        <v>0</v>
      </c>
      <c r="E731" s="64"/>
      <c r="F731" s="64"/>
      <c r="G731" s="211"/>
      <c r="H731" s="64"/>
      <c r="I731" s="64"/>
      <c r="J731" s="64"/>
      <c r="K731" s="64"/>
      <c r="L731" s="64"/>
      <c r="M731" s="64"/>
      <c r="N731" s="64"/>
      <c r="AC731" s="142"/>
    </row>
    <row r="732" spans="2:29" ht="13.8">
      <c r="B732" s="43" t="str">
        <f t="shared" si="44"/>
        <v>50G  80 km all</v>
      </c>
      <c r="C732" s="64">
        <v>0</v>
      </c>
      <c r="D732" s="64">
        <v>0</v>
      </c>
      <c r="E732" s="64"/>
      <c r="F732" s="64"/>
      <c r="G732" s="211"/>
      <c r="H732" s="64"/>
      <c r="I732" s="64"/>
      <c r="J732" s="64"/>
      <c r="K732" s="64"/>
      <c r="L732" s="64"/>
      <c r="M732" s="64"/>
      <c r="N732" s="64"/>
      <c r="AC732" s="142"/>
    </row>
    <row r="733" spans="2:29" ht="13.8">
      <c r="B733" s="43" t="str">
        <f t="shared" ref="B733:B752" si="45">B127</f>
        <v>100G SR4 100 m CFP</v>
      </c>
      <c r="C733" s="64">
        <v>0</v>
      </c>
      <c r="D733" s="64">
        <v>0</v>
      </c>
      <c r="E733" s="64"/>
      <c r="F733" s="64"/>
      <c r="G733" s="211"/>
      <c r="H733" s="64"/>
      <c r="I733" s="64"/>
      <c r="J733" s="64"/>
      <c r="K733" s="64"/>
      <c r="L733" s="64"/>
      <c r="M733" s="64"/>
      <c r="N733" s="64"/>
      <c r="AC733" s="142"/>
    </row>
    <row r="734" spans="2:29" ht="13.8">
      <c r="B734" s="43" t="str">
        <f t="shared" si="45"/>
        <v>100G SR4 100 m CFP2/4</v>
      </c>
      <c r="C734" s="64">
        <v>0</v>
      </c>
      <c r="D734" s="64">
        <v>0</v>
      </c>
      <c r="E734" s="64"/>
      <c r="F734" s="64"/>
      <c r="G734" s="211"/>
      <c r="H734" s="64"/>
      <c r="I734" s="64"/>
      <c r="J734" s="64"/>
      <c r="K734" s="64"/>
      <c r="L734" s="64"/>
      <c r="M734" s="64"/>
      <c r="N734" s="64"/>
      <c r="AC734" s="142"/>
    </row>
    <row r="735" spans="2:29" ht="13.8">
      <c r="B735" s="43" t="str">
        <f t="shared" si="45"/>
        <v>100G SR4 100 m QSFP28</v>
      </c>
      <c r="C735" s="64">
        <v>0</v>
      </c>
      <c r="D735" s="64">
        <v>0</v>
      </c>
      <c r="E735" s="64"/>
      <c r="F735" s="64"/>
      <c r="G735" s="211"/>
      <c r="H735" s="64"/>
      <c r="I735" s="64"/>
      <c r="J735" s="64"/>
      <c r="K735" s="64"/>
      <c r="L735" s="64"/>
      <c r="M735" s="64"/>
      <c r="N735" s="64"/>
      <c r="AC735" s="142"/>
    </row>
    <row r="736" spans="2:29" ht="13.8">
      <c r="B736" s="43" t="str">
        <f t="shared" si="45"/>
        <v>100G SR2 100 m All</v>
      </c>
      <c r="C736" s="64">
        <v>0</v>
      </c>
      <c r="D736" s="64">
        <v>0</v>
      </c>
      <c r="E736" s="64"/>
      <c r="F736" s="64"/>
      <c r="G736" s="211"/>
      <c r="H736" s="64"/>
      <c r="I736" s="64"/>
      <c r="J736" s="64"/>
      <c r="K736" s="64"/>
      <c r="L736" s="64"/>
      <c r="M736" s="64"/>
      <c r="N736" s="64"/>
    </row>
    <row r="737" spans="2:14" ht="13.8">
      <c r="B737" s="43" t="str">
        <f t="shared" si="45"/>
        <v>100G MM Duplex 100 - 300 m QSFP28</v>
      </c>
      <c r="C737" s="64">
        <v>0</v>
      </c>
      <c r="D737" s="64">
        <v>0</v>
      </c>
      <c r="E737" s="64"/>
      <c r="F737" s="64"/>
      <c r="G737" s="211"/>
      <c r="H737" s="64"/>
      <c r="I737" s="64"/>
      <c r="J737" s="64"/>
      <c r="K737" s="64"/>
      <c r="L737" s="64"/>
      <c r="M737" s="64"/>
      <c r="N737" s="64"/>
    </row>
    <row r="738" spans="2:14" ht="13.8">
      <c r="B738" s="43" t="str">
        <f t="shared" si="45"/>
        <v>100G eSR4 300 m QSFP28</v>
      </c>
      <c r="C738" s="64">
        <v>0</v>
      </c>
      <c r="D738" s="64">
        <v>0</v>
      </c>
      <c r="E738" s="64"/>
      <c r="F738" s="64"/>
      <c r="G738" s="211"/>
      <c r="H738" s="64"/>
      <c r="I738" s="64"/>
      <c r="J738" s="64"/>
      <c r="K738" s="64"/>
      <c r="L738" s="64"/>
      <c r="M738" s="64"/>
      <c r="N738" s="64"/>
    </row>
    <row r="739" spans="2:14" ht="13.8">
      <c r="B739" s="43" t="str">
        <f t="shared" si="45"/>
        <v>100G PSM4 500 m QSFP28</v>
      </c>
      <c r="C739" s="64">
        <v>21.687644876799997</v>
      </c>
      <c r="D739" s="64">
        <v>39.523500749999997</v>
      </c>
      <c r="E739" s="64"/>
      <c r="F739" s="64"/>
      <c r="G739" s="211"/>
      <c r="H739" s="64"/>
      <c r="I739" s="64"/>
      <c r="J739" s="64"/>
      <c r="K739" s="64"/>
      <c r="L739" s="64"/>
      <c r="M739" s="64"/>
      <c r="N739" s="64"/>
    </row>
    <row r="740" spans="2:14" ht="13.8">
      <c r="B740" s="43" t="str">
        <f t="shared" si="45"/>
        <v>100G DR 500m QSFP28</v>
      </c>
      <c r="C740" s="64">
        <v>0</v>
      </c>
      <c r="D740" s="64">
        <v>0</v>
      </c>
      <c r="E740" s="64"/>
      <c r="F740" s="64"/>
      <c r="G740" s="211"/>
      <c r="H740" s="64"/>
      <c r="I740" s="64"/>
      <c r="J740" s="64"/>
      <c r="K740" s="64"/>
      <c r="L740" s="64"/>
      <c r="M740" s="64"/>
      <c r="N740" s="64"/>
    </row>
    <row r="741" spans="2:14" ht="13.8">
      <c r="B741" s="43" t="str">
        <f t="shared" si="45"/>
        <v>100G CWDM4-subspec 500 m QSFP28</v>
      </c>
      <c r="C741" s="64">
        <v>55.125374999999998</v>
      </c>
      <c r="D741" s="64">
        <v>286.00796384999995</v>
      </c>
      <c r="E741" s="64"/>
      <c r="F741" s="64"/>
      <c r="G741" s="211"/>
      <c r="H741" s="64"/>
      <c r="I741" s="64"/>
      <c r="J741" s="64"/>
      <c r="K741" s="64"/>
      <c r="L741" s="64"/>
      <c r="M741" s="64"/>
      <c r="N741" s="64"/>
    </row>
    <row r="742" spans="2:14" ht="13.8">
      <c r="B742" s="43" t="str">
        <f t="shared" si="45"/>
        <v>100G CWDM4 2 km QSFP28</v>
      </c>
      <c r="C742" s="64">
        <v>25.566254999999995</v>
      </c>
      <c r="D742" s="64">
        <v>177.05254905000001</v>
      </c>
      <c r="E742" s="64"/>
      <c r="F742" s="64"/>
      <c r="G742" s="211"/>
      <c r="H742" s="64"/>
      <c r="I742" s="64"/>
      <c r="J742" s="64"/>
      <c r="K742" s="64"/>
      <c r="L742" s="64"/>
      <c r="M742" s="64"/>
      <c r="N742" s="64"/>
    </row>
    <row r="743" spans="2:14" ht="13.8">
      <c r="B743" s="43" t="str">
        <f t="shared" si="45"/>
        <v>100G FR, DR+ 2 km QSFP28</v>
      </c>
      <c r="C743" s="64">
        <v>0</v>
      </c>
      <c r="D743" s="64">
        <v>0</v>
      </c>
      <c r="E743" s="64"/>
      <c r="F743" s="64"/>
      <c r="G743" s="211"/>
      <c r="H743" s="64"/>
      <c r="I743" s="64"/>
      <c r="J743" s="64"/>
      <c r="K743" s="64"/>
      <c r="L743" s="64"/>
      <c r="M743" s="64"/>
      <c r="N743" s="64"/>
    </row>
    <row r="744" spans="2:14" ht="13.8">
      <c r="B744" s="43" t="str">
        <f t="shared" si="45"/>
        <v>100G LR4 10 km CFP</v>
      </c>
      <c r="C744" s="64">
        <v>387.84002208207454</v>
      </c>
      <c r="D744" s="64">
        <v>186.42675405916248</v>
      </c>
      <c r="E744" s="64"/>
      <c r="F744" s="64"/>
      <c r="G744" s="211"/>
      <c r="H744" s="64"/>
      <c r="I744" s="64"/>
      <c r="J744" s="64"/>
      <c r="K744" s="64"/>
      <c r="L744" s="64"/>
      <c r="M744" s="64"/>
      <c r="N744" s="64"/>
    </row>
    <row r="745" spans="2:14" ht="13.8">
      <c r="B745" s="43" t="str">
        <f t="shared" si="45"/>
        <v>100G LR4 10 km CFP2/4</v>
      </c>
      <c r="C745" s="64">
        <v>265.89292589706986</v>
      </c>
      <c r="D745" s="64">
        <v>167.37814313065076</v>
      </c>
      <c r="E745" s="64"/>
      <c r="F745" s="64"/>
      <c r="G745" s="211"/>
      <c r="H745" s="64"/>
      <c r="I745" s="64"/>
      <c r="J745" s="64"/>
      <c r="K745" s="64"/>
      <c r="L745" s="64"/>
      <c r="M745" s="64"/>
      <c r="N745" s="64"/>
    </row>
    <row r="746" spans="2:14" ht="13.8">
      <c r="B746" s="43" t="str">
        <f t="shared" si="45"/>
        <v>100G LR4 and LR1 10 km QSFP28</v>
      </c>
      <c r="C746" s="64">
        <v>175.29210971636297</v>
      </c>
      <c r="D746" s="64">
        <v>434.82240000000002</v>
      </c>
      <c r="E746" s="64"/>
      <c r="F746" s="64"/>
      <c r="G746" s="211"/>
      <c r="H746" s="64"/>
      <c r="I746" s="64"/>
      <c r="J746" s="64"/>
      <c r="K746" s="64"/>
      <c r="L746" s="64"/>
      <c r="M746" s="64"/>
      <c r="N746" s="64"/>
    </row>
    <row r="747" spans="2:14" ht="13.8">
      <c r="B747" s="43" t="str">
        <f t="shared" si="45"/>
        <v>100G 4WDM10 10 km QSFP28</v>
      </c>
      <c r="C747" s="64">
        <v>0</v>
      </c>
      <c r="D747" s="64">
        <v>22.5</v>
      </c>
      <c r="E747" s="64"/>
      <c r="F747" s="64"/>
      <c r="G747" s="211"/>
      <c r="H747" s="64"/>
      <c r="I747" s="64"/>
      <c r="J747" s="64"/>
      <c r="K747" s="64"/>
      <c r="L747" s="64"/>
      <c r="M747" s="64"/>
      <c r="N747" s="64"/>
    </row>
    <row r="748" spans="2:14" ht="13.8">
      <c r="B748" s="43" t="str">
        <f t="shared" si="45"/>
        <v>100G 4WDM20 20 km QSFP28</v>
      </c>
      <c r="C748" s="64">
        <v>0</v>
      </c>
      <c r="D748" s="64">
        <v>0</v>
      </c>
      <c r="E748" s="64"/>
      <c r="F748" s="64"/>
      <c r="G748" s="211"/>
      <c r="H748" s="64"/>
      <c r="I748" s="64"/>
      <c r="J748" s="64"/>
      <c r="K748" s="64"/>
      <c r="L748" s="64"/>
      <c r="M748" s="64"/>
      <c r="N748" s="64"/>
    </row>
    <row r="749" spans="2:14" ht="13.8">
      <c r="B749" s="43" t="str">
        <f t="shared" si="45"/>
        <v>100G ER4-Lite 30 km QSFP28</v>
      </c>
      <c r="C749" s="64">
        <v>0</v>
      </c>
      <c r="D749" s="64">
        <v>6.9744847890088328</v>
      </c>
      <c r="E749" s="64"/>
      <c r="F749" s="64"/>
      <c r="G749" s="211"/>
      <c r="H749" s="64"/>
      <c r="I749" s="64"/>
      <c r="J749" s="64"/>
      <c r="K749" s="64"/>
      <c r="L749" s="64"/>
      <c r="M749" s="64"/>
      <c r="N749" s="64"/>
    </row>
    <row r="750" spans="2:14" ht="13.8">
      <c r="B750" s="43" t="str">
        <f t="shared" si="45"/>
        <v>100G ER4 40 km QSFP28</v>
      </c>
      <c r="C750" s="64">
        <v>0</v>
      </c>
      <c r="D750" s="64">
        <v>0</v>
      </c>
      <c r="E750" s="64"/>
      <c r="F750" s="64"/>
      <c r="G750" s="211"/>
      <c r="H750" s="64"/>
      <c r="I750" s="64"/>
      <c r="J750" s="64"/>
      <c r="K750" s="64"/>
      <c r="L750" s="64"/>
      <c r="M750" s="64"/>
      <c r="N750" s="64"/>
    </row>
    <row r="751" spans="2:14" ht="13.8">
      <c r="B751" s="43" t="str">
        <f t="shared" si="45"/>
        <v>100G ZR4 80 km QSFP28</v>
      </c>
      <c r="C751" s="64">
        <v>0</v>
      </c>
      <c r="D751" s="64">
        <v>0</v>
      </c>
      <c r="E751" s="64"/>
      <c r="F751" s="64"/>
      <c r="G751" s="211"/>
      <c r="H751" s="64"/>
      <c r="I751" s="64"/>
      <c r="J751" s="64"/>
      <c r="K751" s="64"/>
      <c r="L751" s="64"/>
      <c r="M751" s="64"/>
      <c r="N751" s="64"/>
    </row>
    <row r="752" spans="2:14" ht="13.8">
      <c r="B752" s="43" t="str">
        <f t="shared" si="45"/>
        <v>200G SR4 100 m QSFP56</v>
      </c>
      <c r="C752" s="64">
        <v>0</v>
      </c>
      <c r="D752" s="64">
        <v>0</v>
      </c>
      <c r="E752" s="64"/>
      <c r="F752" s="64"/>
      <c r="G752" s="211"/>
      <c r="H752" s="64"/>
      <c r="I752" s="64"/>
      <c r="J752" s="64"/>
      <c r="K752" s="64"/>
      <c r="L752" s="64"/>
      <c r="M752" s="64"/>
      <c r="N752" s="64"/>
    </row>
    <row r="753" spans="2:14" ht="13.8">
      <c r="B753" s="43" t="str">
        <f t="shared" ref="B753:B779" si="46">B147</f>
        <v>200G DR 500 m TBD</v>
      </c>
      <c r="C753" s="64">
        <v>0</v>
      </c>
      <c r="D753" s="64">
        <v>0</v>
      </c>
      <c r="E753" s="64"/>
      <c r="F753" s="64"/>
      <c r="G753" s="211"/>
      <c r="H753" s="64"/>
      <c r="I753" s="64"/>
      <c r="J753" s="64"/>
      <c r="K753" s="64"/>
      <c r="L753" s="64"/>
      <c r="M753" s="64"/>
      <c r="N753" s="64"/>
    </row>
    <row r="754" spans="2:14" ht="13.8">
      <c r="B754" s="43" t="str">
        <f t="shared" si="46"/>
        <v>200G FR4 3 km QSFP56</v>
      </c>
      <c r="C754" s="64">
        <v>0</v>
      </c>
      <c r="D754" s="64">
        <v>0</v>
      </c>
      <c r="E754" s="64"/>
      <c r="F754" s="64"/>
      <c r="G754" s="211"/>
      <c r="H754" s="64"/>
      <c r="I754" s="64"/>
      <c r="J754" s="64"/>
      <c r="K754" s="64"/>
      <c r="L754" s="64"/>
      <c r="M754" s="64"/>
      <c r="N754" s="64"/>
    </row>
    <row r="755" spans="2:14" ht="13.8">
      <c r="B755" s="43" t="str">
        <f t="shared" si="46"/>
        <v>200G LR 10 km TBD</v>
      </c>
      <c r="C755" s="64">
        <v>0</v>
      </c>
      <c r="D755" s="64">
        <v>0</v>
      </c>
      <c r="E755" s="64"/>
      <c r="F755" s="64"/>
      <c r="G755" s="211"/>
      <c r="H755" s="64"/>
      <c r="I755" s="64"/>
      <c r="J755" s="64"/>
      <c r="K755" s="64"/>
      <c r="L755" s="64"/>
      <c r="M755" s="64"/>
      <c r="N755" s="64"/>
    </row>
    <row r="756" spans="2:14" ht="13.8">
      <c r="B756" s="43" t="str">
        <f t="shared" si="46"/>
        <v>200G ER4 40 km TBD</v>
      </c>
      <c r="C756" s="64">
        <v>0</v>
      </c>
      <c r="D756" s="64">
        <v>0</v>
      </c>
      <c r="E756" s="64"/>
      <c r="F756" s="64"/>
      <c r="G756" s="211"/>
      <c r="H756" s="64"/>
      <c r="I756" s="64"/>
      <c r="J756" s="64"/>
      <c r="K756" s="64"/>
      <c r="L756" s="64"/>
      <c r="M756" s="64"/>
      <c r="N756" s="64"/>
    </row>
    <row r="757" spans="2:14" ht="13.8">
      <c r="B757" s="43" t="str">
        <f t="shared" si="46"/>
        <v>2x200 (400G-SR8) 100 m OSFP, QSFP-DD</v>
      </c>
      <c r="C757" s="64">
        <v>0</v>
      </c>
      <c r="D757" s="64">
        <v>0</v>
      </c>
      <c r="E757" s="64"/>
      <c r="F757" s="64"/>
      <c r="G757" s="211"/>
      <c r="H757" s="64"/>
      <c r="I757" s="64"/>
      <c r="J757" s="64"/>
      <c r="K757" s="64"/>
      <c r="L757" s="64"/>
      <c r="M757" s="64"/>
      <c r="N757" s="64"/>
    </row>
    <row r="758" spans="2:14" ht="13.8">
      <c r="B758" s="43" t="str">
        <f t="shared" si="46"/>
        <v>400G SR4.2 100 m OSFP, QSFP-DD</v>
      </c>
      <c r="C758" s="64">
        <v>0</v>
      </c>
      <c r="D758" s="64">
        <v>0</v>
      </c>
      <c r="E758" s="64"/>
      <c r="F758" s="64"/>
      <c r="G758" s="211"/>
      <c r="H758" s="64"/>
      <c r="I758" s="64"/>
      <c r="J758" s="64"/>
      <c r="K758" s="64"/>
      <c r="L758" s="64"/>
      <c r="M758" s="64"/>
      <c r="N758" s="64"/>
    </row>
    <row r="759" spans="2:14" ht="13.8">
      <c r="B759" s="43" t="str">
        <f t="shared" si="46"/>
        <v>400G DR4 500 m OSFP, QSFP-DD, QSFP112</v>
      </c>
      <c r="C759" s="64">
        <v>0</v>
      </c>
      <c r="D759" s="64">
        <v>0</v>
      </c>
      <c r="E759" s="64"/>
      <c r="F759" s="64"/>
      <c r="G759" s="211"/>
      <c r="H759" s="64"/>
      <c r="I759" s="64"/>
      <c r="J759" s="64"/>
      <c r="K759" s="64"/>
      <c r="L759" s="64"/>
      <c r="M759" s="64"/>
      <c r="N759" s="64"/>
    </row>
    <row r="760" spans="2:14" ht="13.8">
      <c r="B760" s="43" t="str">
        <f t="shared" si="46"/>
        <v>2x(200G FR4) 2 km OSFP</v>
      </c>
      <c r="C760" s="64">
        <v>0</v>
      </c>
      <c r="D760" s="64">
        <v>0</v>
      </c>
      <c r="E760" s="64"/>
      <c r="F760" s="64"/>
      <c r="G760" s="211"/>
      <c r="H760" s="64"/>
      <c r="I760" s="64"/>
      <c r="J760" s="64"/>
      <c r="K760" s="64"/>
      <c r="L760" s="64"/>
      <c r="M760" s="64"/>
      <c r="N760" s="64"/>
    </row>
    <row r="761" spans="2:14" ht="13.8">
      <c r="B761" s="43" t="str">
        <f t="shared" si="46"/>
        <v>400G FR4 2 km OSFP, QSFP-DD, QSFP112</v>
      </c>
      <c r="C761" s="64">
        <v>0</v>
      </c>
      <c r="D761" s="64">
        <v>8.1299999999999997E-2</v>
      </c>
      <c r="E761" s="64"/>
      <c r="F761" s="64"/>
      <c r="G761" s="211"/>
      <c r="H761" s="64"/>
      <c r="I761" s="64"/>
      <c r="J761" s="64"/>
      <c r="K761" s="64"/>
      <c r="L761" s="64"/>
      <c r="M761" s="64"/>
      <c r="N761" s="64"/>
    </row>
    <row r="762" spans="2:14" ht="13.8">
      <c r="B762" s="43" t="str">
        <f t="shared" si="46"/>
        <v>400G LR8, LR4 10 km OSFP, QSFP-DD, QSFP112</v>
      </c>
      <c r="C762" s="64">
        <v>0</v>
      </c>
      <c r="D762" s="64">
        <v>1.2669999999999999</v>
      </c>
      <c r="E762" s="64"/>
      <c r="F762" s="64"/>
      <c r="G762" s="211"/>
      <c r="H762" s="64"/>
      <c r="I762" s="64"/>
      <c r="J762" s="64"/>
      <c r="K762" s="64"/>
      <c r="L762" s="64"/>
      <c r="M762" s="64"/>
      <c r="N762" s="64"/>
    </row>
    <row r="763" spans="2:14" ht="13.8">
      <c r="B763" s="43" t="str">
        <f t="shared" si="46"/>
        <v>400G ER4 40 km TBD</v>
      </c>
      <c r="C763" s="64">
        <v>0</v>
      </c>
      <c r="D763" s="64">
        <v>0</v>
      </c>
      <c r="E763" s="64"/>
      <c r="F763" s="64"/>
      <c r="G763" s="211"/>
      <c r="H763" s="64"/>
      <c r="I763" s="64"/>
      <c r="J763" s="64"/>
      <c r="K763" s="64"/>
      <c r="L763" s="64"/>
      <c r="M763" s="64"/>
      <c r="N763" s="64"/>
    </row>
    <row r="764" spans="2:14" ht="13.8">
      <c r="B764" s="43" t="str">
        <f t="shared" si="46"/>
        <v>800G SR8 50 m OSFP, QSFP-DD800</v>
      </c>
      <c r="C764" s="64">
        <v>0</v>
      </c>
      <c r="D764" s="64">
        <v>0</v>
      </c>
      <c r="E764" s="64"/>
      <c r="F764" s="64"/>
      <c r="G764" s="211"/>
      <c r="H764" s="64"/>
      <c r="I764" s="64"/>
      <c r="J764" s="64"/>
      <c r="K764" s="64"/>
      <c r="L764" s="64"/>
      <c r="M764" s="64"/>
      <c r="N764" s="64"/>
    </row>
    <row r="765" spans="2:14" ht="13.8">
      <c r="B765" s="43" t="str">
        <f t="shared" si="46"/>
        <v>800G DR8, DR4 500 m OSFP, QSFP-DD800</v>
      </c>
      <c r="C765" s="64">
        <v>0</v>
      </c>
      <c r="D765" s="64">
        <v>0</v>
      </c>
      <c r="E765" s="64"/>
      <c r="F765" s="64"/>
      <c r="G765" s="211"/>
      <c r="H765" s="64"/>
      <c r="I765" s="64"/>
      <c r="J765" s="64"/>
      <c r="K765" s="64"/>
      <c r="L765" s="64"/>
      <c r="M765" s="64"/>
      <c r="N765" s="64"/>
    </row>
    <row r="766" spans="2:14" ht="13.8">
      <c r="B766" s="43" t="str">
        <f t="shared" si="46"/>
        <v>2x(400G FR4), 800G FR4 2 km OSFP, QSFP-DD800</v>
      </c>
      <c r="C766" s="64">
        <v>0</v>
      </c>
      <c r="D766" s="64">
        <v>0</v>
      </c>
      <c r="E766" s="64"/>
      <c r="F766" s="64"/>
      <c r="G766" s="211"/>
      <c r="H766" s="64"/>
      <c r="I766" s="64"/>
      <c r="J766" s="64"/>
      <c r="K766" s="64"/>
      <c r="L766" s="64"/>
      <c r="M766" s="64"/>
      <c r="N766" s="64"/>
    </row>
    <row r="767" spans="2:14" ht="13.8">
      <c r="B767" s="43" t="str">
        <f t="shared" si="46"/>
        <v>800G LR8, LR4 6, 10 km TBD</v>
      </c>
      <c r="C767" s="64">
        <v>0</v>
      </c>
      <c r="D767" s="64">
        <v>0</v>
      </c>
      <c r="E767" s="64"/>
      <c r="F767" s="64"/>
      <c r="G767" s="211"/>
      <c r="H767" s="64"/>
      <c r="I767" s="64"/>
      <c r="J767" s="64"/>
      <c r="K767" s="64"/>
      <c r="L767" s="64"/>
      <c r="M767" s="64"/>
      <c r="N767" s="64"/>
    </row>
    <row r="768" spans="2:14" ht="13.8">
      <c r="B768" s="43" t="str">
        <f t="shared" si="46"/>
        <v>800G ZRlite 10 km, 20 km TBD</v>
      </c>
      <c r="C768" s="64">
        <v>0</v>
      </c>
      <c r="D768" s="64">
        <v>0</v>
      </c>
      <c r="E768" s="64"/>
      <c r="F768" s="64"/>
      <c r="G768" s="211"/>
      <c r="H768" s="64"/>
      <c r="I768" s="64"/>
      <c r="J768" s="64"/>
      <c r="K768" s="64"/>
      <c r="L768" s="64"/>
      <c r="M768" s="64"/>
      <c r="N768" s="64"/>
    </row>
    <row r="769" spans="2:14" ht="13.8">
      <c r="B769" s="43" t="str">
        <f t="shared" si="46"/>
        <v>800G ER4 40 km TBD</v>
      </c>
      <c r="C769" s="64">
        <v>0</v>
      </c>
      <c r="D769" s="64">
        <v>0</v>
      </c>
      <c r="E769" s="64"/>
      <c r="F769" s="64"/>
      <c r="G769" s="211"/>
      <c r="H769" s="64"/>
      <c r="I769" s="64"/>
      <c r="J769" s="64"/>
      <c r="K769" s="64"/>
      <c r="L769" s="64"/>
      <c r="M769" s="64"/>
      <c r="N769" s="64"/>
    </row>
    <row r="770" spans="2:14" ht="13.8">
      <c r="B770" s="43" t="str">
        <f t="shared" si="46"/>
        <v>1.6T SR16 100 m OSFP-XD and TBD</v>
      </c>
      <c r="C770" s="64">
        <v>0</v>
      </c>
      <c r="D770" s="64">
        <v>0</v>
      </c>
      <c r="E770" s="64"/>
      <c r="F770" s="64"/>
      <c r="G770" s="211"/>
      <c r="H770" s="64"/>
      <c r="I770" s="64"/>
      <c r="J770" s="64"/>
      <c r="K770" s="64"/>
      <c r="L770" s="64"/>
      <c r="M770" s="64"/>
      <c r="N770" s="64"/>
    </row>
    <row r="771" spans="2:14" ht="13.8">
      <c r="B771" s="43" t="str">
        <f t="shared" si="46"/>
        <v>1.6T DR8 500 m OSFP-XD and TBD</v>
      </c>
      <c r="C771" s="64">
        <v>0</v>
      </c>
      <c r="D771" s="64">
        <v>0</v>
      </c>
      <c r="E771" s="64"/>
      <c r="F771" s="64"/>
      <c r="G771" s="211"/>
      <c r="H771" s="64"/>
      <c r="I771" s="64"/>
      <c r="J771" s="64"/>
      <c r="K771" s="64"/>
      <c r="L771" s="64"/>
      <c r="M771" s="64"/>
      <c r="N771" s="64"/>
    </row>
    <row r="772" spans="2:14" ht="13.8">
      <c r="B772" s="43" t="str">
        <f t="shared" si="46"/>
        <v>1.6T FR8 2 km OSFP-XD and TBD</v>
      </c>
      <c r="C772" s="64">
        <v>0</v>
      </c>
      <c r="D772" s="64">
        <v>0</v>
      </c>
      <c r="E772" s="64"/>
      <c r="F772" s="64"/>
      <c r="G772" s="211"/>
      <c r="H772" s="64"/>
      <c r="I772" s="64"/>
      <c r="J772" s="64"/>
      <c r="K772" s="64"/>
      <c r="L772" s="64"/>
      <c r="M772" s="64"/>
      <c r="N772" s="64"/>
    </row>
    <row r="773" spans="2:14" ht="13.8">
      <c r="B773" s="43" t="str">
        <f t="shared" si="46"/>
        <v>1.6T LR8 10 km OSFP-XD and TBD</v>
      </c>
      <c r="C773" s="64">
        <v>0</v>
      </c>
      <c r="D773" s="64">
        <v>0</v>
      </c>
      <c r="E773" s="64"/>
      <c r="F773" s="64"/>
      <c r="G773" s="211"/>
      <c r="H773" s="64"/>
      <c r="I773" s="64"/>
      <c r="J773" s="64"/>
      <c r="K773" s="64"/>
      <c r="L773" s="64"/>
      <c r="M773" s="64"/>
      <c r="N773" s="64"/>
    </row>
    <row r="774" spans="2:14" ht="13.8">
      <c r="B774" s="43" t="str">
        <f t="shared" si="46"/>
        <v>1.6T ER8 &gt;10 km OSFP-XD and TBD</v>
      </c>
      <c r="C774" s="64">
        <v>0</v>
      </c>
      <c r="D774" s="64">
        <v>0</v>
      </c>
      <c r="E774" s="64"/>
      <c r="F774" s="64"/>
      <c r="G774" s="211"/>
      <c r="H774" s="64"/>
      <c r="I774" s="64"/>
      <c r="J774" s="64"/>
      <c r="K774" s="64"/>
      <c r="L774" s="64"/>
      <c r="M774" s="64"/>
      <c r="N774" s="64"/>
    </row>
    <row r="775" spans="2:14" ht="13.8">
      <c r="B775" s="43" t="str">
        <f t="shared" si="46"/>
        <v>3.2T SR 100 m OSFP-XD and TBD</v>
      </c>
      <c r="C775" s="64">
        <v>0</v>
      </c>
      <c r="D775" s="64">
        <v>0</v>
      </c>
      <c r="E775" s="64"/>
      <c r="F775" s="64"/>
      <c r="G775" s="211"/>
      <c r="H775" s="64"/>
      <c r="I775" s="64"/>
      <c r="J775" s="64"/>
      <c r="K775" s="64"/>
      <c r="L775" s="64"/>
      <c r="M775" s="64"/>
      <c r="N775" s="64"/>
    </row>
    <row r="776" spans="2:14" ht="13.8">
      <c r="B776" s="43" t="str">
        <f t="shared" si="46"/>
        <v>3.2T DR 500 m OSFP-XD and TBD</v>
      </c>
      <c r="C776" s="64">
        <v>0</v>
      </c>
      <c r="D776" s="64">
        <v>0</v>
      </c>
      <c r="E776" s="64"/>
      <c r="F776" s="64"/>
      <c r="G776" s="211"/>
      <c r="H776" s="64"/>
      <c r="I776" s="64"/>
      <c r="J776" s="64"/>
      <c r="K776" s="64"/>
      <c r="L776" s="64"/>
      <c r="M776" s="64"/>
      <c r="N776" s="64"/>
    </row>
    <row r="777" spans="2:14" ht="13.8">
      <c r="B777" s="43" t="str">
        <f t="shared" si="46"/>
        <v>3.2T FR 2 km OSFP-XD and TBD</v>
      </c>
      <c r="C777" s="64">
        <v>0</v>
      </c>
      <c r="D777" s="64">
        <v>0</v>
      </c>
      <c r="E777" s="64"/>
      <c r="F777" s="64"/>
      <c r="G777" s="211"/>
      <c r="H777" s="64"/>
      <c r="I777" s="64"/>
      <c r="J777" s="64"/>
      <c r="K777" s="64"/>
      <c r="L777" s="64"/>
      <c r="M777" s="64"/>
      <c r="N777" s="64"/>
    </row>
    <row r="778" spans="2:14" ht="13.8">
      <c r="B778" s="43" t="str">
        <f t="shared" si="46"/>
        <v>3.2T LR 10 km OSFP-XD and TBD</v>
      </c>
      <c r="C778" s="64">
        <v>0</v>
      </c>
      <c r="D778" s="64">
        <v>0</v>
      </c>
      <c r="E778" s="64"/>
      <c r="F778" s="64"/>
      <c r="G778" s="211"/>
      <c r="H778" s="64"/>
      <c r="I778" s="64"/>
      <c r="J778" s="64"/>
      <c r="K778" s="64"/>
      <c r="L778" s="64"/>
      <c r="M778" s="64"/>
      <c r="N778" s="64"/>
    </row>
    <row r="779" spans="2:14" ht="13.8">
      <c r="B779" s="43" t="str">
        <f t="shared" si="46"/>
        <v>3.2T ER &gt;10 km OSFP-XD and TBD</v>
      </c>
      <c r="C779" s="64">
        <v>0</v>
      </c>
      <c r="D779" s="64">
        <v>0</v>
      </c>
      <c r="E779" s="64"/>
      <c r="F779" s="64"/>
      <c r="G779" s="211"/>
      <c r="H779" s="64"/>
      <c r="I779" s="64"/>
      <c r="J779" s="64"/>
      <c r="K779" s="64"/>
      <c r="L779" s="64"/>
      <c r="M779" s="64"/>
      <c r="N779" s="64"/>
    </row>
    <row r="780" spans="2:14" ht="13.8">
      <c r="B780" s="43"/>
      <c r="C780" s="64"/>
      <c r="D780" s="64"/>
      <c r="E780" s="64"/>
      <c r="F780" s="64"/>
      <c r="G780" s="211"/>
      <c r="H780" s="64"/>
      <c r="I780" s="64"/>
      <c r="J780" s="64"/>
      <c r="K780" s="64"/>
      <c r="L780" s="64"/>
      <c r="M780" s="64"/>
      <c r="N780" s="64"/>
    </row>
    <row r="781" spans="2:14" ht="13.8">
      <c r="B781" s="43"/>
      <c r="C781" s="64"/>
      <c r="D781" s="64"/>
      <c r="E781" s="64"/>
      <c r="F781" s="64"/>
      <c r="G781" s="211"/>
      <c r="H781" s="64"/>
      <c r="I781" s="64"/>
      <c r="J781" s="64"/>
      <c r="K781" s="64"/>
      <c r="L781" s="64"/>
      <c r="M781" s="64"/>
      <c r="N781" s="64"/>
    </row>
    <row r="782" spans="2:14" ht="13.8">
      <c r="B782" s="52" t="str">
        <f>"Total "&amp;B699&amp;" revenue"</f>
        <v>Total InP integrated revenue</v>
      </c>
      <c r="C782" s="46">
        <v>1510.4269049154386</v>
      </c>
      <c r="D782" s="46">
        <v>2025.9350448884006</v>
      </c>
      <c r="E782" s="46"/>
      <c r="F782" s="46"/>
      <c r="G782" s="212"/>
      <c r="H782" s="46"/>
      <c r="I782" s="46"/>
      <c r="J782" s="46"/>
      <c r="K782" s="46"/>
      <c r="L782" s="46"/>
      <c r="M782" s="46"/>
      <c r="N782" s="46"/>
    </row>
    <row r="785" spans="2:14" ht="21">
      <c r="B785" s="3" t="str">
        <f>B351</f>
        <v>GaAs discrete</v>
      </c>
      <c r="C785" s="1"/>
      <c r="D785" s="1"/>
      <c r="E785" s="1"/>
      <c r="F785" s="1"/>
      <c r="G785" s="203"/>
      <c r="H785" s="1"/>
      <c r="I785" s="1"/>
      <c r="J785" s="1"/>
      <c r="K785" s="1"/>
      <c r="L785" s="1"/>
      <c r="M785" s="1"/>
      <c r="N785" s="1"/>
    </row>
    <row r="786" spans="2:14" ht="13.8">
      <c r="B786" s="51" t="s">
        <v>57</v>
      </c>
      <c r="C786" s="7">
        <v>2016</v>
      </c>
      <c r="D786" s="7">
        <v>2017</v>
      </c>
      <c r="E786" s="7"/>
      <c r="F786" s="7"/>
      <c r="G786" s="206"/>
      <c r="H786" s="7"/>
      <c r="I786" s="7"/>
      <c r="J786" s="7"/>
      <c r="K786" s="7"/>
      <c r="L786" s="7"/>
      <c r="M786" s="7"/>
      <c r="N786" s="7"/>
    </row>
    <row r="787" spans="2:14" ht="13.8">
      <c r="B787" s="43" t="str">
        <f t="shared" ref="B787:B818" si="47">B95</f>
        <v>1G 500 m SFP</v>
      </c>
      <c r="C787" s="64">
        <v>45.763121065</v>
      </c>
      <c r="D787" s="64">
        <v>38.398107000000003</v>
      </c>
      <c r="E787" s="64"/>
      <c r="F787" s="64"/>
      <c r="G787" s="211"/>
      <c r="H787" s="64"/>
      <c r="I787" s="64"/>
      <c r="J787" s="64"/>
      <c r="K787" s="64"/>
      <c r="L787" s="64"/>
      <c r="M787" s="64"/>
      <c r="N787" s="64"/>
    </row>
    <row r="788" spans="2:14" ht="13.8">
      <c r="B788" s="43" t="str">
        <f t="shared" si="47"/>
        <v>1G 10 km SFP</v>
      </c>
      <c r="C788" s="64">
        <v>0</v>
      </c>
      <c r="D788" s="64">
        <v>0</v>
      </c>
      <c r="E788" s="64"/>
      <c r="F788" s="64"/>
      <c r="G788" s="211"/>
      <c r="H788" s="64"/>
      <c r="I788" s="64"/>
      <c r="J788" s="64"/>
      <c r="K788" s="64"/>
      <c r="L788" s="64"/>
      <c r="M788" s="64"/>
      <c r="N788" s="64"/>
    </row>
    <row r="789" spans="2:14" ht="13.8">
      <c r="B789" s="43" t="str">
        <f t="shared" si="47"/>
        <v>1G 40 km SFP</v>
      </c>
      <c r="C789" s="64">
        <v>0</v>
      </c>
      <c r="D789" s="64">
        <v>0</v>
      </c>
      <c r="E789" s="64"/>
      <c r="F789" s="64"/>
      <c r="G789" s="211"/>
      <c r="H789" s="64"/>
      <c r="I789" s="64"/>
      <c r="J789" s="64"/>
      <c r="K789" s="64"/>
      <c r="L789" s="64"/>
      <c r="M789" s="64"/>
      <c r="N789" s="64"/>
    </row>
    <row r="790" spans="2:14" ht="13.8">
      <c r="B790" s="43" t="str">
        <f t="shared" si="47"/>
        <v>1G 80 km SFP</v>
      </c>
      <c r="C790" s="64">
        <v>0</v>
      </c>
      <c r="D790" s="64">
        <v>0</v>
      </c>
      <c r="E790" s="64"/>
      <c r="F790" s="64"/>
      <c r="G790" s="211"/>
      <c r="H790" s="64"/>
      <c r="I790" s="64"/>
      <c r="J790" s="64"/>
      <c r="K790" s="64"/>
      <c r="L790" s="64"/>
      <c r="M790" s="64"/>
      <c r="N790" s="64"/>
    </row>
    <row r="791" spans="2:14" ht="13.8">
      <c r="B791" s="43" t="str">
        <f t="shared" si="47"/>
        <v>G &amp; Fast Ethernet Various Legacy/discontinued</v>
      </c>
      <c r="C791" s="64">
        <v>0</v>
      </c>
      <c r="D791" s="64">
        <v>0</v>
      </c>
      <c r="E791" s="64"/>
      <c r="F791" s="64"/>
      <c r="G791" s="211"/>
      <c r="H791" s="64"/>
      <c r="I791" s="64"/>
      <c r="J791" s="64"/>
      <c r="K791" s="64"/>
      <c r="L791" s="64"/>
      <c r="M791" s="64"/>
      <c r="N791" s="64"/>
    </row>
    <row r="792" spans="2:14" ht="13.8">
      <c r="B792" s="43" t="str">
        <f t="shared" si="47"/>
        <v>10G 300 m XFP</v>
      </c>
      <c r="C792" s="64">
        <v>7.6676450000000003</v>
      </c>
      <c r="D792" s="64">
        <v>4.9103659999999998</v>
      </c>
      <c r="E792" s="64"/>
      <c r="F792" s="64"/>
      <c r="G792" s="211"/>
      <c r="H792" s="64"/>
      <c r="I792" s="64"/>
      <c r="J792" s="64"/>
      <c r="K792" s="64"/>
      <c r="L792" s="64"/>
      <c r="M792" s="64"/>
      <c r="N792" s="64"/>
    </row>
    <row r="793" spans="2:14" ht="13.8">
      <c r="B793" s="43" t="str">
        <f t="shared" si="47"/>
        <v>10G 300 m SFP+</v>
      </c>
      <c r="C793" s="64">
        <v>202.35770202004551</v>
      </c>
      <c r="D793" s="64">
        <v>188.72114215935508</v>
      </c>
      <c r="E793" s="64"/>
      <c r="F793" s="64"/>
      <c r="G793" s="211"/>
      <c r="H793" s="64"/>
      <c r="I793" s="64"/>
      <c r="J793" s="64"/>
      <c r="K793" s="64"/>
      <c r="L793" s="64"/>
      <c r="M793" s="64"/>
      <c r="N793" s="64"/>
    </row>
    <row r="794" spans="2:14" ht="13.8">
      <c r="B794" s="43" t="str">
        <f t="shared" si="47"/>
        <v>10G LRM 220 m SFP+</v>
      </c>
      <c r="C794" s="64">
        <v>0</v>
      </c>
      <c r="D794" s="64">
        <v>0</v>
      </c>
      <c r="E794" s="64"/>
      <c r="F794" s="64"/>
      <c r="G794" s="211"/>
      <c r="H794" s="64"/>
      <c r="I794" s="64"/>
      <c r="J794" s="64"/>
      <c r="K794" s="64"/>
      <c r="L794" s="64"/>
      <c r="M794" s="64"/>
      <c r="N794" s="64"/>
    </row>
    <row r="795" spans="2:14" ht="13.8">
      <c r="B795" s="43" t="str">
        <f t="shared" si="47"/>
        <v>10G 10 km XFP</v>
      </c>
      <c r="C795" s="64">
        <v>0</v>
      </c>
      <c r="D795" s="64">
        <v>0</v>
      </c>
      <c r="E795" s="64"/>
      <c r="F795" s="64"/>
      <c r="G795" s="211"/>
      <c r="H795" s="64"/>
      <c r="I795" s="64"/>
      <c r="J795" s="64"/>
      <c r="K795" s="64"/>
      <c r="L795" s="64"/>
      <c r="M795" s="64"/>
      <c r="N795" s="64"/>
    </row>
    <row r="796" spans="2:14" ht="13.8">
      <c r="B796" s="43" t="str">
        <f t="shared" si="47"/>
        <v>10G 10 km SFP+</v>
      </c>
      <c r="C796" s="64">
        <v>0</v>
      </c>
      <c r="D796" s="64">
        <v>0</v>
      </c>
      <c r="E796" s="64"/>
      <c r="F796" s="64"/>
      <c r="G796" s="211"/>
      <c r="H796" s="64"/>
      <c r="I796" s="64"/>
      <c r="J796" s="64"/>
      <c r="K796" s="64"/>
      <c r="L796" s="64"/>
      <c r="M796" s="64"/>
      <c r="N796" s="64"/>
    </row>
    <row r="797" spans="2:14" ht="13.8">
      <c r="B797" s="43" t="str">
        <f t="shared" si="47"/>
        <v>10G 40 km XFP</v>
      </c>
      <c r="C797" s="64">
        <v>0</v>
      </c>
      <c r="D797" s="64">
        <v>0</v>
      </c>
      <c r="E797" s="64"/>
      <c r="F797" s="64"/>
      <c r="G797" s="211"/>
      <c r="H797" s="64"/>
      <c r="I797" s="64"/>
      <c r="J797" s="64"/>
      <c r="K797" s="64"/>
      <c r="L797" s="64"/>
      <c r="M797" s="64"/>
      <c r="N797" s="64"/>
    </row>
    <row r="798" spans="2:14" ht="13.8">
      <c r="B798" s="43" t="str">
        <f t="shared" si="47"/>
        <v>10G 40 km SFP+</v>
      </c>
      <c r="C798" s="64">
        <v>0</v>
      </c>
      <c r="D798" s="64">
        <v>0</v>
      </c>
      <c r="E798" s="64"/>
      <c r="F798" s="64"/>
      <c r="G798" s="211"/>
      <c r="H798" s="64"/>
      <c r="I798" s="64"/>
      <c r="J798" s="64"/>
      <c r="K798" s="64"/>
      <c r="L798" s="64"/>
      <c r="M798" s="64"/>
      <c r="N798" s="64"/>
    </row>
    <row r="799" spans="2:14" ht="13.8">
      <c r="B799" s="43" t="str">
        <f t="shared" si="47"/>
        <v>10G 80 km XFP</v>
      </c>
      <c r="C799" s="64">
        <v>0</v>
      </c>
      <c r="D799" s="64">
        <v>0</v>
      </c>
      <c r="E799" s="64"/>
      <c r="F799" s="64"/>
      <c r="G799" s="211"/>
      <c r="H799" s="64"/>
      <c r="I799" s="64"/>
      <c r="J799" s="64"/>
      <c r="K799" s="64"/>
      <c r="L799" s="64"/>
      <c r="M799" s="64"/>
      <c r="N799" s="64"/>
    </row>
    <row r="800" spans="2:14" ht="13.8">
      <c r="B800" s="43" t="str">
        <f t="shared" si="47"/>
        <v>10G 80 km SFP+</v>
      </c>
      <c r="C800" s="64">
        <v>0</v>
      </c>
      <c r="D800" s="64">
        <v>0</v>
      </c>
      <c r="E800" s="64"/>
      <c r="F800" s="64"/>
      <c r="G800" s="211"/>
      <c r="H800" s="64"/>
      <c r="I800" s="64"/>
      <c r="J800" s="64"/>
      <c r="K800" s="64"/>
      <c r="L800" s="64"/>
      <c r="M800" s="64"/>
      <c r="N800" s="64"/>
    </row>
    <row r="801" spans="2:14" ht="13.8">
      <c r="B801" s="43" t="str">
        <f t="shared" si="47"/>
        <v>10G Various Legacy/discontinued</v>
      </c>
      <c r="C801" s="64">
        <v>0</v>
      </c>
      <c r="D801" s="64">
        <v>0</v>
      </c>
      <c r="E801" s="64"/>
      <c r="F801" s="64"/>
      <c r="G801" s="211"/>
      <c r="H801" s="64"/>
      <c r="I801" s="64"/>
      <c r="J801" s="64"/>
      <c r="K801" s="64"/>
      <c r="L801" s="64"/>
      <c r="M801" s="64"/>
      <c r="N801" s="64"/>
    </row>
    <row r="802" spans="2:14" ht="13.8">
      <c r="B802" s="43" t="str">
        <f t="shared" si="47"/>
        <v>25G SR, eSR 100 - 300 m SFP28</v>
      </c>
      <c r="C802" s="64">
        <v>1.3373250000000001</v>
      </c>
      <c r="D802" s="64">
        <v>13.527578999999998</v>
      </c>
      <c r="E802" s="64"/>
      <c r="F802" s="64"/>
      <c r="G802" s="211"/>
      <c r="H802" s="64"/>
      <c r="I802" s="64"/>
      <c r="J802" s="64"/>
      <c r="K802" s="64"/>
      <c r="L802" s="64"/>
      <c r="M802" s="64"/>
      <c r="N802" s="64"/>
    </row>
    <row r="803" spans="2:14" ht="13.8">
      <c r="B803" s="43" t="str">
        <f t="shared" si="47"/>
        <v>25G LR 10 km SFP28</v>
      </c>
      <c r="C803" s="64">
        <v>0</v>
      </c>
      <c r="D803" s="64">
        <v>0</v>
      </c>
      <c r="E803" s="64"/>
      <c r="F803" s="64"/>
      <c r="G803" s="211"/>
      <c r="H803" s="64"/>
      <c r="I803" s="64"/>
      <c r="J803" s="64"/>
      <c r="K803" s="64"/>
      <c r="L803" s="64"/>
      <c r="M803" s="64"/>
      <c r="N803" s="64"/>
    </row>
    <row r="804" spans="2:14" ht="13.8">
      <c r="B804" s="43" t="str">
        <f t="shared" si="47"/>
        <v>25G ER 40 km SFP28</v>
      </c>
      <c r="C804" s="64">
        <v>0</v>
      </c>
      <c r="D804" s="64">
        <v>0</v>
      </c>
      <c r="E804" s="64"/>
      <c r="F804" s="64"/>
      <c r="G804" s="211"/>
      <c r="H804" s="64"/>
      <c r="I804" s="64"/>
      <c r="J804" s="64"/>
      <c r="K804" s="64"/>
      <c r="L804" s="64"/>
      <c r="M804" s="64"/>
      <c r="N804" s="64"/>
    </row>
    <row r="805" spans="2:14" ht="13.8">
      <c r="B805" s="43" t="str">
        <f t="shared" si="47"/>
        <v>40G SR4 100 m QSFP+</v>
      </c>
      <c r="C805" s="64">
        <v>0</v>
      </c>
      <c r="D805" s="64">
        <v>0</v>
      </c>
      <c r="E805" s="64"/>
      <c r="F805" s="64"/>
      <c r="G805" s="211"/>
      <c r="H805" s="64"/>
      <c r="I805" s="64"/>
      <c r="J805" s="64"/>
      <c r="K805" s="64"/>
      <c r="L805" s="64"/>
      <c r="M805" s="64"/>
      <c r="N805" s="64"/>
    </row>
    <row r="806" spans="2:14" ht="13.8">
      <c r="B806" s="43" t="str">
        <f t="shared" si="47"/>
        <v>40G MM duplex 100 m QSFP+</v>
      </c>
      <c r="C806" s="64">
        <v>0</v>
      </c>
      <c r="D806" s="64">
        <v>0</v>
      </c>
      <c r="E806" s="64"/>
      <c r="F806" s="64"/>
      <c r="G806" s="211"/>
      <c r="H806" s="64"/>
      <c r="I806" s="64"/>
      <c r="J806" s="64"/>
      <c r="K806" s="64"/>
      <c r="L806" s="64"/>
      <c r="M806" s="64"/>
      <c r="N806" s="64"/>
    </row>
    <row r="807" spans="2:14" ht="13.8">
      <c r="B807" s="43" t="str">
        <f t="shared" si="47"/>
        <v>40G eSR4 300 m QSFP+</v>
      </c>
      <c r="C807" s="64">
        <v>0</v>
      </c>
      <c r="D807" s="64">
        <v>0</v>
      </c>
      <c r="E807" s="64"/>
      <c r="F807" s="64"/>
      <c r="G807" s="211"/>
      <c r="H807" s="64"/>
      <c r="I807" s="64"/>
      <c r="J807" s="64"/>
      <c r="K807" s="64"/>
      <c r="L807" s="64"/>
      <c r="M807" s="64"/>
      <c r="N807" s="64"/>
    </row>
    <row r="808" spans="2:14" ht="13.8">
      <c r="B808" s="43" t="str">
        <f t="shared" si="47"/>
        <v>40G PSM4  500 m QSFP+</v>
      </c>
      <c r="C808" s="64">
        <v>0</v>
      </c>
      <c r="D808" s="64">
        <v>0</v>
      </c>
      <c r="E808" s="64"/>
      <c r="F808" s="64"/>
      <c r="G808" s="211"/>
      <c r="H808" s="64"/>
      <c r="I808" s="64"/>
      <c r="J808" s="64"/>
      <c r="K808" s="64"/>
      <c r="L808" s="64"/>
      <c r="M808" s="64"/>
      <c r="N808" s="64"/>
    </row>
    <row r="809" spans="2:14" ht="13.8">
      <c r="B809" s="43" t="str">
        <f t="shared" si="47"/>
        <v>40G (FR) 2 km CFP</v>
      </c>
      <c r="C809" s="64">
        <v>0</v>
      </c>
      <c r="D809" s="64">
        <v>0</v>
      </c>
      <c r="E809" s="64"/>
      <c r="F809" s="64"/>
      <c r="G809" s="211"/>
      <c r="H809" s="64"/>
      <c r="I809" s="64"/>
      <c r="J809" s="64"/>
      <c r="K809" s="64"/>
      <c r="L809" s="64"/>
      <c r="M809" s="64"/>
      <c r="N809" s="64"/>
    </row>
    <row r="810" spans="2:14" ht="13.8">
      <c r="B810" s="43" t="str">
        <f t="shared" si="47"/>
        <v>40G (LR4 subspec) 2 km QSFP+</v>
      </c>
      <c r="C810" s="64">
        <v>0</v>
      </c>
      <c r="D810" s="64">
        <v>0</v>
      </c>
      <c r="E810" s="64"/>
      <c r="F810" s="64"/>
      <c r="G810" s="211"/>
      <c r="H810" s="64"/>
      <c r="I810" s="64"/>
      <c r="J810" s="64"/>
      <c r="K810" s="64"/>
      <c r="L810" s="64"/>
      <c r="M810" s="64"/>
      <c r="N810" s="64"/>
    </row>
    <row r="811" spans="2:14" ht="13.8">
      <c r="B811" s="43" t="str">
        <f t="shared" si="47"/>
        <v>40G 10 km CFP</v>
      </c>
      <c r="C811" s="64">
        <v>0</v>
      </c>
      <c r="D811" s="64">
        <v>0</v>
      </c>
      <c r="E811" s="64"/>
      <c r="F811" s="64"/>
      <c r="G811" s="211"/>
      <c r="H811" s="64"/>
      <c r="I811" s="64"/>
      <c r="J811" s="64"/>
      <c r="K811" s="64"/>
      <c r="L811" s="64"/>
      <c r="M811" s="64"/>
      <c r="N811" s="64"/>
    </row>
    <row r="812" spans="2:14" ht="13.8">
      <c r="B812" s="43" t="str">
        <f t="shared" si="47"/>
        <v>40G 10 km QSFP+</v>
      </c>
      <c r="C812" s="64">
        <v>0</v>
      </c>
      <c r="D812" s="64">
        <v>0</v>
      </c>
      <c r="E812" s="64"/>
      <c r="F812" s="64"/>
      <c r="G812" s="211"/>
      <c r="H812" s="64"/>
      <c r="I812" s="64"/>
      <c r="J812" s="64"/>
      <c r="K812" s="64"/>
      <c r="L812" s="64"/>
      <c r="M812" s="64"/>
      <c r="N812" s="64"/>
    </row>
    <row r="813" spans="2:14" ht="13.8">
      <c r="B813" s="43" t="str">
        <f t="shared" si="47"/>
        <v>40G 40 km QSFP+</v>
      </c>
      <c r="C813" s="64">
        <v>0</v>
      </c>
      <c r="D813" s="64">
        <v>0</v>
      </c>
      <c r="E813" s="64"/>
      <c r="F813" s="64"/>
      <c r="G813" s="211"/>
      <c r="H813" s="64"/>
      <c r="I813" s="64"/>
      <c r="J813" s="64"/>
      <c r="K813" s="64"/>
      <c r="L813" s="64"/>
      <c r="M813" s="64"/>
      <c r="N813" s="64"/>
    </row>
    <row r="814" spans="2:14" ht="13.8">
      <c r="B814" s="43" t="str">
        <f t="shared" si="47"/>
        <v>50G  100 m all</v>
      </c>
      <c r="C814" s="64">
        <v>0</v>
      </c>
      <c r="D814" s="64">
        <v>0</v>
      </c>
      <c r="E814" s="64"/>
      <c r="F814" s="64"/>
      <c r="G814" s="211"/>
      <c r="H814" s="64"/>
      <c r="I814" s="64"/>
      <c r="J814" s="64"/>
      <c r="K814" s="64"/>
      <c r="L814" s="64"/>
      <c r="M814" s="64"/>
      <c r="N814" s="64"/>
    </row>
    <row r="815" spans="2:14" ht="13.8">
      <c r="B815" s="43" t="str">
        <f t="shared" si="47"/>
        <v>50G  2 km all</v>
      </c>
      <c r="C815" s="64">
        <v>0</v>
      </c>
      <c r="D815" s="64">
        <v>0</v>
      </c>
      <c r="E815" s="64"/>
      <c r="F815" s="64"/>
      <c r="G815" s="211"/>
      <c r="H815" s="64"/>
      <c r="I815" s="64"/>
      <c r="J815" s="64"/>
      <c r="K815" s="64"/>
      <c r="L815" s="64"/>
      <c r="M815" s="64"/>
      <c r="N815" s="64"/>
    </row>
    <row r="816" spans="2:14" ht="13.8">
      <c r="B816" s="43" t="str">
        <f t="shared" si="47"/>
        <v>50G  10 km all</v>
      </c>
      <c r="C816" s="64">
        <v>0</v>
      </c>
      <c r="D816" s="64">
        <v>0</v>
      </c>
      <c r="E816" s="64"/>
      <c r="F816" s="64"/>
      <c r="G816" s="211"/>
      <c r="H816" s="64"/>
      <c r="I816" s="64"/>
      <c r="J816" s="64"/>
      <c r="K816" s="64"/>
      <c r="L816" s="64"/>
      <c r="M816" s="64"/>
      <c r="N816" s="64"/>
    </row>
    <row r="817" spans="2:14" ht="13.8">
      <c r="B817" s="43" t="str">
        <f t="shared" si="47"/>
        <v>50G  40 km all</v>
      </c>
      <c r="C817" s="64">
        <v>0</v>
      </c>
      <c r="D817" s="64">
        <v>0</v>
      </c>
      <c r="E817" s="64"/>
      <c r="F817" s="64"/>
      <c r="G817" s="211"/>
      <c r="H817" s="64"/>
      <c r="I817" s="64"/>
      <c r="J817" s="64"/>
      <c r="K817" s="64"/>
      <c r="L817" s="64"/>
      <c r="M817" s="64"/>
      <c r="N817" s="64"/>
    </row>
    <row r="818" spans="2:14" ht="13.8">
      <c r="B818" s="43" t="str">
        <f t="shared" si="47"/>
        <v>50G  80 km all</v>
      </c>
      <c r="C818" s="64">
        <v>0</v>
      </c>
      <c r="D818" s="64">
        <v>0</v>
      </c>
      <c r="E818" s="64"/>
      <c r="F818" s="64"/>
      <c r="G818" s="211"/>
      <c r="H818" s="64"/>
      <c r="I818" s="64"/>
      <c r="J818" s="64"/>
      <c r="K818" s="64"/>
      <c r="L818" s="64"/>
      <c r="M818" s="64"/>
      <c r="N818" s="64"/>
    </row>
    <row r="819" spans="2:14" ht="13.8">
      <c r="B819" s="43" t="str">
        <f t="shared" ref="B819:B838" si="48">B127</f>
        <v>100G SR4 100 m CFP</v>
      </c>
      <c r="C819" s="64">
        <v>0</v>
      </c>
      <c r="D819" s="64">
        <v>0</v>
      </c>
      <c r="E819" s="64"/>
      <c r="F819" s="64"/>
      <c r="G819" s="211"/>
      <c r="H819" s="64"/>
      <c r="I819" s="64"/>
      <c r="J819" s="64"/>
      <c r="K819" s="64"/>
      <c r="L819" s="64"/>
      <c r="M819" s="64"/>
      <c r="N819" s="64"/>
    </row>
    <row r="820" spans="2:14" ht="13.8">
      <c r="B820" s="43" t="str">
        <f t="shared" si="48"/>
        <v>100G SR4 100 m CFP2/4</v>
      </c>
      <c r="C820" s="64">
        <v>0</v>
      </c>
      <c r="D820" s="64">
        <v>0</v>
      </c>
      <c r="E820" s="64"/>
      <c r="F820" s="64"/>
      <c r="G820" s="211"/>
      <c r="H820" s="64"/>
      <c r="I820" s="64"/>
      <c r="J820" s="64"/>
      <c r="K820" s="64"/>
      <c r="L820" s="64"/>
      <c r="M820" s="64"/>
      <c r="N820" s="64"/>
    </row>
    <row r="821" spans="2:14" ht="13.8">
      <c r="B821" s="43" t="str">
        <f t="shared" si="48"/>
        <v>100G SR4 100 m QSFP28</v>
      </c>
      <c r="C821" s="64">
        <v>0</v>
      </c>
      <c r="D821" s="64">
        <v>0</v>
      </c>
      <c r="E821" s="64"/>
      <c r="F821" s="64"/>
      <c r="G821" s="211"/>
      <c r="H821" s="64"/>
      <c r="I821" s="64"/>
      <c r="J821" s="64"/>
      <c r="K821" s="64"/>
      <c r="L821" s="64"/>
      <c r="M821" s="64"/>
      <c r="N821" s="64"/>
    </row>
    <row r="822" spans="2:14" ht="13.8">
      <c r="B822" s="43" t="str">
        <f t="shared" si="48"/>
        <v>100G SR2 100 m All</v>
      </c>
      <c r="C822" s="64">
        <v>0</v>
      </c>
      <c r="D822" s="64">
        <v>0</v>
      </c>
      <c r="E822" s="64"/>
      <c r="F822" s="64"/>
      <c r="G822" s="211"/>
      <c r="H822" s="64"/>
      <c r="I822" s="64"/>
      <c r="J822" s="64"/>
      <c r="K822" s="64"/>
      <c r="L822" s="64"/>
      <c r="M822" s="64"/>
      <c r="N822" s="64"/>
    </row>
    <row r="823" spans="2:14" ht="13.8">
      <c r="B823" s="43" t="str">
        <f t="shared" si="48"/>
        <v>100G MM Duplex 100 - 300 m QSFP28</v>
      </c>
      <c r="C823" s="64">
        <v>0</v>
      </c>
      <c r="D823" s="64">
        <v>0</v>
      </c>
      <c r="E823" s="64"/>
      <c r="F823" s="64"/>
      <c r="G823" s="211"/>
      <c r="H823" s="64"/>
      <c r="I823" s="64"/>
      <c r="J823" s="64"/>
      <c r="K823" s="64"/>
      <c r="L823" s="64"/>
      <c r="M823" s="64"/>
      <c r="N823" s="64"/>
    </row>
    <row r="824" spans="2:14" ht="13.8">
      <c r="B824" s="43" t="str">
        <f t="shared" si="48"/>
        <v>100G eSR4 300 m QSFP28</v>
      </c>
      <c r="C824" s="64">
        <v>0</v>
      </c>
      <c r="D824" s="64">
        <v>0</v>
      </c>
      <c r="E824" s="64"/>
      <c r="F824" s="64"/>
      <c r="G824" s="211"/>
      <c r="H824" s="64"/>
      <c r="I824" s="64"/>
      <c r="J824" s="64"/>
      <c r="K824" s="64"/>
      <c r="L824" s="64"/>
      <c r="M824" s="64"/>
      <c r="N824" s="64"/>
    </row>
    <row r="825" spans="2:14" ht="13.8">
      <c r="B825" s="43" t="str">
        <f t="shared" si="48"/>
        <v>100G PSM4 500 m QSFP28</v>
      </c>
      <c r="C825" s="64">
        <v>0</v>
      </c>
      <c r="D825" s="64">
        <v>0</v>
      </c>
      <c r="E825" s="64"/>
      <c r="F825" s="64"/>
      <c r="G825" s="211"/>
      <c r="H825" s="64"/>
      <c r="I825" s="64"/>
      <c r="J825" s="64"/>
      <c r="K825" s="64"/>
      <c r="L825" s="64"/>
      <c r="M825" s="64"/>
      <c r="N825" s="64"/>
    </row>
    <row r="826" spans="2:14" ht="13.8">
      <c r="B826" s="43" t="str">
        <f t="shared" si="48"/>
        <v>100G DR 500m QSFP28</v>
      </c>
      <c r="C826" s="64">
        <v>0</v>
      </c>
      <c r="D826" s="64">
        <v>0</v>
      </c>
      <c r="E826" s="64"/>
      <c r="F826" s="64"/>
      <c r="G826" s="211"/>
      <c r="H826" s="64"/>
      <c r="I826" s="64"/>
      <c r="J826" s="64"/>
      <c r="K826" s="64"/>
      <c r="L826" s="64"/>
      <c r="M826" s="64"/>
      <c r="N826" s="64"/>
    </row>
    <row r="827" spans="2:14" ht="13.8">
      <c r="B827" s="43" t="str">
        <f t="shared" si="48"/>
        <v>100G CWDM4-subspec 500 m QSFP28</v>
      </c>
      <c r="C827" s="64">
        <v>0</v>
      </c>
      <c r="D827" s="64">
        <v>0</v>
      </c>
      <c r="E827" s="64"/>
      <c r="F827" s="64"/>
      <c r="G827" s="211"/>
      <c r="H827" s="64"/>
      <c r="I827" s="64"/>
      <c r="J827" s="64"/>
      <c r="K827" s="64"/>
      <c r="L827" s="64"/>
      <c r="M827" s="64"/>
      <c r="N827" s="64"/>
    </row>
    <row r="828" spans="2:14" ht="13.8">
      <c r="B828" s="43" t="str">
        <f t="shared" si="48"/>
        <v>100G CWDM4 2 km QSFP28</v>
      </c>
      <c r="C828" s="64">
        <v>0</v>
      </c>
      <c r="D828" s="64">
        <v>0</v>
      </c>
      <c r="E828" s="64"/>
      <c r="F828" s="64"/>
      <c r="G828" s="211"/>
      <c r="H828" s="64"/>
      <c r="I828" s="64"/>
      <c r="J828" s="64"/>
      <c r="K828" s="64"/>
      <c r="L828" s="64"/>
      <c r="M828" s="64"/>
      <c r="N828" s="64"/>
    </row>
    <row r="829" spans="2:14" ht="13.8">
      <c r="B829" s="43" t="str">
        <f t="shared" si="48"/>
        <v>100G FR, DR+ 2 km QSFP28</v>
      </c>
      <c r="C829" s="64">
        <v>0</v>
      </c>
      <c r="D829" s="64">
        <v>0</v>
      </c>
      <c r="E829" s="64"/>
      <c r="F829" s="64"/>
      <c r="G829" s="211"/>
      <c r="H829" s="64"/>
      <c r="I829" s="64"/>
      <c r="J829" s="64"/>
      <c r="K829" s="64"/>
      <c r="L829" s="64"/>
      <c r="M829" s="64"/>
      <c r="N829" s="64"/>
    </row>
    <row r="830" spans="2:14" ht="13.8">
      <c r="B830" s="43" t="str">
        <f t="shared" si="48"/>
        <v>100G LR4 10 km CFP</v>
      </c>
      <c r="C830" s="64">
        <v>0</v>
      </c>
      <c r="D830" s="64">
        <v>0</v>
      </c>
      <c r="E830" s="64"/>
      <c r="F830" s="64"/>
      <c r="G830" s="211"/>
      <c r="H830" s="64"/>
      <c r="I830" s="64"/>
      <c r="J830" s="64"/>
      <c r="K830" s="64"/>
      <c r="L830" s="64"/>
      <c r="M830" s="64"/>
      <c r="N830" s="64"/>
    </row>
    <row r="831" spans="2:14" ht="13.8">
      <c r="B831" s="43" t="str">
        <f t="shared" si="48"/>
        <v>100G LR4 10 km CFP2/4</v>
      </c>
      <c r="C831" s="64">
        <v>0</v>
      </c>
      <c r="D831" s="64">
        <v>0</v>
      </c>
      <c r="E831" s="64"/>
      <c r="F831" s="64"/>
      <c r="G831" s="211"/>
      <c r="H831" s="64"/>
      <c r="I831" s="64"/>
      <c r="J831" s="64"/>
      <c r="K831" s="64"/>
      <c r="L831" s="64"/>
      <c r="M831" s="64"/>
      <c r="N831" s="64"/>
    </row>
    <row r="832" spans="2:14" ht="13.8">
      <c r="B832" s="43" t="str">
        <f t="shared" si="48"/>
        <v>100G LR4 and LR1 10 km QSFP28</v>
      </c>
      <c r="C832" s="64">
        <v>0</v>
      </c>
      <c r="D832" s="64">
        <v>0</v>
      </c>
      <c r="E832" s="64"/>
      <c r="F832" s="64"/>
      <c r="G832" s="211"/>
      <c r="H832" s="64"/>
      <c r="I832" s="64"/>
      <c r="J832" s="64"/>
      <c r="K832" s="64"/>
      <c r="L832" s="64"/>
      <c r="M832" s="64"/>
      <c r="N832" s="64"/>
    </row>
    <row r="833" spans="2:15" ht="13.8">
      <c r="B833" s="43" t="str">
        <f t="shared" si="48"/>
        <v>100G 4WDM10 10 km QSFP28</v>
      </c>
      <c r="C833" s="64">
        <v>0</v>
      </c>
      <c r="D833" s="64">
        <v>0</v>
      </c>
      <c r="E833" s="64"/>
      <c r="F833" s="64"/>
      <c r="G833" s="211"/>
      <c r="H833" s="64"/>
      <c r="I833" s="64"/>
      <c r="J833" s="64"/>
      <c r="K833" s="64"/>
      <c r="L833" s="64"/>
      <c r="M833" s="64"/>
      <c r="N833" s="64"/>
    </row>
    <row r="834" spans="2:15" ht="13.8">
      <c r="B834" s="43" t="str">
        <f t="shared" si="48"/>
        <v>100G 4WDM20 20 km QSFP28</v>
      </c>
      <c r="C834" s="64">
        <v>0</v>
      </c>
      <c r="D834" s="64">
        <v>0</v>
      </c>
      <c r="E834" s="64"/>
      <c r="F834" s="64"/>
      <c r="G834" s="211"/>
      <c r="H834" s="64"/>
      <c r="I834" s="64"/>
      <c r="J834" s="64"/>
      <c r="K834" s="64"/>
      <c r="L834" s="64"/>
      <c r="M834" s="64"/>
      <c r="N834" s="64"/>
    </row>
    <row r="835" spans="2:15" ht="13.8">
      <c r="B835" s="43" t="str">
        <f t="shared" si="48"/>
        <v>100G ER4-Lite 30 km QSFP28</v>
      </c>
      <c r="C835" s="64">
        <v>0</v>
      </c>
      <c r="D835" s="64">
        <v>0</v>
      </c>
      <c r="E835" s="64"/>
      <c r="F835" s="64"/>
      <c r="G835" s="211"/>
      <c r="H835" s="64"/>
      <c r="I835" s="64"/>
      <c r="J835" s="64"/>
      <c r="K835" s="64"/>
      <c r="L835" s="64"/>
      <c r="M835" s="64"/>
      <c r="N835" s="64"/>
    </row>
    <row r="836" spans="2:15" ht="13.8">
      <c r="B836" s="43" t="str">
        <f t="shared" si="48"/>
        <v>100G ER4 40 km QSFP28</v>
      </c>
      <c r="C836" s="64">
        <v>0</v>
      </c>
      <c r="D836" s="64">
        <v>0</v>
      </c>
      <c r="E836" s="64"/>
      <c r="F836" s="64"/>
      <c r="G836" s="211"/>
      <c r="H836" s="64"/>
      <c r="I836" s="64"/>
      <c r="J836" s="64"/>
      <c r="K836" s="64"/>
      <c r="L836" s="64"/>
      <c r="M836" s="64"/>
      <c r="N836" s="64"/>
    </row>
    <row r="837" spans="2:15" ht="13.8">
      <c r="B837" s="43" t="str">
        <f t="shared" si="48"/>
        <v>100G ZR4 80 km QSFP28</v>
      </c>
      <c r="C837" s="64">
        <v>0</v>
      </c>
      <c r="D837" s="64">
        <v>0</v>
      </c>
      <c r="E837" s="64"/>
      <c r="F837" s="64"/>
      <c r="G837" s="211"/>
      <c r="H837" s="64"/>
      <c r="I837" s="64"/>
      <c r="J837" s="64"/>
      <c r="K837" s="64"/>
      <c r="L837" s="64"/>
      <c r="M837" s="64"/>
      <c r="N837" s="64"/>
    </row>
    <row r="838" spans="2:15" s="143" customFormat="1" ht="13.8">
      <c r="B838" s="156" t="str">
        <f t="shared" si="48"/>
        <v>200G SR4 100 m QSFP56</v>
      </c>
      <c r="C838" s="64">
        <v>0</v>
      </c>
      <c r="D838" s="64">
        <v>0</v>
      </c>
      <c r="E838" s="64"/>
      <c r="F838" s="64"/>
      <c r="G838" s="211"/>
      <c r="H838" s="64"/>
      <c r="I838" s="64"/>
      <c r="J838" s="64"/>
      <c r="K838" s="64"/>
      <c r="L838" s="64"/>
      <c r="M838" s="64"/>
      <c r="N838" s="64"/>
      <c r="O838" s="155"/>
    </row>
    <row r="839" spans="2:15" s="143" customFormat="1" ht="13.8">
      <c r="B839" s="156" t="str">
        <f t="shared" ref="B839:B865" si="49">B147</f>
        <v>200G DR 500 m TBD</v>
      </c>
      <c r="C839" s="64">
        <v>0</v>
      </c>
      <c r="D839" s="64">
        <v>0</v>
      </c>
      <c r="E839" s="64"/>
      <c r="F839" s="64"/>
      <c r="G839" s="211"/>
      <c r="H839" s="64"/>
      <c r="I839" s="64"/>
      <c r="J839" s="64"/>
      <c r="K839" s="64"/>
      <c r="L839" s="64"/>
      <c r="M839" s="64"/>
      <c r="N839" s="64"/>
      <c r="O839" s="155"/>
    </row>
    <row r="840" spans="2:15" s="143" customFormat="1" ht="13.8">
      <c r="B840" s="156" t="str">
        <f t="shared" si="49"/>
        <v>200G FR4 3 km QSFP56</v>
      </c>
      <c r="C840" s="64">
        <v>0</v>
      </c>
      <c r="D840" s="64">
        <v>0</v>
      </c>
      <c r="E840" s="64"/>
      <c r="F840" s="64"/>
      <c r="G840" s="211"/>
      <c r="H840" s="64"/>
      <c r="I840" s="64"/>
      <c r="J840" s="64"/>
      <c r="K840" s="64"/>
      <c r="L840" s="64"/>
      <c r="M840" s="64"/>
      <c r="N840" s="64"/>
      <c r="O840" s="155"/>
    </row>
    <row r="841" spans="2:15" s="143" customFormat="1" ht="13.8">
      <c r="B841" s="156" t="str">
        <f t="shared" si="49"/>
        <v>200G LR 10 km TBD</v>
      </c>
      <c r="C841" s="64">
        <v>0</v>
      </c>
      <c r="D841" s="64">
        <v>0</v>
      </c>
      <c r="E841" s="64"/>
      <c r="F841" s="64"/>
      <c r="G841" s="211"/>
      <c r="H841" s="64"/>
      <c r="I841" s="64"/>
      <c r="J841" s="64"/>
      <c r="K841" s="64"/>
      <c r="L841" s="64"/>
      <c r="M841" s="64"/>
      <c r="N841" s="64"/>
      <c r="O841" s="155"/>
    </row>
    <row r="842" spans="2:15" s="143" customFormat="1" ht="13.8">
      <c r="B842" s="156" t="str">
        <f t="shared" si="49"/>
        <v>200G ER4 40 km TBD</v>
      </c>
      <c r="C842" s="64">
        <v>0</v>
      </c>
      <c r="D842" s="64">
        <v>0</v>
      </c>
      <c r="E842" s="64"/>
      <c r="F842" s="64"/>
      <c r="G842" s="211"/>
      <c r="H842" s="64"/>
      <c r="I842" s="64"/>
      <c r="J842" s="64"/>
      <c r="K842" s="64"/>
      <c r="L842" s="64"/>
      <c r="M842" s="64"/>
      <c r="N842" s="64"/>
      <c r="O842" s="155"/>
    </row>
    <row r="843" spans="2:15" s="143" customFormat="1" ht="13.8">
      <c r="B843" s="156" t="str">
        <f t="shared" si="49"/>
        <v>2x200 (400G-SR8) 100 m OSFP, QSFP-DD</v>
      </c>
      <c r="C843" s="64">
        <v>0</v>
      </c>
      <c r="D843" s="64">
        <v>0</v>
      </c>
      <c r="E843" s="64"/>
      <c r="F843" s="64"/>
      <c r="G843" s="211"/>
      <c r="H843" s="64"/>
      <c r="I843" s="64"/>
      <c r="J843" s="64"/>
      <c r="K843" s="64"/>
      <c r="L843" s="64"/>
      <c r="M843" s="64"/>
      <c r="N843" s="64"/>
      <c r="O843" s="155"/>
    </row>
    <row r="844" spans="2:15" s="143" customFormat="1" ht="13.8">
      <c r="B844" s="156" t="str">
        <f t="shared" si="49"/>
        <v>400G SR4.2 100 m OSFP, QSFP-DD</v>
      </c>
      <c r="C844" s="64">
        <v>0</v>
      </c>
      <c r="D844" s="64">
        <v>0</v>
      </c>
      <c r="E844" s="64"/>
      <c r="F844" s="64"/>
      <c r="G844" s="211"/>
      <c r="H844" s="64"/>
      <c r="I844" s="64"/>
      <c r="J844" s="64"/>
      <c r="K844" s="64"/>
      <c r="L844" s="64"/>
      <c r="M844" s="64"/>
      <c r="N844" s="64"/>
      <c r="O844" s="155"/>
    </row>
    <row r="845" spans="2:15" s="143" customFormat="1" ht="13.8">
      <c r="B845" s="156" t="str">
        <f t="shared" si="49"/>
        <v>400G DR4 500 m OSFP, QSFP-DD, QSFP112</v>
      </c>
      <c r="C845" s="64">
        <v>0</v>
      </c>
      <c r="D845" s="64">
        <v>0</v>
      </c>
      <c r="E845" s="64"/>
      <c r="F845" s="64"/>
      <c r="G845" s="211"/>
      <c r="H845" s="64"/>
      <c r="I845" s="64"/>
      <c r="J845" s="64"/>
      <c r="K845" s="64"/>
      <c r="L845" s="64"/>
      <c r="M845" s="64"/>
      <c r="N845" s="64"/>
      <c r="O845" s="155"/>
    </row>
    <row r="846" spans="2:15" s="143" customFormat="1" ht="13.8">
      <c r="B846" s="156" t="str">
        <f t="shared" si="49"/>
        <v>2x(200G FR4) 2 km OSFP</v>
      </c>
      <c r="C846" s="64">
        <v>0</v>
      </c>
      <c r="D846" s="64">
        <v>0</v>
      </c>
      <c r="E846" s="64"/>
      <c r="F846" s="64"/>
      <c r="G846" s="211"/>
      <c r="H846" s="64"/>
      <c r="I846" s="64"/>
      <c r="J846" s="64"/>
      <c r="K846" s="64"/>
      <c r="L846" s="64"/>
      <c r="M846" s="64"/>
      <c r="N846" s="64"/>
      <c r="O846" s="155"/>
    </row>
    <row r="847" spans="2:15" s="143" customFormat="1" ht="13.8">
      <c r="B847" s="156" t="str">
        <f t="shared" si="49"/>
        <v>400G FR4 2 km OSFP, QSFP-DD, QSFP112</v>
      </c>
      <c r="C847" s="64">
        <v>0</v>
      </c>
      <c r="D847" s="64">
        <v>0</v>
      </c>
      <c r="E847" s="64"/>
      <c r="F847" s="64"/>
      <c r="G847" s="211"/>
      <c r="H847" s="64"/>
      <c r="I847" s="64"/>
      <c r="J847" s="64"/>
      <c r="K847" s="64"/>
      <c r="L847" s="64"/>
      <c r="M847" s="64"/>
      <c r="N847" s="64"/>
      <c r="O847" s="155"/>
    </row>
    <row r="848" spans="2:15" s="143" customFormat="1" ht="13.8">
      <c r="B848" s="156" t="str">
        <f t="shared" si="49"/>
        <v>400G LR8, LR4 10 km OSFP, QSFP-DD, QSFP112</v>
      </c>
      <c r="C848" s="64">
        <v>0</v>
      </c>
      <c r="D848" s="64">
        <v>0</v>
      </c>
      <c r="E848" s="64"/>
      <c r="F848" s="64"/>
      <c r="G848" s="211"/>
      <c r="H848" s="64"/>
      <c r="I848" s="64"/>
      <c r="J848" s="64"/>
      <c r="K848" s="64"/>
      <c r="L848" s="64"/>
      <c r="M848" s="64"/>
      <c r="N848" s="64"/>
      <c r="O848" s="155"/>
    </row>
    <row r="849" spans="2:15" s="143" customFormat="1" ht="13.8">
      <c r="B849" s="156" t="str">
        <f t="shared" si="49"/>
        <v>400G ER4 40 km TBD</v>
      </c>
      <c r="C849" s="64">
        <v>0</v>
      </c>
      <c r="D849" s="64">
        <v>0</v>
      </c>
      <c r="E849" s="64"/>
      <c r="F849" s="64"/>
      <c r="G849" s="211"/>
      <c r="H849" s="64"/>
      <c r="I849" s="64"/>
      <c r="J849" s="64"/>
      <c r="K849" s="64"/>
      <c r="L849" s="64"/>
      <c r="M849" s="64"/>
      <c r="N849" s="64"/>
      <c r="O849" s="155"/>
    </row>
    <row r="850" spans="2:15" s="143" customFormat="1" ht="13.8">
      <c r="B850" s="156" t="str">
        <f t="shared" si="49"/>
        <v>800G SR8 50 m OSFP, QSFP-DD800</v>
      </c>
      <c r="C850" s="64">
        <v>0</v>
      </c>
      <c r="D850" s="64">
        <v>0</v>
      </c>
      <c r="E850" s="64"/>
      <c r="F850" s="64"/>
      <c r="G850" s="211"/>
      <c r="H850" s="64"/>
      <c r="I850" s="64"/>
      <c r="J850" s="64"/>
      <c r="K850" s="64"/>
      <c r="L850" s="64"/>
      <c r="M850" s="64"/>
      <c r="N850" s="64"/>
      <c r="O850" s="155"/>
    </row>
    <row r="851" spans="2:15" s="143" customFormat="1" ht="13.8">
      <c r="B851" s="156" t="str">
        <f t="shared" si="49"/>
        <v>800G DR8, DR4 500 m OSFP, QSFP-DD800</v>
      </c>
      <c r="C851" s="64">
        <v>0</v>
      </c>
      <c r="D851" s="64">
        <v>0</v>
      </c>
      <c r="E851" s="64"/>
      <c r="F851" s="64"/>
      <c r="G851" s="211"/>
      <c r="H851" s="64"/>
      <c r="I851" s="64"/>
      <c r="J851" s="64"/>
      <c r="K851" s="64"/>
      <c r="L851" s="64"/>
      <c r="M851" s="64"/>
      <c r="N851" s="64"/>
      <c r="O851" s="155"/>
    </row>
    <row r="852" spans="2:15" s="143" customFormat="1" ht="13.8">
      <c r="B852" s="156" t="str">
        <f t="shared" si="49"/>
        <v>2x(400G FR4), 800G FR4 2 km OSFP, QSFP-DD800</v>
      </c>
      <c r="C852" s="64">
        <v>0</v>
      </c>
      <c r="D852" s="64">
        <v>0</v>
      </c>
      <c r="E852" s="64"/>
      <c r="F852" s="64"/>
      <c r="G852" s="211"/>
      <c r="H852" s="64"/>
      <c r="I852" s="64"/>
      <c r="J852" s="64"/>
      <c r="K852" s="64"/>
      <c r="L852" s="64"/>
      <c r="M852" s="64"/>
      <c r="N852" s="64"/>
      <c r="O852" s="155"/>
    </row>
    <row r="853" spans="2:15" s="143" customFormat="1" ht="13.8">
      <c r="B853" s="156" t="str">
        <f t="shared" si="49"/>
        <v>800G LR8, LR4 6, 10 km TBD</v>
      </c>
      <c r="C853" s="64">
        <v>0</v>
      </c>
      <c r="D853" s="64">
        <v>0</v>
      </c>
      <c r="E853" s="64"/>
      <c r="F853" s="64"/>
      <c r="G853" s="211"/>
      <c r="H853" s="64"/>
      <c r="I853" s="64"/>
      <c r="J853" s="64"/>
      <c r="K853" s="64"/>
      <c r="L853" s="64"/>
      <c r="M853" s="64"/>
      <c r="N853" s="64"/>
      <c r="O853" s="155"/>
    </row>
    <row r="854" spans="2:15" s="143" customFormat="1" ht="13.8">
      <c r="B854" s="156" t="str">
        <f t="shared" si="49"/>
        <v>800G ZRlite 10 km, 20 km TBD</v>
      </c>
      <c r="C854" s="64">
        <v>0</v>
      </c>
      <c r="D854" s="64">
        <v>0</v>
      </c>
      <c r="E854" s="64"/>
      <c r="F854" s="64"/>
      <c r="G854" s="211"/>
      <c r="H854" s="64"/>
      <c r="I854" s="64"/>
      <c r="J854" s="64"/>
      <c r="K854" s="64"/>
      <c r="L854" s="64"/>
      <c r="M854" s="64"/>
      <c r="N854" s="64"/>
      <c r="O854" s="155"/>
    </row>
    <row r="855" spans="2:15" s="143" customFormat="1" ht="13.8">
      <c r="B855" s="156" t="str">
        <f t="shared" si="49"/>
        <v>800G ER4 40 km TBD</v>
      </c>
      <c r="C855" s="64">
        <v>0</v>
      </c>
      <c r="D855" s="64">
        <v>0</v>
      </c>
      <c r="E855" s="64"/>
      <c r="F855" s="64"/>
      <c r="G855" s="211"/>
      <c r="H855" s="64"/>
      <c r="I855" s="64"/>
      <c r="J855" s="64"/>
      <c r="K855" s="64"/>
      <c r="L855" s="64"/>
      <c r="M855" s="64"/>
      <c r="N855" s="64"/>
      <c r="O855" s="155"/>
    </row>
    <row r="856" spans="2:15" s="143" customFormat="1" ht="13.8">
      <c r="B856" s="156" t="str">
        <f t="shared" si="49"/>
        <v>1.6T SR16 100 m OSFP-XD and TBD</v>
      </c>
      <c r="C856" s="64">
        <v>0</v>
      </c>
      <c r="D856" s="64">
        <v>0</v>
      </c>
      <c r="E856" s="64"/>
      <c r="F856" s="64"/>
      <c r="G856" s="211"/>
      <c r="H856" s="64"/>
      <c r="I856" s="64"/>
      <c r="J856" s="64"/>
      <c r="K856" s="64"/>
      <c r="L856" s="64"/>
      <c r="M856" s="64"/>
      <c r="N856" s="64"/>
      <c r="O856" s="155"/>
    </row>
    <row r="857" spans="2:15" s="143" customFormat="1" ht="13.8">
      <c r="B857" s="156" t="str">
        <f t="shared" si="49"/>
        <v>1.6T DR8 500 m OSFP-XD and TBD</v>
      </c>
      <c r="C857" s="64">
        <v>0</v>
      </c>
      <c r="D857" s="64">
        <v>0</v>
      </c>
      <c r="E857" s="64"/>
      <c r="F857" s="64"/>
      <c r="G857" s="211"/>
      <c r="H857" s="64"/>
      <c r="I857" s="64"/>
      <c r="J857" s="64"/>
      <c r="K857" s="64"/>
      <c r="L857" s="64"/>
      <c r="M857" s="64"/>
      <c r="N857" s="64"/>
      <c r="O857" s="155"/>
    </row>
    <row r="858" spans="2:15" s="143" customFormat="1" ht="13.8">
      <c r="B858" s="156" t="str">
        <f t="shared" si="49"/>
        <v>1.6T FR8 2 km OSFP-XD and TBD</v>
      </c>
      <c r="C858" s="64">
        <v>0</v>
      </c>
      <c r="D858" s="64">
        <v>0</v>
      </c>
      <c r="E858" s="64"/>
      <c r="F858" s="64"/>
      <c r="G858" s="211"/>
      <c r="H858" s="64"/>
      <c r="I858" s="64"/>
      <c r="J858" s="64"/>
      <c r="K858" s="64"/>
      <c r="L858" s="64"/>
      <c r="M858" s="64"/>
      <c r="N858" s="64"/>
      <c r="O858" s="155"/>
    </row>
    <row r="859" spans="2:15" s="143" customFormat="1" ht="13.8">
      <c r="B859" s="156" t="str">
        <f t="shared" si="49"/>
        <v>1.6T LR8 10 km OSFP-XD and TBD</v>
      </c>
      <c r="C859" s="64">
        <v>0</v>
      </c>
      <c r="D859" s="64">
        <v>0</v>
      </c>
      <c r="E859" s="64"/>
      <c r="F859" s="64"/>
      <c r="G859" s="211"/>
      <c r="H859" s="64"/>
      <c r="I859" s="64"/>
      <c r="J859" s="64"/>
      <c r="K859" s="64"/>
      <c r="L859" s="64"/>
      <c r="M859" s="64"/>
      <c r="N859" s="64"/>
      <c r="O859" s="155"/>
    </row>
    <row r="860" spans="2:15" s="143" customFormat="1" ht="13.8">
      <c r="B860" s="156" t="str">
        <f t="shared" si="49"/>
        <v>1.6T ER8 &gt;10 km OSFP-XD and TBD</v>
      </c>
      <c r="C860" s="64">
        <v>0</v>
      </c>
      <c r="D860" s="64">
        <v>0</v>
      </c>
      <c r="E860" s="64"/>
      <c r="F860" s="64"/>
      <c r="G860" s="211"/>
      <c r="H860" s="64"/>
      <c r="I860" s="64"/>
      <c r="J860" s="64"/>
      <c r="K860" s="64"/>
      <c r="L860" s="64"/>
      <c r="M860" s="64"/>
      <c r="N860" s="64"/>
      <c r="O860" s="155"/>
    </row>
    <row r="861" spans="2:15" s="143" customFormat="1" ht="13.8">
      <c r="B861" s="156" t="str">
        <f t="shared" si="49"/>
        <v>3.2T SR 100 m OSFP-XD and TBD</v>
      </c>
      <c r="C861" s="64">
        <v>0</v>
      </c>
      <c r="D861" s="64">
        <v>0</v>
      </c>
      <c r="E861" s="64"/>
      <c r="F861" s="64"/>
      <c r="G861" s="211"/>
      <c r="H861" s="64"/>
      <c r="I861" s="64"/>
      <c r="J861" s="64"/>
      <c r="K861" s="64"/>
      <c r="L861" s="64"/>
      <c r="M861" s="64"/>
      <c r="N861" s="64"/>
      <c r="O861" s="155"/>
    </row>
    <row r="862" spans="2:15" s="143" customFormat="1" ht="13.8">
      <c r="B862" s="156" t="str">
        <f t="shared" si="49"/>
        <v>3.2T DR 500 m OSFP-XD and TBD</v>
      </c>
      <c r="C862" s="64">
        <v>0</v>
      </c>
      <c r="D862" s="64">
        <v>0</v>
      </c>
      <c r="E862" s="64"/>
      <c r="F862" s="64"/>
      <c r="G862" s="211"/>
      <c r="H862" s="64"/>
      <c r="I862" s="64"/>
      <c r="J862" s="64"/>
      <c r="K862" s="64"/>
      <c r="L862" s="64"/>
      <c r="M862" s="64"/>
      <c r="N862" s="64"/>
      <c r="O862" s="155"/>
    </row>
    <row r="863" spans="2:15" s="143" customFormat="1" ht="13.8">
      <c r="B863" s="156" t="str">
        <f t="shared" si="49"/>
        <v>3.2T FR 2 km OSFP-XD and TBD</v>
      </c>
      <c r="C863" s="64">
        <v>0</v>
      </c>
      <c r="D863" s="64">
        <v>0</v>
      </c>
      <c r="E863" s="64"/>
      <c r="F863" s="64"/>
      <c r="G863" s="211"/>
      <c r="H863" s="64"/>
      <c r="I863" s="64"/>
      <c r="J863" s="64"/>
      <c r="K863" s="64"/>
      <c r="L863" s="64"/>
      <c r="M863" s="64"/>
      <c r="N863" s="64"/>
      <c r="O863" s="155"/>
    </row>
    <row r="864" spans="2:15" s="143" customFormat="1" ht="13.8">
      <c r="B864" s="156" t="str">
        <f t="shared" si="49"/>
        <v>3.2T LR 10 km OSFP-XD and TBD</v>
      </c>
      <c r="C864" s="64">
        <v>0</v>
      </c>
      <c r="D864" s="64">
        <v>0</v>
      </c>
      <c r="E864" s="64"/>
      <c r="F864" s="64"/>
      <c r="G864" s="211"/>
      <c r="H864" s="64"/>
      <c r="I864" s="64"/>
      <c r="J864" s="64"/>
      <c r="K864" s="64"/>
      <c r="L864" s="64"/>
      <c r="M864" s="64"/>
      <c r="N864" s="64"/>
      <c r="O864" s="155"/>
    </row>
    <row r="865" spans="2:15" s="143" customFormat="1" ht="13.8">
      <c r="B865" s="156" t="str">
        <f t="shared" si="49"/>
        <v>3.2T ER &gt;10 km OSFP-XD and TBD</v>
      </c>
      <c r="C865" s="64">
        <v>0</v>
      </c>
      <c r="D865" s="64">
        <v>0</v>
      </c>
      <c r="E865" s="64"/>
      <c r="F865" s="64"/>
      <c r="G865" s="211"/>
      <c r="H865" s="64"/>
      <c r="I865" s="64"/>
      <c r="J865" s="64"/>
      <c r="K865" s="64"/>
      <c r="L865" s="64"/>
      <c r="M865" s="64"/>
      <c r="N865" s="64"/>
      <c r="O865" s="155"/>
    </row>
    <row r="866" spans="2:15" ht="13.8">
      <c r="B866" s="43"/>
      <c r="C866" s="64"/>
      <c r="D866" s="64"/>
      <c r="E866" s="64"/>
      <c r="F866" s="64"/>
      <c r="G866" s="211"/>
      <c r="H866" s="64"/>
      <c r="I866" s="64"/>
      <c r="J866" s="64"/>
      <c r="K866" s="64"/>
      <c r="L866" s="64"/>
      <c r="M866" s="64"/>
      <c r="N866" s="64"/>
    </row>
    <row r="867" spans="2:15" ht="13.8">
      <c r="B867" s="43"/>
      <c r="C867" s="64"/>
      <c r="D867" s="64"/>
      <c r="E867" s="64"/>
      <c r="F867" s="64"/>
      <c r="G867" s="211"/>
      <c r="H867" s="64"/>
      <c r="I867" s="64"/>
      <c r="J867" s="64"/>
      <c r="K867" s="64"/>
      <c r="L867" s="64"/>
      <c r="M867" s="64"/>
      <c r="N867" s="64"/>
    </row>
    <row r="868" spans="2:15" ht="13.8">
      <c r="B868" s="52" t="str">
        <f>"Total "&amp;B785&amp;" revenue"</f>
        <v>Total GaAs discrete revenue</v>
      </c>
      <c r="C868" s="46">
        <v>257.12579308504553</v>
      </c>
      <c r="D868" s="46">
        <v>245.55719415935511</v>
      </c>
      <c r="E868" s="46"/>
      <c r="F868" s="46"/>
      <c r="G868" s="212"/>
      <c r="H868" s="46"/>
      <c r="I868" s="46"/>
      <c r="J868" s="46"/>
      <c r="K868" s="46"/>
      <c r="L868" s="46"/>
      <c r="M868" s="46"/>
      <c r="N868" s="46"/>
    </row>
    <row r="871" spans="2:15" ht="21">
      <c r="B871" s="3" t="str">
        <f>B437</f>
        <v>GaAs integrated</v>
      </c>
      <c r="C871" s="1"/>
      <c r="D871" s="1"/>
      <c r="E871" s="1"/>
      <c r="F871" s="1"/>
      <c r="G871" s="203"/>
      <c r="H871" s="1"/>
      <c r="I871" s="1"/>
      <c r="J871" s="1"/>
      <c r="K871" s="1"/>
      <c r="L871" s="1"/>
      <c r="M871" s="1"/>
      <c r="N871" s="1"/>
    </row>
    <row r="872" spans="2:15" ht="13.8">
      <c r="B872" s="51" t="s">
        <v>57</v>
      </c>
      <c r="C872" s="7">
        <v>2016</v>
      </c>
      <c r="D872" s="7">
        <v>2017</v>
      </c>
      <c r="E872" s="7"/>
      <c r="F872" s="7"/>
      <c r="G872" s="206"/>
      <c r="H872" s="7"/>
      <c r="I872" s="7"/>
      <c r="J872" s="7"/>
      <c r="K872" s="7"/>
      <c r="L872" s="7"/>
      <c r="M872" s="7"/>
      <c r="N872" s="7"/>
    </row>
    <row r="873" spans="2:15" ht="13.8">
      <c r="B873" s="43" t="str">
        <f t="shared" ref="B873:B904" si="50">B95</f>
        <v>1G 500 m SFP</v>
      </c>
      <c r="C873" s="64">
        <v>0</v>
      </c>
      <c r="D873" s="64">
        <v>0</v>
      </c>
      <c r="E873" s="64"/>
      <c r="F873" s="64"/>
      <c r="G873" s="211"/>
      <c r="H873" s="64"/>
      <c r="I873" s="64"/>
      <c r="J873" s="64"/>
      <c r="K873" s="64"/>
      <c r="L873" s="64"/>
      <c r="M873" s="64"/>
      <c r="N873" s="64"/>
    </row>
    <row r="874" spans="2:15" ht="13.8">
      <c r="B874" s="43" t="str">
        <f t="shared" si="50"/>
        <v>1G 10 km SFP</v>
      </c>
      <c r="C874" s="64">
        <v>0</v>
      </c>
      <c r="D874" s="64">
        <v>0</v>
      </c>
      <c r="E874" s="64"/>
      <c r="F874" s="64"/>
      <c r="G874" s="211"/>
      <c r="H874" s="64"/>
      <c r="I874" s="64"/>
      <c r="J874" s="64"/>
      <c r="K874" s="64"/>
      <c r="L874" s="64"/>
      <c r="M874" s="64"/>
      <c r="N874" s="64"/>
    </row>
    <row r="875" spans="2:15" ht="13.8">
      <c r="B875" s="43" t="str">
        <f t="shared" si="50"/>
        <v>1G 40 km SFP</v>
      </c>
      <c r="C875" s="64">
        <v>0</v>
      </c>
      <c r="D875" s="64">
        <v>0</v>
      </c>
      <c r="E875" s="64"/>
      <c r="F875" s="64"/>
      <c r="G875" s="211"/>
      <c r="H875" s="64"/>
      <c r="I875" s="64"/>
      <c r="J875" s="64"/>
      <c r="K875" s="64"/>
      <c r="L875" s="64"/>
      <c r="M875" s="64"/>
      <c r="N875" s="64"/>
    </row>
    <row r="876" spans="2:15" ht="13.8">
      <c r="B876" s="43" t="str">
        <f t="shared" si="50"/>
        <v>1G 80 km SFP</v>
      </c>
      <c r="C876" s="64">
        <v>0</v>
      </c>
      <c r="D876" s="64">
        <v>0</v>
      </c>
      <c r="E876" s="64"/>
      <c r="F876" s="64"/>
      <c r="G876" s="211"/>
      <c r="H876" s="64"/>
      <c r="I876" s="64"/>
      <c r="J876" s="64"/>
      <c r="K876" s="64"/>
      <c r="L876" s="64"/>
      <c r="M876" s="64"/>
      <c r="N876" s="64"/>
    </row>
    <row r="877" spans="2:15" ht="13.8">
      <c r="B877" s="43" t="str">
        <f t="shared" si="50"/>
        <v>G &amp; Fast Ethernet Various Legacy/discontinued</v>
      </c>
      <c r="C877" s="64">
        <v>0</v>
      </c>
      <c r="D877" s="64">
        <v>0</v>
      </c>
      <c r="E877" s="64"/>
      <c r="F877" s="64"/>
      <c r="G877" s="211"/>
      <c r="H877" s="64"/>
      <c r="I877" s="64"/>
      <c r="J877" s="64"/>
      <c r="K877" s="64"/>
      <c r="L877" s="64"/>
      <c r="M877" s="64"/>
      <c r="N877" s="64"/>
    </row>
    <row r="878" spans="2:15" ht="13.8">
      <c r="B878" s="43" t="str">
        <f t="shared" si="50"/>
        <v>10G 300 m XFP</v>
      </c>
      <c r="C878" s="64">
        <v>0</v>
      </c>
      <c r="D878" s="64">
        <v>0</v>
      </c>
      <c r="E878" s="64"/>
      <c r="F878" s="64"/>
      <c r="G878" s="211"/>
      <c r="H878" s="64"/>
      <c r="I878" s="64"/>
      <c r="J878" s="64"/>
      <c r="K878" s="64"/>
      <c r="L878" s="64"/>
      <c r="M878" s="64"/>
      <c r="N878" s="64"/>
    </row>
    <row r="879" spans="2:15" ht="13.8">
      <c r="B879" s="43" t="str">
        <f t="shared" si="50"/>
        <v>10G 300 m SFP+</v>
      </c>
      <c r="C879" s="64">
        <v>0</v>
      </c>
      <c r="D879" s="64">
        <v>0</v>
      </c>
      <c r="E879" s="64"/>
      <c r="F879" s="64"/>
      <c r="G879" s="211"/>
      <c r="H879" s="64"/>
      <c r="I879" s="64"/>
      <c r="J879" s="64"/>
      <c r="K879" s="64"/>
      <c r="L879" s="64"/>
      <c r="M879" s="64"/>
      <c r="N879" s="64"/>
    </row>
    <row r="880" spans="2:15" ht="13.8">
      <c r="B880" s="43" t="str">
        <f t="shared" si="50"/>
        <v>10G LRM 220 m SFP+</v>
      </c>
      <c r="C880" s="64">
        <v>0</v>
      </c>
      <c r="D880" s="64">
        <v>0</v>
      </c>
      <c r="E880" s="64"/>
      <c r="F880" s="64"/>
      <c r="G880" s="211"/>
      <c r="H880" s="64"/>
      <c r="I880" s="64"/>
      <c r="J880" s="64"/>
      <c r="K880" s="64"/>
      <c r="L880" s="64"/>
      <c r="M880" s="64"/>
      <c r="N880" s="64"/>
    </row>
    <row r="881" spans="2:14" ht="13.8">
      <c r="B881" s="43" t="str">
        <f t="shared" si="50"/>
        <v>10G 10 km XFP</v>
      </c>
      <c r="C881" s="64">
        <v>0</v>
      </c>
      <c r="D881" s="64">
        <v>0</v>
      </c>
      <c r="E881" s="64"/>
      <c r="F881" s="64"/>
      <c r="G881" s="211"/>
      <c r="H881" s="64"/>
      <c r="I881" s="64"/>
      <c r="J881" s="64"/>
      <c r="K881" s="64"/>
      <c r="L881" s="64"/>
      <c r="M881" s="64"/>
      <c r="N881" s="64"/>
    </row>
    <row r="882" spans="2:14" ht="13.8">
      <c r="B882" s="43" t="str">
        <f t="shared" si="50"/>
        <v>10G 10 km SFP+</v>
      </c>
      <c r="C882" s="64">
        <v>0</v>
      </c>
      <c r="D882" s="64">
        <v>0</v>
      </c>
      <c r="E882" s="64"/>
      <c r="F882" s="64"/>
      <c r="G882" s="211"/>
      <c r="H882" s="64"/>
      <c r="I882" s="64"/>
      <c r="J882" s="64"/>
      <c r="K882" s="64"/>
      <c r="L882" s="64"/>
      <c r="M882" s="64"/>
      <c r="N882" s="64"/>
    </row>
    <row r="883" spans="2:14" ht="13.8">
      <c r="B883" s="43" t="str">
        <f t="shared" si="50"/>
        <v>10G 40 km XFP</v>
      </c>
      <c r="C883" s="64">
        <v>0</v>
      </c>
      <c r="D883" s="64">
        <v>0</v>
      </c>
      <c r="E883" s="64"/>
      <c r="F883" s="64"/>
      <c r="G883" s="211"/>
      <c r="H883" s="64"/>
      <c r="I883" s="64"/>
      <c r="J883" s="64"/>
      <c r="K883" s="64"/>
      <c r="L883" s="64"/>
      <c r="M883" s="64"/>
      <c r="N883" s="64"/>
    </row>
    <row r="884" spans="2:14" ht="13.8">
      <c r="B884" s="43" t="str">
        <f t="shared" si="50"/>
        <v>10G 40 km SFP+</v>
      </c>
      <c r="C884" s="64">
        <v>0</v>
      </c>
      <c r="D884" s="64">
        <v>0</v>
      </c>
      <c r="E884" s="64"/>
      <c r="F884" s="64"/>
      <c r="G884" s="211"/>
      <c r="H884" s="64"/>
      <c r="I884" s="64"/>
      <c r="J884" s="64"/>
      <c r="K884" s="64"/>
      <c r="L884" s="64"/>
      <c r="M884" s="64"/>
      <c r="N884" s="64"/>
    </row>
    <row r="885" spans="2:14" ht="13.8">
      <c r="B885" s="43" t="str">
        <f t="shared" si="50"/>
        <v>10G 80 km XFP</v>
      </c>
      <c r="C885" s="64">
        <v>0</v>
      </c>
      <c r="D885" s="64">
        <v>0</v>
      </c>
      <c r="E885" s="64"/>
      <c r="F885" s="64"/>
      <c r="G885" s="211"/>
      <c r="H885" s="64"/>
      <c r="I885" s="64"/>
      <c r="J885" s="64"/>
      <c r="K885" s="64"/>
      <c r="L885" s="64"/>
      <c r="M885" s="64"/>
      <c r="N885" s="64"/>
    </row>
    <row r="886" spans="2:14" ht="13.8">
      <c r="B886" s="43" t="str">
        <f t="shared" si="50"/>
        <v>10G 80 km SFP+</v>
      </c>
      <c r="C886" s="64">
        <v>0</v>
      </c>
      <c r="D886" s="64">
        <v>0</v>
      </c>
      <c r="E886" s="64"/>
      <c r="F886" s="64"/>
      <c r="G886" s="211"/>
      <c r="H886" s="64"/>
      <c r="I886" s="64"/>
      <c r="J886" s="64"/>
      <c r="K886" s="64"/>
      <c r="L886" s="64"/>
      <c r="M886" s="64"/>
      <c r="N886" s="64"/>
    </row>
    <row r="887" spans="2:14" ht="13.8">
      <c r="B887" s="43" t="str">
        <f t="shared" si="50"/>
        <v>10G Various Legacy/discontinued</v>
      </c>
      <c r="C887" s="64">
        <v>0</v>
      </c>
      <c r="D887" s="64">
        <v>0</v>
      </c>
      <c r="E887" s="64"/>
      <c r="F887" s="64"/>
      <c r="G887" s="211"/>
      <c r="H887" s="64"/>
      <c r="I887" s="64"/>
      <c r="J887" s="64"/>
      <c r="K887" s="64"/>
      <c r="L887" s="64"/>
      <c r="M887" s="64"/>
      <c r="N887" s="64"/>
    </row>
    <row r="888" spans="2:14" ht="13.8">
      <c r="B888" s="43" t="str">
        <f t="shared" si="50"/>
        <v>25G SR, eSR 100 - 300 m SFP28</v>
      </c>
      <c r="C888" s="64">
        <v>0</v>
      </c>
      <c r="D888" s="64">
        <v>0</v>
      </c>
      <c r="E888" s="64"/>
      <c r="F888" s="64"/>
      <c r="G888" s="211"/>
      <c r="H888" s="64"/>
      <c r="I888" s="64"/>
      <c r="J888" s="64"/>
      <c r="K888" s="64"/>
      <c r="L888" s="64"/>
      <c r="M888" s="64"/>
      <c r="N888" s="64"/>
    </row>
    <row r="889" spans="2:14" ht="13.8">
      <c r="B889" s="43" t="str">
        <f t="shared" si="50"/>
        <v>25G LR 10 km SFP28</v>
      </c>
      <c r="C889" s="64">
        <v>0</v>
      </c>
      <c r="D889" s="64">
        <v>0</v>
      </c>
      <c r="E889" s="64"/>
      <c r="F889" s="64"/>
      <c r="G889" s="211"/>
      <c r="H889" s="64"/>
      <c r="I889" s="64"/>
      <c r="J889" s="64"/>
      <c r="K889" s="64"/>
      <c r="L889" s="64"/>
      <c r="M889" s="64"/>
      <c r="N889" s="64"/>
    </row>
    <row r="890" spans="2:14" ht="13.8">
      <c r="B890" s="43" t="str">
        <f t="shared" si="50"/>
        <v>25G ER 40 km SFP28</v>
      </c>
      <c r="C890" s="64">
        <v>0</v>
      </c>
      <c r="D890" s="64">
        <v>0</v>
      </c>
      <c r="E890" s="64"/>
      <c r="F890" s="64"/>
      <c r="G890" s="211"/>
      <c r="H890" s="64"/>
      <c r="I890" s="64"/>
      <c r="J890" s="64"/>
      <c r="K890" s="64"/>
      <c r="L890" s="64"/>
      <c r="M890" s="64"/>
      <c r="N890" s="64"/>
    </row>
    <row r="891" spans="2:14" ht="13.8">
      <c r="B891" s="43" t="str">
        <f t="shared" si="50"/>
        <v>40G SR4 100 m QSFP+</v>
      </c>
      <c r="C891" s="64">
        <v>61.814562208888894</v>
      </c>
      <c r="D891" s="64">
        <v>63.806447873340716</v>
      </c>
      <c r="E891" s="64"/>
      <c r="F891" s="64"/>
      <c r="G891" s="211"/>
      <c r="H891" s="64"/>
      <c r="I891" s="64"/>
      <c r="J891" s="64"/>
      <c r="K891" s="64"/>
      <c r="L891" s="64"/>
      <c r="M891" s="64"/>
      <c r="N891" s="64"/>
    </row>
    <row r="892" spans="2:14" ht="13.8">
      <c r="B892" s="43" t="str">
        <f t="shared" si="50"/>
        <v>40G MM duplex 100 m QSFP+</v>
      </c>
      <c r="C892" s="64">
        <v>153.5735</v>
      </c>
      <c r="D892" s="64">
        <v>180.12456</v>
      </c>
      <c r="E892" s="64"/>
      <c r="F892" s="64"/>
      <c r="G892" s="211"/>
      <c r="H892" s="64"/>
      <c r="I892" s="64"/>
      <c r="J892" s="64"/>
      <c r="K892" s="64"/>
      <c r="L892" s="64"/>
      <c r="M892" s="64"/>
      <c r="N892" s="64"/>
    </row>
    <row r="893" spans="2:14" ht="13.8">
      <c r="B893" s="43" t="str">
        <f t="shared" si="50"/>
        <v>40G eSR4 300 m QSFP+</v>
      </c>
      <c r="C893" s="64">
        <v>29.361883310000003</v>
      </c>
      <c r="D893" s="64">
        <v>37.789000000000001</v>
      </c>
      <c r="E893" s="64"/>
      <c r="F893" s="64"/>
      <c r="G893" s="211"/>
      <c r="H893" s="64"/>
      <c r="I893" s="64"/>
      <c r="J893" s="64"/>
      <c r="K893" s="64"/>
      <c r="L893" s="64"/>
      <c r="M893" s="64"/>
      <c r="N893" s="64"/>
    </row>
    <row r="894" spans="2:14" ht="13.8">
      <c r="B894" s="43" t="str">
        <f t="shared" si="50"/>
        <v>40G PSM4  500 m QSFP+</v>
      </c>
      <c r="C894" s="64">
        <v>-1.4737637554939774E-14</v>
      </c>
      <c r="D894" s="64">
        <v>0</v>
      </c>
      <c r="E894" s="64"/>
      <c r="F894" s="64"/>
      <c r="G894" s="211"/>
      <c r="H894" s="64"/>
      <c r="I894" s="64"/>
      <c r="J894" s="64"/>
      <c r="K894" s="64"/>
      <c r="L894" s="64"/>
      <c r="M894" s="64"/>
      <c r="N894" s="64"/>
    </row>
    <row r="895" spans="2:14" ht="13.8">
      <c r="B895" s="43" t="str">
        <f t="shared" si="50"/>
        <v>40G (FR) 2 km CFP</v>
      </c>
      <c r="C895" s="64">
        <v>0</v>
      </c>
      <c r="D895" s="64">
        <v>0</v>
      </c>
      <c r="E895" s="64"/>
      <c r="F895" s="64"/>
      <c r="G895" s="211"/>
      <c r="H895" s="64"/>
      <c r="I895" s="64"/>
      <c r="J895" s="64"/>
      <c r="K895" s="64"/>
      <c r="L895" s="64"/>
      <c r="M895" s="64"/>
      <c r="N895" s="64"/>
    </row>
    <row r="896" spans="2:14" ht="13.8">
      <c r="B896" s="43" t="str">
        <f t="shared" si="50"/>
        <v>40G (LR4 subspec) 2 km QSFP+</v>
      </c>
      <c r="C896" s="64">
        <v>0</v>
      </c>
      <c r="D896" s="64">
        <v>0</v>
      </c>
      <c r="E896" s="64"/>
      <c r="F896" s="64"/>
      <c r="G896" s="211"/>
      <c r="H896" s="64"/>
      <c r="I896" s="64"/>
      <c r="J896" s="64"/>
      <c r="K896" s="64"/>
      <c r="L896" s="64"/>
      <c r="M896" s="64"/>
      <c r="N896" s="64"/>
    </row>
    <row r="897" spans="2:14" ht="13.8">
      <c r="B897" s="43" t="str">
        <f t="shared" si="50"/>
        <v>40G 10 km CFP</v>
      </c>
      <c r="C897" s="64">
        <v>0</v>
      </c>
      <c r="D897" s="64">
        <v>0</v>
      </c>
      <c r="E897" s="64"/>
      <c r="F897" s="64"/>
      <c r="G897" s="211"/>
      <c r="H897" s="64"/>
      <c r="I897" s="64"/>
      <c r="J897" s="64"/>
      <c r="K897" s="64"/>
      <c r="L897" s="64"/>
      <c r="M897" s="64"/>
      <c r="N897" s="64"/>
    </row>
    <row r="898" spans="2:14" ht="13.8">
      <c r="B898" s="43" t="str">
        <f t="shared" si="50"/>
        <v>40G 10 km QSFP+</v>
      </c>
      <c r="C898" s="64">
        <v>0</v>
      </c>
      <c r="D898" s="64">
        <v>0</v>
      </c>
      <c r="E898" s="64"/>
      <c r="F898" s="64"/>
      <c r="G898" s="211"/>
      <c r="H898" s="64"/>
      <c r="I898" s="64"/>
      <c r="J898" s="64"/>
      <c r="K898" s="64"/>
      <c r="L898" s="64"/>
      <c r="M898" s="64"/>
      <c r="N898" s="64"/>
    </row>
    <row r="899" spans="2:14" ht="13.8">
      <c r="B899" s="43" t="str">
        <f t="shared" si="50"/>
        <v>40G 40 km QSFP+</v>
      </c>
      <c r="C899" s="64">
        <v>0</v>
      </c>
      <c r="D899" s="64">
        <v>0</v>
      </c>
      <c r="E899" s="64"/>
      <c r="F899" s="64"/>
      <c r="G899" s="211"/>
      <c r="H899" s="64"/>
      <c r="I899" s="64"/>
      <c r="J899" s="64"/>
      <c r="K899" s="64"/>
      <c r="L899" s="64"/>
      <c r="M899" s="64"/>
      <c r="N899" s="64"/>
    </row>
    <row r="900" spans="2:14" ht="13.8">
      <c r="B900" s="43" t="str">
        <f t="shared" si="50"/>
        <v>50G  100 m all</v>
      </c>
      <c r="C900" s="64">
        <v>0</v>
      </c>
      <c r="D900" s="64">
        <v>0</v>
      </c>
      <c r="E900" s="64"/>
      <c r="F900" s="64"/>
      <c r="G900" s="211"/>
      <c r="H900" s="64"/>
      <c r="I900" s="64"/>
      <c r="J900" s="64"/>
      <c r="K900" s="64"/>
      <c r="L900" s="64"/>
      <c r="M900" s="64"/>
      <c r="N900" s="64"/>
    </row>
    <row r="901" spans="2:14" ht="13.8">
      <c r="B901" s="43" t="str">
        <f t="shared" si="50"/>
        <v>50G  2 km all</v>
      </c>
      <c r="C901" s="64">
        <v>0</v>
      </c>
      <c r="D901" s="64">
        <v>0</v>
      </c>
      <c r="E901" s="64"/>
      <c r="F901" s="64"/>
      <c r="G901" s="211"/>
      <c r="H901" s="64"/>
      <c r="I901" s="64"/>
      <c r="J901" s="64"/>
      <c r="K901" s="64"/>
      <c r="L901" s="64"/>
      <c r="M901" s="64"/>
      <c r="N901" s="64"/>
    </row>
    <row r="902" spans="2:14" ht="13.8">
      <c r="B902" s="43" t="str">
        <f t="shared" si="50"/>
        <v>50G  10 km all</v>
      </c>
      <c r="C902" s="64">
        <v>0</v>
      </c>
      <c r="D902" s="64">
        <v>0</v>
      </c>
      <c r="E902" s="64"/>
      <c r="F902" s="64"/>
      <c r="G902" s="211"/>
      <c r="H902" s="64"/>
      <c r="I902" s="64"/>
      <c r="J902" s="64"/>
      <c r="K902" s="64"/>
      <c r="L902" s="64"/>
      <c r="M902" s="64"/>
      <c r="N902" s="64"/>
    </row>
    <row r="903" spans="2:14" ht="13.8">
      <c r="B903" s="43" t="str">
        <f t="shared" si="50"/>
        <v>50G  40 km all</v>
      </c>
      <c r="C903" s="64">
        <v>0</v>
      </c>
      <c r="D903" s="64">
        <v>0</v>
      </c>
      <c r="E903" s="64"/>
      <c r="F903" s="64"/>
      <c r="G903" s="211"/>
      <c r="H903" s="64"/>
      <c r="I903" s="64"/>
      <c r="J903" s="64"/>
      <c r="K903" s="64"/>
      <c r="L903" s="64"/>
      <c r="M903" s="64"/>
      <c r="N903" s="64"/>
    </row>
    <row r="904" spans="2:14" ht="13.8">
      <c r="B904" s="43" t="str">
        <f t="shared" si="50"/>
        <v>50G  80 km all</v>
      </c>
      <c r="C904" s="64">
        <v>0</v>
      </c>
      <c r="D904" s="64">
        <v>0</v>
      </c>
      <c r="E904" s="64"/>
      <c r="F904" s="64"/>
      <c r="G904" s="211"/>
      <c r="H904" s="64"/>
      <c r="I904" s="64"/>
      <c r="J904" s="64"/>
      <c r="K904" s="64"/>
      <c r="L904" s="64"/>
      <c r="M904" s="64"/>
      <c r="N904" s="64"/>
    </row>
    <row r="905" spans="2:14" ht="13.8">
      <c r="B905" s="43" t="str">
        <f t="shared" ref="B905:B924" si="51">B127</f>
        <v>100G SR4 100 m CFP</v>
      </c>
      <c r="C905" s="64">
        <v>21.078782</v>
      </c>
      <c r="D905" s="64">
        <v>8.8030050000000024</v>
      </c>
      <c r="E905" s="64"/>
      <c r="F905" s="64"/>
      <c r="G905" s="211"/>
      <c r="H905" s="64"/>
      <c r="I905" s="64"/>
      <c r="J905" s="64"/>
      <c r="K905" s="64"/>
      <c r="L905" s="64"/>
      <c r="M905" s="64"/>
      <c r="N905" s="64"/>
    </row>
    <row r="906" spans="2:14" ht="13.8">
      <c r="B906" s="43" t="str">
        <f t="shared" si="51"/>
        <v>100G SR4 100 m CFP2/4</v>
      </c>
      <c r="C906" s="64">
        <v>5.2611999999999997</v>
      </c>
      <c r="D906" s="64">
        <v>2.4791280000000007</v>
      </c>
      <c r="E906" s="64"/>
      <c r="F906" s="64"/>
      <c r="G906" s="211"/>
      <c r="H906" s="64"/>
      <c r="I906" s="64"/>
      <c r="J906" s="64"/>
      <c r="K906" s="64"/>
      <c r="L906" s="64"/>
      <c r="M906" s="64"/>
      <c r="N906" s="64"/>
    </row>
    <row r="907" spans="2:14" ht="13.8">
      <c r="B907" s="43" t="str">
        <f t="shared" si="51"/>
        <v>100G SR4 100 m QSFP28</v>
      </c>
      <c r="C907" s="64">
        <v>72.281363999999996</v>
      </c>
      <c r="D907" s="64">
        <v>113.36232738072</v>
      </c>
      <c r="E907" s="64"/>
      <c r="F907" s="64"/>
      <c r="G907" s="211"/>
      <c r="H907" s="64"/>
      <c r="I907" s="64"/>
      <c r="J907" s="64"/>
      <c r="K907" s="64"/>
      <c r="L907" s="64"/>
      <c r="M907" s="64"/>
      <c r="N907" s="64"/>
    </row>
    <row r="908" spans="2:14" ht="13.8">
      <c r="B908" s="43" t="str">
        <f t="shared" si="51"/>
        <v>100G SR2 100 m All</v>
      </c>
      <c r="C908" s="64">
        <v>0</v>
      </c>
      <c r="D908" s="64">
        <v>0</v>
      </c>
      <c r="E908" s="64"/>
      <c r="F908" s="64"/>
      <c r="G908" s="211"/>
      <c r="H908" s="64"/>
      <c r="I908" s="64"/>
      <c r="J908" s="64"/>
      <c r="K908" s="64"/>
      <c r="L908" s="64"/>
      <c r="M908" s="64"/>
      <c r="N908" s="64"/>
    </row>
    <row r="909" spans="2:14" ht="13.8">
      <c r="B909" s="43" t="str">
        <f t="shared" si="51"/>
        <v>100G MM Duplex 100 - 300 m QSFP28</v>
      </c>
      <c r="C909" s="64">
        <v>0</v>
      </c>
      <c r="D909" s="64">
        <v>0</v>
      </c>
      <c r="E909" s="64"/>
      <c r="F909" s="64"/>
      <c r="G909" s="211"/>
      <c r="H909" s="64"/>
      <c r="I909" s="64"/>
      <c r="J909" s="64"/>
      <c r="K909" s="64"/>
      <c r="L909" s="64"/>
      <c r="M909" s="64"/>
      <c r="N909" s="64"/>
    </row>
    <row r="910" spans="2:14" ht="13.8">
      <c r="B910" s="43" t="str">
        <f t="shared" si="51"/>
        <v>100G eSR4 300 m QSFP28</v>
      </c>
      <c r="C910" s="64">
        <v>0</v>
      </c>
      <c r="D910" s="64">
        <v>0</v>
      </c>
      <c r="E910" s="64"/>
      <c r="F910" s="64"/>
      <c r="G910" s="211"/>
      <c r="H910" s="64"/>
      <c r="I910" s="64"/>
      <c r="J910" s="64"/>
      <c r="K910" s="64"/>
      <c r="L910" s="64"/>
      <c r="M910" s="64"/>
      <c r="N910" s="64"/>
    </row>
    <row r="911" spans="2:14" ht="13.8">
      <c r="B911" s="43" t="str">
        <f t="shared" si="51"/>
        <v>100G PSM4 500 m QSFP28</v>
      </c>
      <c r="C911" s="64">
        <v>0</v>
      </c>
      <c r="D911" s="64">
        <v>0</v>
      </c>
      <c r="E911" s="64"/>
      <c r="F911" s="64"/>
      <c r="G911" s="211"/>
      <c r="H911" s="64"/>
      <c r="I911" s="64"/>
      <c r="J911" s="64"/>
      <c r="K911" s="64"/>
      <c r="L911" s="64"/>
      <c r="M911" s="64"/>
      <c r="N911" s="64"/>
    </row>
    <row r="912" spans="2:14" ht="13.8">
      <c r="B912" s="43" t="str">
        <f t="shared" si="51"/>
        <v>100G DR 500m QSFP28</v>
      </c>
      <c r="C912" s="64">
        <v>0</v>
      </c>
      <c r="D912" s="64">
        <v>0</v>
      </c>
      <c r="E912" s="64"/>
      <c r="F912" s="64"/>
      <c r="G912" s="211"/>
      <c r="H912" s="64"/>
      <c r="I912" s="64"/>
      <c r="J912" s="64"/>
      <c r="K912" s="64"/>
      <c r="L912" s="64"/>
      <c r="M912" s="64"/>
      <c r="N912" s="64"/>
    </row>
    <row r="913" spans="2:14" ht="13.8">
      <c r="B913" s="43" t="str">
        <f t="shared" si="51"/>
        <v>100G CWDM4-subspec 500 m QSFP28</v>
      </c>
      <c r="C913" s="64">
        <v>0</v>
      </c>
      <c r="D913" s="64">
        <v>5.2386894822120665E-14</v>
      </c>
      <c r="E913" s="64"/>
      <c r="F913" s="64"/>
      <c r="G913" s="211"/>
      <c r="H913" s="64"/>
      <c r="I913" s="64"/>
      <c r="J913" s="64"/>
      <c r="K913" s="64"/>
      <c r="L913" s="64"/>
      <c r="M913" s="64"/>
      <c r="N913" s="64"/>
    </row>
    <row r="914" spans="2:14" ht="13.8">
      <c r="B914" s="43" t="str">
        <f t="shared" si="51"/>
        <v>100G CWDM4 2 km QSFP28</v>
      </c>
      <c r="C914" s="64">
        <v>0</v>
      </c>
      <c r="D914" s="64">
        <v>0</v>
      </c>
      <c r="E914" s="64"/>
      <c r="F914" s="64"/>
      <c r="G914" s="211"/>
      <c r="H914" s="64"/>
      <c r="I914" s="64"/>
      <c r="J914" s="64"/>
      <c r="K914" s="64"/>
      <c r="L914" s="64"/>
      <c r="M914" s="64"/>
      <c r="N914" s="64"/>
    </row>
    <row r="915" spans="2:14" ht="13.8">
      <c r="B915" s="43" t="str">
        <f t="shared" si="51"/>
        <v>100G FR, DR+ 2 km QSFP28</v>
      </c>
      <c r="C915" s="64">
        <v>0</v>
      </c>
      <c r="D915" s="64">
        <v>0</v>
      </c>
      <c r="E915" s="64"/>
      <c r="F915" s="64"/>
      <c r="G915" s="211"/>
      <c r="H915" s="64"/>
      <c r="I915" s="64"/>
      <c r="J915" s="64"/>
      <c r="K915" s="64"/>
      <c r="L915" s="64"/>
      <c r="M915" s="64"/>
      <c r="N915" s="64"/>
    </row>
    <row r="916" spans="2:14" ht="13.8">
      <c r="B916" s="43" t="str">
        <f t="shared" si="51"/>
        <v>100G LR4 10 km CFP</v>
      </c>
      <c r="C916" s="64">
        <v>0</v>
      </c>
      <c r="D916" s="64">
        <v>0</v>
      </c>
      <c r="E916" s="64"/>
      <c r="F916" s="64"/>
      <c r="G916" s="211"/>
      <c r="H916" s="64"/>
      <c r="I916" s="64"/>
      <c r="J916" s="64"/>
      <c r="K916" s="64"/>
      <c r="L916" s="64"/>
      <c r="M916" s="64"/>
      <c r="N916" s="64"/>
    </row>
    <row r="917" spans="2:14" ht="13.8">
      <c r="B917" s="43" t="str">
        <f t="shared" si="51"/>
        <v>100G LR4 10 km CFP2/4</v>
      </c>
      <c r="C917" s="64">
        <v>0</v>
      </c>
      <c r="D917" s="64">
        <v>0</v>
      </c>
      <c r="E917" s="64"/>
      <c r="F917" s="64"/>
      <c r="G917" s="211"/>
      <c r="H917" s="64"/>
      <c r="I917" s="64"/>
      <c r="J917" s="64"/>
      <c r="K917" s="64"/>
      <c r="L917" s="64"/>
      <c r="M917" s="64"/>
      <c r="N917" s="64"/>
    </row>
    <row r="918" spans="2:14" ht="13.8">
      <c r="B918" s="43" t="str">
        <f t="shared" si="51"/>
        <v>100G LR4 and LR1 10 km QSFP28</v>
      </c>
      <c r="C918" s="64">
        <v>0</v>
      </c>
      <c r="D918" s="64">
        <v>0</v>
      </c>
      <c r="E918" s="64"/>
      <c r="F918" s="64"/>
      <c r="G918" s="211"/>
      <c r="H918" s="64"/>
      <c r="I918" s="64"/>
      <c r="J918" s="64"/>
      <c r="K918" s="64"/>
      <c r="L918" s="64"/>
      <c r="M918" s="64"/>
      <c r="N918" s="64"/>
    </row>
    <row r="919" spans="2:14" ht="13.8">
      <c r="B919" s="43" t="str">
        <f t="shared" si="51"/>
        <v>100G 4WDM10 10 km QSFP28</v>
      </c>
      <c r="C919" s="64">
        <v>0</v>
      </c>
      <c r="D919" s="64">
        <v>0</v>
      </c>
      <c r="E919" s="64"/>
      <c r="F919" s="64"/>
      <c r="G919" s="211"/>
      <c r="H919" s="64"/>
      <c r="I919" s="64"/>
      <c r="J919" s="64"/>
      <c r="K919" s="64"/>
      <c r="L919" s="64"/>
      <c r="M919" s="64"/>
      <c r="N919" s="64"/>
    </row>
    <row r="920" spans="2:14" ht="13.8">
      <c r="B920" s="43" t="str">
        <f t="shared" si="51"/>
        <v>100G 4WDM20 20 km QSFP28</v>
      </c>
      <c r="C920" s="64">
        <v>0</v>
      </c>
      <c r="D920" s="64">
        <v>0</v>
      </c>
      <c r="E920" s="64"/>
      <c r="F920" s="64"/>
      <c r="G920" s="211"/>
      <c r="H920" s="64"/>
      <c r="I920" s="64"/>
      <c r="J920" s="64"/>
      <c r="K920" s="64"/>
      <c r="L920" s="64"/>
      <c r="M920" s="64"/>
      <c r="N920" s="64"/>
    </row>
    <row r="921" spans="2:14" ht="13.8">
      <c r="B921" s="43" t="str">
        <f t="shared" si="51"/>
        <v>100G ER4-Lite 30 km QSFP28</v>
      </c>
      <c r="C921" s="64">
        <v>0</v>
      </c>
      <c r="D921" s="64">
        <v>0</v>
      </c>
      <c r="E921" s="64"/>
      <c r="F921" s="64"/>
      <c r="G921" s="211"/>
      <c r="H921" s="64"/>
      <c r="I921" s="64"/>
      <c r="J921" s="64"/>
      <c r="K921" s="64"/>
      <c r="L921" s="64"/>
      <c r="M921" s="64"/>
      <c r="N921" s="64"/>
    </row>
    <row r="922" spans="2:14" ht="13.8">
      <c r="B922" s="43" t="str">
        <f t="shared" si="51"/>
        <v>100G ER4 40 km QSFP28</v>
      </c>
      <c r="C922" s="64">
        <v>67.047039534140794</v>
      </c>
      <c r="D922" s="64">
        <v>55.219616614611596</v>
      </c>
      <c r="E922" s="64"/>
      <c r="F922" s="64"/>
      <c r="G922" s="211"/>
      <c r="H922" s="64"/>
      <c r="I922" s="71"/>
      <c r="J922" s="71"/>
      <c r="K922" s="71"/>
      <c r="L922" s="71"/>
      <c r="M922" s="71"/>
      <c r="N922" s="71"/>
    </row>
    <row r="923" spans="2:14" ht="13.8">
      <c r="B923" s="43" t="str">
        <f t="shared" si="51"/>
        <v>100G ZR4 80 km QSFP28</v>
      </c>
      <c r="C923" s="64">
        <v>0</v>
      </c>
      <c r="D923" s="64">
        <v>0</v>
      </c>
      <c r="E923" s="64"/>
      <c r="F923" s="64"/>
      <c r="G923" s="211"/>
      <c r="H923" s="64"/>
      <c r="I923" s="64"/>
      <c r="J923" s="64"/>
      <c r="K923" s="64"/>
      <c r="L923" s="64"/>
      <c r="M923" s="64"/>
      <c r="N923" s="64"/>
    </row>
    <row r="924" spans="2:14" ht="13.8">
      <c r="B924" s="43" t="str">
        <f t="shared" si="51"/>
        <v>200G SR4 100 m QSFP56</v>
      </c>
      <c r="C924" s="64">
        <v>0</v>
      </c>
      <c r="D924" s="64">
        <v>0</v>
      </c>
      <c r="E924" s="64"/>
      <c r="F924" s="64"/>
      <c r="G924" s="211"/>
      <c r="H924" s="64"/>
      <c r="I924" s="64"/>
      <c r="J924" s="64"/>
      <c r="K924" s="64"/>
      <c r="L924" s="64"/>
      <c r="M924" s="64"/>
      <c r="N924" s="64"/>
    </row>
    <row r="925" spans="2:14" ht="13.8">
      <c r="B925" s="43" t="str">
        <f t="shared" ref="B925:B951" si="52">B147</f>
        <v>200G DR 500 m TBD</v>
      </c>
      <c r="C925" s="64">
        <v>0</v>
      </c>
      <c r="D925" s="64">
        <v>0</v>
      </c>
      <c r="E925" s="64"/>
      <c r="F925" s="64"/>
      <c r="G925" s="211"/>
      <c r="H925" s="64"/>
      <c r="I925" s="64"/>
      <c r="J925" s="64"/>
      <c r="K925" s="64"/>
      <c r="L925" s="64"/>
      <c r="M925" s="64"/>
      <c r="N925" s="64"/>
    </row>
    <row r="926" spans="2:14" ht="13.8">
      <c r="B926" s="43" t="str">
        <f t="shared" si="52"/>
        <v>200G FR4 3 km QSFP56</v>
      </c>
      <c r="C926" s="64">
        <v>0</v>
      </c>
      <c r="D926" s="64">
        <v>0</v>
      </c>
      <c r="E926" s="64"/>
      <c r="F926" s="64"/>
      <c r="G926" s="211"/>
      <c r="H926" s="64"/>
      <c r="I926" s="64"/>
      <c r="J926" s="64"/>
      <c r="K926" s="64"/>
      <c r="L926" s="64"/>
      <c r="M926" s="64"/>
      <c r="N926" s="64"/>
    </row>
    <row r="927" spans="2:14" ht="13.8">
      <c r="B927" s="43" t="str">
        <f t="shared" si="52"/>
        <v>200G LR 10 km TBD</v>
      </c>
      <c r="C927" s="64">
        <v>0</v>
      </c>
      <c r="D927" s="64">
        <v>0</v>
      </c>
      <c r="E927" s="64"/>
      <c r="F927" s="64"/>
      <c r="G927" s="211"/>
      <c r="H927" s="64"/>
      <c r="I927" s="64"/>
      <c r="J927" s="64"/>
      <c r="K927" s="64"/>
      <c r="L927" s="64"/>
      <c r="M927" s="64"/>
      <c r="N927" s="64"/>
    </row>
    <row r="928" spans="2:14" ht="13.8">
      <c r="B928" s="43" t="str">
        <f t="shared" si="52"/>
        <v>200G ER4 40 km TBD</v>
      </c>
      <c r="C928" s="64">
        <v>0</v>
      </c>
      <c r="D928" s="64">
        <v>0</v>
      </c>
      <c r="E928" s="64"/>
      <c r="F928" s="64"/>
      <c r="G928" s="211"/>
      <c r="H928" s="64"/>
      <c r="I928" s="64"/>
      <c r="J928" s="64"/>
      <c r="K928" s="64"/>
      <c r="L928" s="64"/>
      <c r="M928" s="64"/>
      <c r="N928" s="64"/>
    </row>
    <row r="929" spans="2:14" ht="13.8">
      <c r="B929" s="43" t="str">
        <f t="shared" si="52"/>
        <v>2x200 (400G-SR8) 100 m OSFP, QSFP-DD</v>
      </c>
      <c r="C929" s="64">
        <v>0</v>
      </c>
      <c r="D929" s="64">
        <v>0</v>
      </c>
      <c r="E929" s="64"/>
      <c r="F929" s="64"/>
      <c r="G929" s="211"/>
      <c r="H929" s="64"/>
      <c r="I929" s="64"/>
      <c r="J929" s="64"/>
      <c r="K929" s="64"/>
      <c r="L929" s="64"/>
      <c r="M929" s="64"/>
      <c r="N929" s="64"/>
    </row>
    <row r="930" spans="2:14" ht="13.8">
      <c r="B930" s="43" t="str">
        <f t="shared" si="52"/>
        <v>400G SR4.2 100 m OSFP, QSFP-DD</v>
      </c>
      <c r="C930" s="64">
        <v>0</v>
      </c>
      <c r="D930" s="64">
        <v>0</v>
      </c>
      <c r="E930" s="64"/>
      <c r="F930" s="64"/>
      <c r="G930" s="211"/>
      <c r="H930" s="64"/>
      <c r="I930" s="64"/>
      <c r="J930" s="64"/>
      <c r="K930" s="64"/>
      <c r="L930" s="64"/>
      <c r="M930" s="64"/>
      <c r="N930" s="64"/>
    </row>
    <row r="931" spans="2:14" ht="13.8">
      <c r="B931" s="43" t="str">
        <f t="shared" si="52"/>
        <v>400G DR4 500 m OSFP, QSFP-DD, QSFP112</v>
      </c>
      <c r="C931" s="64">
        <v>0</v>
      </c>
      <c r="D931" s="64">
        <v>0</v>
      </c>
      <c r="E931" s="64"/>
      <c r="F931" s="64"/>
      <c r="G931" s="211"/>
      <c r="H931" s="64"/>
      <c r="I931" s="64"/>
      <c r="J931" s="64"/>
      <c r="K931" s="64"/>
      <c r="L931" s="64"/>
      <c r="M931" s="64"/>
      <c r="N931" s="64"/>
    </row>
    <row r="932" spans="2:14" ht="13.8">
      <c r="B932" s="43" t="str">
        <f t="shared" si="52"/>
        <v>2x(200G FR4) 2 km OSFP</v>
      </c>
      <c r="C932" s="64">
        <v>0</v>
      </c>
      <c r="D932" s="64">
        <v>0</v>
      </c>
      <c r="E932" s="64"/>
      <c r="F932" s="64"/>
      <c r="G932" s="211"/>
      <c r="H932" s="64"/>
      <c r="I932" s="64"/>
      <c r="J932" s="64"/>
      <c r="K932" s="64"/>
      <c r="L932" s="64"/>
      <c r="M932" s="64"/>
      <c r="N932" s="64"/>
    </row>
    <row r="933" spans="2:14" ht="13.8">
      <c r="B933" s="43" t="str">
        <f t="shared" si="52"/>
        <v>400G FR4 2 km OSFP, QSFP-DD, QSFP112</v>
      </c>
      <c r="C933" s="64">
        <v>0</v>
      </c>
      <c r="D933" s="64">
        <v>0</v>
      </c>
      <c r="E933" s="64"/>
      <c r="F933" s="64"/>
      <c r="G933" s="211"/>
      <c r="H933" s="64"/>
      <c r="I933" s="64"/>
      <c r="J933" s="64"/>
      <c r="K933" s="64"/>
      <c r="L933" s="64"/>
      <c r="M933" s="64"/>
      <c r="N933" s="64"/>
    </row>
    <row r="934" spans="2:14" ht="13.8">
      <c r="B934" s="43" t="str">
        <f t="shared" si="52"/>
        <v>400G LR8, LR4 10 km OSFP, QSFP-DD, QSFP112</v>
      </c>
      <c r="C934" s="64">
        <v>0</v>
      </c>
      <c r="D934" s="64">
        <v>0</v>
      </c>
      <c r="E934" s="64"/>
      <c r="F934" s="64"/>
      <c r="G934" s="211"/>
      <c r="H934" s="64"/>
      <c r="I934" s="64"/>
      <c r="J934" s="64"/>
      <c r="K934" s="64"/>
      <c r="L934" s="64"/>
      <c r="M934" s="64"/>
      <c r="N934" s="64"/>
    </row>
    <row r="935" spans="2:14" ht="13.8">
      <c r="B935" s="43" t="str">
        <f t="shared" si="52"/>
        <v>400G ER4 40 km TBD</v>
      </c>
      <c r="C935" s="64">
        <v>0</v>
      </c>
      <c r="D935" s="64">
        <v>0</v>
      </c>
      <c r="E935" s="64"/>
      <c r="F935" s="64"/>
      <c r="G935" s="211"/>
      <c r="H935" s="64"/>
      <c r="I935" s="64"/>
      <c r="J935" s="64"/>
      <c r="K935" s="64"/>
      <c r="L935" s="64"/>
      <c r="M935" s="64"/>
      <c r="N935" s="64"/>
    </row>
    <row r="936" spans="2:14" ht="13.8">
      <c r="B936" s="43" t="str">
        <f t="shared" si="52"/>
        <v>800G SR8 50 m OSFP, QSFP-DD800</v>
      </c>
      <c r="C936" s="64">
        <v>0</v>
      </c>
      <c r="D936" s="64">
        <v>0</v>
      </c>
      <c r="E936" s="64"/>
      <c r="F936" s="64"/>
      <c r="G936" s="211"/>
      <c r="H936" s="64"/>
      <c r="I936" s="275"/>
      <c r="J936" s="64"/>
      <c r="K936" s="64"/>
      <c r="L936" s="64"/>
      <c r="M936" s="64"/>
      <c r="N936" s="64"/>
    </row>
    <row r="937" spans="2:14" ht="13.8">
      <c r="B937" s="43" t="str">
        <f t="shared" si="52"/>
        <v>800G DR8, DR4 500 m OSFP, QSFP-DD800</v>
      </c>
      <c r="C937" s="64">
        <v>0</v>
      </c>
      <c r="D937" s="64">
        <v>0</v>
      </c>
      <c r="E937" s="64"/>
      <c r="F937" s="64"/>
      <c r="G937" s="211"/>
      <c r="H937" s="64"/>
      <c r="I937" s="64"/>
      <c r="J937" s="64"/>
      <c r="K937" s="64"/>
      <c r="L937" s="64"/>
      <c r="M937" s="64"/>
      <c r="N937" s="64"/>
    </row>
    <row r="938" spans="2:14" ht="13.8">
      <c r="B938" s="43" t="str">
        <f t="shared" si="52"/>
        <v>2x(400G FR4), 800G FR4 2 km OSFP, QSFP-DD800</v>
      </c>
      <c r="C938" s="64">
        <v>0</v>
      </c>
      <c r="D938" s="64">
        <v>0</v>
      </c>
      <c r="E938" s="64"/>
      <c r="F938" s="64"/>
      <c r="G938" s="211"/>
      <c r="H938" s="64"/>
      <c r="I938" s="64"/>
      <c r="J938" s="64"/>
      <c r="K938" s="64"/>
      <c r="L938" s="64"/>
      <c r="M938" s="64"/>
      <c r="N938" s="64"/>
    </row>
    <row r="939" spans="2:14" ht="13.8">
      <c r="B939" s="43" t="str">
        <f t="shared" si="52"/>
        <v>800G LR8, LR4 6, 10 km TBD</v>
      </c>
      <c r="C939" s="64">
        <v>0</v>
      </c>
      <c r="D939" s="64">
        <v>0</v>
      </c>
      <c r="E939" s="64"/>
      <c r="F939" s="64"/>
      <c r="G939" s="211"/>
      <c r="H939" s="64"/>
      <c r="I939" s="64"/>
      <c r="J939" s="64"/>
      <c r="K939" s="64"/>
      <c r="L939" s="64"/>
      <c r="M939" s="64"/>
      <c r="N939" s="64"/>
    </row>
    <row r="940" spans="2:14" ht="13.8">
      <c r="B940" s="43" t="str">
        <f t="shared" si="52"/>
        <v>800G ZRlite 10 km, 20 km TBD</v>
      </c>
      <c r="C940" s="64">
        <v>0</v>
      </c>
      <c r="D940" s="64">
        <v>0</v>
      </c>
      <c r="E940" s="64"/>
      <c r="F940" s="64"/>
      <c r="G940" s="211"/>
      <c r="H940" s="64"/>
      <c r="I940" s="64"/>
      <c r="J940" s="64"/>
      <c r="K940" s="64"/>
      <c r="L940" s="64"/>
      <c r="M940" s="64"/>
      <c r="N940" s="64"/>
    </row>
    <row r="941" spans="2:14" ht="13.8">
      <c r="B941" s="43" t="str">
        <f t="shared" si="52"/>
        <v>800G ER4 40 km TBD</v>
      </c>
      <c r="C941" s="64">
        <v>0</v>
      </c>
      <c r="D941" s="64">
        <v>0</v>
      </c>
      <c r="E941" s="64"/>
      <c r="F941" s="64"/>
      <c r="G941" s="211"/>
      <c r="H941" s="64"/>
      <c r="I941" s="64"/>
      <c r="J941" s="64"/>
      <c r="K941" s="64"/>
      <c r="L941" s="64"/>
      <c r="M941" s="64"/>
      <c r="N941" s="64"/>
    </row>
    <row r="942" spans="2:14" ht="13.8">
      <c r="B942" s="43" t="str">
        <f t="shared" si="52"/>
        <v>1.6T SR16 100 m OSFP-XD and TBD</v>
      </c>
      <c r="C942" s="64">
        <v>0</v>
      </c>
      <c r="D942" s="64">
        <v>0</v>
      </c>
      <c r="E942" s="64"/>
      <c r="F942" s="64"/>
      <c r="G942" s="211"/>
      <c r="H942" s="64"/>
      <c r="I942" s="64"/>
      <c r="J942" s="64"/>
      <c r="K942" s="64"/>
      <c r="L942" s="64"/>
      <c r="M942" s="64"/>
      <c r="N942" s="64"/>
    </row>
    <row r="943" spans="2:14" ht="13.8">
      <c r="B943" s="43" t="str">
        <f t="shared" si="52"/>
        <v>1.6T DR8 500 m OSFP-XD and TBD</v>
      </c>
      <c r="C943" s="64">
        <v>0</v>
      </c>
      <c r="D943" s="64">
        <v>0</v>
      </c>
      <c r="E943" s="64"/>
      <c r="F943" s="64"/>
      <c r="G943" s="211"/>
      <c r="H943" s="64"/>
      <c r="I943" s="64"/>
      <c r="J943" s="64"/>
      <c r="K943" s="64"/>
      <c r="L943" s="64"/>
      <c r="M943" s="64"/>
      <c r="N943" s="64"/>
    </row>
    <row r="944" spans="2:14" ht="13.8">
      <c r="B944" s="43" t="str">
        <f t="shared" si="52"/>
        <v>1.6T FR8 2 km OSFP-XD and TBD</v>
      </c>
      <c r="C944" s="64">
        <v>0</v>
      </c>
      <c r="D944" s="64">
        <v>0</v>
      </c>
      <c r="E944" s="64"/>
      <c r="F944" s="64"/>
      <c r="G944" s="211"/>
      <c r="H944" s="64"/>
      <c r="I944" s="64"/>
      <c r="J944" s="64"/>
      <c r="K944" s="64"/>
      <c r="L944" s="64"/>
      <c r="M944" s="64"/>
      <c r="N944" s="64"/>
    </row>
    <row r="945" spans="1:15" ht="13.8">
      <c r="B945" s="43" t="str">
        <f t="shared" si="52"/>
        <v>1.6T LR8 10 km OSFP-XD and TBD</v>
      </c>
      <c r="C945" s="64">
        <v>0</v>
      </c>
      <c r="D945" s="64">
        <v>0</v>
      </c>
      <c r="E945" s="64"/>
      <c r="F945" s="64"/>
      <c r="G945" s="211"/>
      <c r="H945" s="64"/>
      <c r="I945" s="64"/>
      <c r="J945" s="64"/>
      <c r="K945" s="64"/>
      <c r="L945" s="64"/>
      <c r="M945" s="64"/>
      <c r="N945" s="64"/>
    </row>
    <row r="946" spans="1:15" ht="13.8">
      <c r="B946" s="43" t="str">
        <f t="shared" si="52"/>
        <v>1.6T ER8 &gt;10 km OSFP-XD and TBD</v>
      </c>
      <c r="C946" s="64">
        <v>0</v>
      </c>
      <c r="D946" s="64">
        <v>0</v>
      </c>
      <c r="E946" s="64"/>
      <c r="F946" s="64"/>
      <c r="G946" s="211"/>
      <c r="H946" s="64"/>
      <c r="I946" s="64"/>
      <c r="J946" s="64"/>
      <c r="K946" s="64"/>
      <c r="L946" s="64"/>
      <c r="M946" s="64"/>
      <c r="N946" s="64"/>
    </row>
    <row r="947" spans="1:15" ht="13.8">
      <c r="B947" s="43" t="str">
        <f t="shared" si="52"/>
        <v>3.2T SR 100 m OSFP-XD and TBD</v>
      </c>
      <c r="C947" s="64">
        <v>0</v>
      </c>
      <c r="D947" s="64">
        <v>0</v>
      </c>
      <c r="E947" s="64"/>
      <c r="F947" s="64"/>
      <c r="G947" s="211"/>
      <c r="H947" s="64"/>
      <c r="I947" s="64"/>
      <c r="J947" s="64"/>
      <c r="K947" s="64"/>
      <c r="L947" s="64"/>
      <c r="M947" s="64"/>
      <c r="N947" s="64"/>
    </row>
    <row r="948" spans="1:15" ht="13.8">
      <c r="B948" s="43" t="str">
        <f t="shared" si="52"/>
        <v>3.2T DR 500 m OSFP-XD and TBD</v>
      </c>
      <c r="C948" s="64">
        <v>0</v>
      </c>
      <c r="D948" s="64">
        <v>0</v>
      </c>
      <c r="E948" s="64"/>
      <c r="F948" s="64"/>
      <c r="G948" s="211"/>
      <c r="H948" s="64"/>
      <c r="I948" s="64"/>
      <c r="J948" s="64"/>
      <c r="K948" s="64"/>
      <c r="L948" s="64"/>
      <c r="M948" s="64"/>
      <c r="N948" s="64"/>
    </row>
    <row r="949" spans="1:15" ht="13.8">
      <c r="B949" s="43" t="str">
        <f t="shared" si="52"/>
        <v>3.2T FR 2 km OSFP-XD and TBD</v>
      </c>
      <c r="C949" s="64">
        <v>0</v>
      </c>
      <c r="D949" s="64">
        <v>0</v>
      </c>
      <c r="E949" s="64"/>
      <c r="F949" s="64"/>
      <c r="G949" s="211"/>
      <c r="H949" s="64"/>
      <c r="I949" s="64"/>
      <c r="J949" s="64"/>
      <c r="K949" s="64"/>
      <c r="L949" s="64"/>
      <c r="M949" s="64"/>
      <c r="N949" s="64"/>
    </row>
    <row r="950" spans="1:15" ht="13.8">
      <c r="B950" s="43" t="str">
        <f t="shared" si="52"/>
        <v>3.2T LR 10 km OSFP-XD and TBD</v>
      </c>
      <c r="C950" s="64">
        <v>0</v>
      </c>
      <c r="D950" s="64">
        <v>0</v>
      </c>
      <c r="E950" s="64"/>
      <c r="F950" s="64"/>
      <c r="G950" s="211"/>
      <c r="H950" s="64"/>
      <c r="I950" s="64"/>
      <c r="J950" s="64"/>
      <c r="K950" s="64"/>
      <c r="L950" s="64"/>
      <c r="M950" s="64"/>
      <c r="N950" s="64"/>
    </row>
    <row r="951" spans="1:15" ht="13.8">
      <c r="B951" s="43" t="str">
        <f t="shared" si="52"/>
        <v>3.2T ER &gt;10 km OSFP-XD and TBD</v>
      </c>
      <c r="C951" s="64">
        <v>0</v>
      </c>
      <c r="D951" s="64">
        <v>0</v>
      </c>
      <c r="E951" s="64"/>
      <c r="F951" s="64"/>
      <c r="G951" s="211"/>
      <c r="H951" s="64"/>
      <c r="I951" s="64"/>
      <c r="J951" s="64"/>
      <c r="K951" s="64"/>
      <c r="L951" s="64"/>
      <c r="M951" s="64"/>
      <c r="N951" s="64"/>
    </row>
    <row r="952" spans="1:15" ht="13.8">
      <c r="B952" s="43"/>
      <c r="C952" s="64"/>
      <c r="D952" s="64"/>
      <c r="E952" s="64"/>
      <c r="F952" s="64"/>
      <c r="G952" s="211"/>
      <c r="H952" s="64"/>
      <c r="I952" s="64"/>
      <c r="J952" s="64"/>
      <c r="K952" s="64"/>
      <c r="L952" s="64"/>
      <c r="M952" s="64"/>
      <c r="N952" s="64"/>
    </row>
    <row r="953" spans="1:15" ht="13.8">
      <c r="B953" s="43"/>
      <c r="C953" s="64"/>
      <c r="D953" s="64"/>
      <c r="E953" s="64"/>
      <c r="F953" s="64"/>
      <c r="G953" s="211"/>
      <c r="H953" s="64"/>
      <c r="I953" s="64"/>
      <c r="J953" s="64"/>
      <c r="K953" s="64"/>
      <c r="L953" s="64"/>
      <c r="M953" s="64"/>
      <c r="N953" s="64"/>
    </row>
    <row r="954" spans="1:15" ht="13.8">
      <c r="B954" s="52" t="str">
        <f>"Total "&amp;B871&amp;" revenue"</f>
        <v>Total GaAs integrated revenue</v>
      </c>
      <c r="C954" s="46">
        <v>410.41833105302965</v>
      </c>
      <c r="D954" s="46">
        <v>461.58408486867233</v>
      </c>
      <c r="E954" s="46"/>
      <c r="F954" s="46"/>
      <c r="G954" s="212"/>
      <c r="H954" s="46"/>
      <c r="I954" s="46"/>
      <c r="J954" s="46"/>
      <c r="K954" s="46"/>
      <c r="L954" s="46"/>
      <c r="M954" s="46"/>
      <c r="N954" s="46"/>
    </row>
    <row r="955" spans="1:15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</row>
    <row r="956" spans="1:15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</row>
    <row r="957" spans="1:15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</row>
    <row r="958" spans="1:15">
      <c r="G958"/>
      <c r="O958"/>
    </row>
    <row r="959" spans="1:15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</row>
    <row r="960" spans="1:15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</row>
    <row r="962" spans="2:14" ht="21">
      <c r="B962" s="99" t="s">
        <v>67</v>
      </c>
    </row>
    <row r="965" spans="2:14" ht="13.8">
      <c r="B965" t="s">
        <v>68</v>
      </c>
      <c r="C965" s="7">
        <v>2016</v>
      </c>
      <c r="D965" s="7">
        <v>2017</v>
      </c>
      <c r="E965" s="7"/>
      <c r="F965" s="7"/>
      <c r="G965" s="206"/>
      <c r="H965" s="7"/>
      <c r="I965" s="7"/>
      <c r="J965" s="7"/>
      <c r="K965" s="7"/>
      <c r="L965" s="7"/>
      <c r="M965" s="7"/>
      <c r="N965" s="7"/>
    </row>
    <row r="966" spans="2:14">
      <c r="B966" t="s">
        <v>58</v>
      </c>
      <c r="C966" s="105">
        <v>46.086245363200007</v>
      </c>
      <c r="D966" s="105">
        <v>153.42451935</v>
      </c>
      <c r="E966" s="105"/>
      <c r="F966" s="105"/>
      <c r="G966" s="213"/>
      <c r="H966" s="105"/>
      <c r="I966" s="105"/>
      <c r="J966" s="105"/>
      <c r="K966" s="105"/>
      <c r="L966" s="105"/>
      <c r="M966" s="105"/>
      <c r="N966" s="105"/>
    </row>
    <row r="967" spans="2:14">
      <c r="B967" t="s">
        <v>24</v>
      </c>
      <c r="C967" s="105">
        <v>72.281363999999996</v>
      </c>
      <c r="D967" s="105">
        <v>113.36232738072006</v>
      </c>
      <c r="E967" s="105"/>
      <c r="F967" s="105"/>
      <c r="G967" s="213"/>
      <c r="H967" s="105"/>
      <c r="I967" s="105"/>
      <c r="J967" s="105"/>
      <c r="K967" s="105"/>
      <c r="L967" s="105"/>
      <c r="M967" s="105"/>
      <c r="N967" s="105"/>
    </row>
    <row r="968" spans="2:14">
      <c r="B968" t="s">
        <v>25</v>
      </c>
      <c r="C968" s="105">
        <v>931.40433257230734</v>
      </c>
      <c r="D968" s="105">
        <v>1320.685795628822</v>
      </c>
      <c r="E968" s="105"/>
      <c r="F968" s="105"/>
      <c r="G968" s="213"/>
      <c r="H968" s="105"/>
      <c r="I968" s="105"/>
      <c r="J968" s="105"/>
      <c r="K968" s="105"/>
      <c r="L968" s="105"/>
      <c r="M968" s="105"/>
      <c r="N968" s="10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CC"/>
  </sheetPr>
  <dimension ref="A1:AC410"/>
  <sheetViews>
    <sheetView showGridLines="0" zoomScale="70" zoomScaleNormal="70" zoomScalePageLayoutView="70" workbookViewId="0"/>
  </sheetViews>
  <sheetFormatPr defaultColWidth="8.77734375" defaultRowHeight="13.2"/>
  <cols>
    <col min="1" max="1" width="5" customWidth="1"/>
    <col min="2" max="2" width="24.44140625" customWidth="1"/>
    <col min="3" max="8" width="13.44140625" customWidth="1"/>
    <col min="9" max="14" width="12.21875" customWidth="1"/>
    <col min="15" max="15" width="17.44140625" style="101" customWidth="1"/>
    <col min="16" max="16" width="29.21875" customWidth="1"/>
    <col min="17" max="26" width="10.44140625" style="317" customWidth="1"/>
    <col min="27" max="27" width="8.77734375" style="317"/>
    <col min="28" max="28" width="10" style="317" customWidth="1"/>
    <col min="32" max="32" width="10.21875" bestFit="1" customWidth="1"/>
  </cols>
  <sheetData>
    <row r="1" spans="1:28" s="1" customFormat="1" ht="16.05" customHeight="1">
      <c r="A1"/>
      <c r="B1"/>
      <c r="C1"/>
      <c r="D1"/>
      <c r="E1" s="67"/>
      <c r="F1"/>
      <c r="H1"/>
      <c r="I1"/>
      <c r="J1"/>
      <c r="K1"/>
      <c r="L1"/>
      <c r="M1"/>
      <c r="N1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</row>
    <row r="2" spans="1:28" ht="21" customHeight="1">
      <c r="B2" s="68" t="str">
        <f>Introduction!B2</f>
        <v>LightCounting Integrated Optics Forecast</v>
      </c>
      <c r="F2" s="68" t="s">
        <v>178</v>
      </c>
      <c r="O2" s="122"/>
    </row>
    <row r="3" spans="1:28" ht="16.5" customHeight="1">
      <c r="B3" s="163" t="str">
        <f>Introduction!B3</f>
        <v>May 2022 - sample - for illustrative purposes only</v>
      </c>
      <c r="C3" s="2"/>
      <c r="D3" s="2"/>
      <c r="O3" s="122"/>
    </row>
    <row r="4" spans="1:28" ht="13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22"/>
    </row>
    <row r="5" spans="1:28" ht="20.25" customHeight="1">
      <c r="B5" s="3" t="s">
        <v>55</v>
      </c>
      <c r="C5" s="1"/>
      <c r="D5" s="74"/>
      <c r="E5" s="75"/>
      <c r="F5" s="1"/>
      <c r="H5" s="1"/>
      <c r="I5" s="158"/>
      <c r="J5" s="1"/>
      <c r="K5" s="1"/>
      <c r="L5" s="1"/>
      <c r="M5" s="1"/>
      <c r="N5" s="1"/>
      <c r="O5" s="122"/>
    </row>
    <row r="6" spans="1:28" ht="13.5" customHeight="1">
      <c r="B6" s="51" t="s">
        <v>57</v>
      </c>
      <c r="C6" s="7">
        <v>2016</v>
      </c>
      <c r="D6" s="7">
        <v>2017</v>
      </c>
      <c r="E6" s="7">
        <v>2018</v>
      </c>
      <c r="F6" s="7">
        <v>2019</v>
      </c>
      <c r="G6" s="7">
        <v>2020</v>
      </c>
      <c r="H6" s="7">
        <v>2021</v>
      </c>
      <c r="I6" s="7">
        <v>2022</v>
      </c>
      <c r="J6" s="7">
        <v>2023</v>
      </c>
      <c r="K6" s="7">
        <v>2024</v>
      </c>
      <c r="L6" s="7">
        <v>2025</v>
      </c>
      <c r="M6" s="7">
        <v>2026</v>
      </c>
      <c r="N6" s="7">
        <v>2027</v>
      </c>
      <c r="O6" s="122"/>
    </row>
    <row r="7" spans="1:28" ht="13.5" customHeight="1">
      <c r="B7" s="102" t="s">
        <v>216</v>
      </c>
      <c r="C7" s="150">
        <v>1654178</v>
      </c>
      <c r="D7" s="150">
        <v>3231705</v>
      </c>
      <c r="E7" s="75"/>
      <c r="F7" s="1"/>
      <c r="H7" s="1"/>
      <c r="I7" s="158"/>
      <c r="J7" s="1"/>
      <c r="K7" s="1"/>
      <c r="L7" s="1"/>
      <c r="M7" s="1"/>
      <c r="N7" s="1"/>
      <c r="O7" s="122"/>
    </row>
    <row r="8" spans="1:28" ht="13.5" customHeight="1">
      <c r="B8" s="102" t="s">
        <v>217</v>
      </c>
      <c r="C8" s="150">
        <v>338994</v>
      </c>
      <c r="D8" s="150">
        <v>205928</v>
      </c>
      <c r="E8" s="75"/>
      <c r="F8" s="1"/>
      <c r="H8" s="1"/>
      <c r="I8" s="158"/>
      <c r="J8" s="1"/>
      <c r="K8" s="1"/>
      <c r="L8" s="1"/>
      <c r="M8" s="1"/>
      <c r="N8" s="1"/>
      <c r="O8" s="122"/>
    </row>
    <row r="9" spans="1:28" ht="13.5" customHeight="1">
      <c r="B9" s="102" t="s">
        <v>146</v>
      </c>
      <c r="C9" s="150">
        <v>42400</v>
      </c>
      <c r="D9" s="150">
        <v>37000</v>
      </c>
      <c r="E9" s="75"/>
      <c r="F9" s="1"/>
      <c r="H9" s="1"/>
      <c r="I9" s="158"/>
      <c r="J9" s="1"/>
      <c r="K9" s="1"/>
      <c r="L9" s="1"/>
      <c r="M9" s="1"/>
      <c r="N9" s="1"/>
      <c r="O9" s="122"/>
    </row>
    <row r="10" spans="1:28" ht="13.5" customHeight="1">
      <c r="B10" s="102" t="s">
        <v>218</v>
      </c>
      <c r="C10" s="150">
        <v>121030.35714285713</v>
      </c>
      <c r="D10" s="150">
        <v>90232</v>
      </c>
      <c r="E10" s="75"/>
      <c r="F10" s="1"/>
      <c r="H10" s="1"/>
      <c r="I10" s="158"/>
      <c r="J10" s="1"/>
      <c r="K10" s="1"/>
      <c r="L10" s="1"/>
      <c r="M10" s="1"/>
      <c r="N10" s="1"/>
      <c r="O10" s="122"/>
    </row>
    <row r="11" spans="1:28" ht="13.5" customHeight="1">
      <c r="B11" s="102" t="s">
        <v>219</v>
      </c>
      <c r="C11" s="150">
        <v>25000</v>
      </c>
      <c r="D11" s="150">
        <v>16425</v>
      </c>
      <c r="E11" s="75"/>
      <c r="F11" s="1"/>
      <c r="H11" s="1"/>
      <c r="I11" s="158"/>
      <c r="J11" s="1"/>
      <c r="K11" s="1"/>
      <c r="L11" s="1"/>
      <c r="M11" s="1"/>
      <c r="N11" s="1"/>
      <c r="O11" s="122"/>
    </row>
    <row r="12" spans="1:28" ht="13.5" customHeight="1">
      <c r="B12" s="102" t="s">
        <v>220</v>
      </c>
      <c r="C12" s="150">
        <v>160184</v>
      </c>
      <c r="D12" s="150">
        <v>137205</v>
      </c>
      <c r="E12" s="75"/>
      <c r="F12" s="1"/>
      <c r="H12" s="1"/>
      <c r="I12" s="158"/>
      <c r="J12" s="1"/>
      <c r="K12" s="1"/>
      <c r="L12" s="1"/>
      <c r="M12" s="1"/>
      <c r="N12" s="1"/>
      <c r="O12" s="122"/>
    </row>
    <row r="13" spans="1:28" ht="13.5" customHeight="1">
      <c r="B13" s="102" t="s">
        <v>221</v>
      </c>
      <c r="C13" s="150">
        <v>25600</v>
      </c>
      <c r="D13" s="150">
        <v>36500</v>
      </c>
      <c r="E13" s="75"/>
      <c r="F13" s="1"/>
      <c r="H13" s="1"/>
      <c r="I13" s="158"/>
      <c r="J13" s="1"/>
      <c r="K13" s="1"/>
      <c r="L13" s="1"/>
      <c r="M13" s="1"/>
      <c r="N13" s="1"/>
      <c r="O13" s="122"/>
    </row>
    <row r="14" spans="1:28" ht="13.5" customHeight="1">
      <c r="B14" s="102" t="s">
        <v>222</v>
      </c>
      <c r="C14" s="150">
        <v>10000</v>
      </c>
      <c r="D14" s="150">
        <v>170652</v>
      </c>
      <c r="E14" s="75"/>
      <c r="F14" s="1"/>
      <c r="H14" s="1"/>
      <c r="I14" s="158"/>
      <c r="J14" s="1"/>
      <c r="K14" s="1"/>
      <c r="L14" s="1"/>
      <c r="M14" s="1"/>
      <c r="N14" s="1"/>
      <c r="O14" s="122"/>
    </row>
    <row r="15" spans="1:28" ht="13.5" customHeight="1">
      <c r="B15" s="102" t="s">
        <v>223</v>
      </c>
      <c r="C15" s="150">
        <v>140000</v>
      </c>
      <c r="D15" s="150">
        <v>196709</v>
      </c>
      <c r="E15" s="75"/>
      <c r="F15" s="1"/>
      <c r="H15" s="1"/>
      <c r="I15" s="158"/>
      <c r="J15" s="1"/>
      <c r="K15" s="1"/>
      <c r="L15" s="1"/>
      <c r="M15" s="1"/>
      <c r="N15" s="1"/>
      <c r="O15" s="122"/>
    </row>
    <row r="16" spans="1:28" ht="15.75" customHeight="1">
      <c r="B16" s="102" t="s">
        <v>224</v>
      </c>
      <c r="C16" s="150">
        <v>0</v>
      </c>
      <c r="D16" s="150">
        <v>3500</v>
      </c>
      <c r="E16" s="75"/>
      <c r="F16" s="1"/>
      <c r="H16" s="1"/>
      <c r="I16" s="158"/>
      <c r="J16" s="1"/>
      <c r="K16" s="1"/>
      <c r="L16" s="1"/>
      <c r="M16" s="1"/>
      <c r="N16" s="1"/>
      <c r="O16" s="122"/>
    </row>
    <row r="17" spans="2:28" ht="15.75" customHeight="1">
      <c r="B17" s="102" t="s">
        <v>225</v>
      </c>
      <c r="C17" s="150">
        <v>0</v>
      </c>
      <c r="D17" s="150">
        <v>0</v>
      </c>
      <c r="E17" s="75"/>
      <c r="F17" s="1"/>
      <c r="H17" s="1"/>
      <c r="I17" s="158"/>
      <c r="J17" s="1"/>
      <c r="K17" s="1"/>
      <c r="L17" s="1"/>
      <c r="M17" s="1"/>
      <c r="N17" s="1"/>
      <c r="O17" s="122"/>
    </row>
    <row r="18" spans="2:28" ht="14.25" customHeight="1">
      <c r="B18" s="102" t="s">
        <v>226</v>
      </c>
      <c r="C18" s="150">
        <v>0</v>
      </c>
      <c r="D18" s="150">
        <v>0</v>
      </c>
      <c r="E18" s="75"/>
      <c r="F18" s="1"/>
      <c r="H18" s="1"/>
      <c r="I18" s="158"/>
      <c r="J18" s="1"/>
      <c r="K18" s="1"/>
      <c r="L18" s="1"/>
      <c r="M18" s="1"/>
      <c r="N18" s="1"/>
      <c r="O18" s="122"/>
    </row>
    <row r="19" spans="2:28" ht="15.6">
      <c r="B19" s="102" t="s">
        <v>227</v>
      </c>
      <c r="C19" s="150">
        <v>53000</v>
      </c>
      <c r="D19" s="150">
        <v>118091</v>
      </c>
      <c r="E19" s="75"/>
      <c r="F19" s="1"/>
      <c r="H19" s="1"/>
      <c r="I19" s="158"/>
      <c r="J19" s="1"/>
      <c r="K19" s="1"/>
      <c r="L19" s="1"/>
      <c r="M19" s="1"/>
      <c r="N19" s="1"/>
      <c r="O19" s="122"/>
    </row>
    <row r="20" spans="2:28" ht="12.75" customHeight="1">
      <c r="B20" s="102" t="s">
        <v>228</v>
      </c>
      <c r="C20" s="150">
        <v>0</v>
      </c>
      <c r="D20" s="150">
        <v>0</v>
      </c>
      <c r="E20" s="75"/>
      <c r="F20" s="1"/>
      <c r="H20" s="1"/>
      <c r="I20" s="158"/>
      <c r="J20" s="1"/>
      <c r="K20" s="1"/>
      <c r="L20" s="1"/>
      <c r="M20" s="1"/>
      <c r="N20" s="1"/>
      <c r="O20" s="122"/>
    </row>
    <row r="21" spans="2:28" ht="15.6">
      <c r="B21" s="102" t="s">
        <v>229</v>
      </c>
      <c r="C21" s="150">
        <v>0</v>
      </c>
      <c r="D21" s="150">
        <v>0</v>
      </c>
      <c r="E21" s="75"/>
      <c r="F21" s="1"/>
      <c r="H21" s="1"/>
      <c r="I21" s="158"/>
      <c r="J21" s="1"/>
      <c r="K21" s="1"/>
      <c r="L21" s="1"/>
      <c r="M21" s="1"/>
      <c r="N21" s="1"/>
      <c r="O21" s="122"/>
    </row>
    <row r="22" spans="2:28" ht="15.6">
      <c r="B22" s="102" t="s">
        <v>230</v>
      </c>
      <c r="C22" s="150">
        <v>0</v>
      </c>
      <c r="D22" s="150">
        <v>0</v>
      </c>
      <c r="E22" s="75"/>
      <c r="F22" s="1"/>
      <c r="H22" s="1"/>
      <c r="I22" s="158"/>
      <c r="J22" s="1"/>
      <c r="K22" s="1"/>
      <c r="L22" s="1"/>
      <c r="M22" s="1"/>
      <c r="N22" s="1"/>
      <c r="O22" s="122"/>
    </row>
    <row r="23" spans="2:28" ht="15.6">
      <c r="B23" s="102" t="s">
        <v>231</v>
      </c>
      <c r="C23" s="150">
        <v>0</v>
      </c>
      <c r="D23" s="150">
        <v>0</v>
      </c>
      <c r="E23" s="75"/>
      <c r="F23" s="1"/>
      <c r="H23" s="1"/>
      <c r="I23" s="158"/>
      <c r="J23" s="1"/>
      <c r="K23" s="1"/>
      <c r="L23" s="1"/>
      <c r="M23" s="1"/>
      <c r="N23" s="1"/>
      <c r="O23" s="122"/>
    </row>
    <row r="24" spans="2:28" ht="15.6">
      <c r="B24" s="102" t="s">
        <v>232</v>
      </c>
      <c r="C24" s="150">
        <v>0</v>
      </c>
      <c r="D24" s="150">
        <v>0</v>
      </c>
      <c r="E24" s="75"/>
      <c r="F24" s="1"/>
      <c r="H24" s="1"/>
      <c r="I24" s="158"/>
      <c r="J24" s="1"/>
      <c r="K24" s="1"/>
      <c r="L24" s="1"/>
      <c r="M24" s="1"/>
      <c r="N24" s="1"/>
      <c r="O24" s="122"/>
    </row>
    <row r="25" spans="2:28" ht="15.6">
      <c r="B25" s="102" t="s">
        <v>233</v>
      </c>
      <c r="C25" s="150">
        <v>0</v>
      </c>
      <c r="D25" s="150">
        <v>0</v>
      </c>
      <c r="E25" s="75"/>
      <c r="F25" s="1"/>
      <c r="H25" s="1"/>
      <c r="I25" s="158"/>
      <c r="J25" s="1"/>
      <c r="K25" s="1"/>
      <c r="L25" s="1"/>
      <c r="M25" s="1"/>
      <c r="N25" s="1"/>
      <c r="O25" s="122"/>
    </row>
    <row r="26" spans="2:28" ht="15.6">
      <c r="B26" s="102" t="s">
        <v>234</v>
      </c>
      <c r="C26" s="150">
        <v>0</v>
      </c>
      <c r="D26" s="150">
        <v>0</v>
      </c>
      <c r="E26" s="75"/>
      <c r="F26" s="1"/>
      <c r="H26" s="1"/>
      <c r="I26" s="158"/>
      <c r="J26" s="1"/>
      <c r="K26" s="1"/>
      <c r="L26" s="1"/>
      <c r="M26" s="1"/>
      <c r="N26" s="1"/>
      <c r="O26" s="122"/>
    </row>
    <row r="27" spans="2:28" s="143" customFormat="1" ht="15.6">
      <c r="B27" s="164" t="s">
        <v>235</v>
      </c>
      <c r="C27" s="150">
        <v>0</v>
      </c>
      <c r="D27" s="150">
        <v>0</v>
      </c>
      <c r="E27" s="75"/>
      <c r="F27" s="1"/>
      <c r="G27"/>
      <c r="H27" s="1"/>
      <c r="I27" s="158"/>
      <c r="J27" s="1"/>
      <c r="K27" s="1"/>
      <c r="L27" s="1"/>
      <c r="M27" s="1"/>
      <c r="N27" s="1"/>
      <c r="O27" s="122"/>
      <c r="P2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</row>
    <row r="28" spans="2:28" s="143" customFormat="1" ht="15.6">
      <c r="B28" s="164" t="s">
        <v>236</v>
      </c>
      <c r="C28" s="150">
        <v>0</v>
      </c>
      <c r="D28" s="150">
        <v>0</v>
      </c>
      <c r="E28" s="75"/>
      <c r="F28" s="1"/>
      <c r="G28"/>
      <c r="H28" s="1"/>
      <c r="I28" s="158"/>
      <c r="J28" s="1"/>
      <c r="K28" s="1"/>
      <c r="L28" s="1"/>
      <c r="M28" s="1"/>
      <c r="N28" s="1"/>
      <c r="O28" s="122"/>
      <c r="P28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</row>
    <row r="29" spans="2:28" s="143" customFormat="1" ht="15.6">
      <c r="B29" s="214" t="s">
        <v>237</v>
      </c>
      <c r="C29" s="215">
        <v>0</v>
      </c>
      <c r="D29" s="215">
        <v>0</v>
      </c>
      <c r="E29" s="75"/>
      <c r="F29" s="1"/>
      <c r="G29"/>
      <c r="H29" s="1"/>
      <c r="I29" s="158"/>
      <c r="J29" s="1"/>
      <c r="K29" s="1"/>
      <c r="L29" s="1"/>
      <c r="M29" s="1"/>
      <c r="N29" s="1"/>
      <c r="O29" s="122"/>
      <c r="P29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</row>
    <row r="30" spans="2:28" ht="15.6">
      <c r="B30" s="214" t="s">
        <v>238</v>
      </c>
      <c r="C30" s="215">
        <v>0</v>
      </c>
      <c r="D30" s="215">
        <v>0</v>
      </c>
      <c r="E30" s="75"/>
      <c r="F30" s="1"/>
      <c r="H30" s="1"/>
      <c r="I30" s="158"/>
      <c r="J30" s="1"/>
      <c r="K30" s="1"/>
      <c r="L30" s="1"/>
      <c r="M30" s="1"/>
      <c r="N30" s="1"/>
      <c r="O30" s="122"/>
    </row>
    <row r="31" spans="2:28" ht="15.6">
      <c r="B31" s="214" t="s">
        <v>239</v>
      </c>
      <c r="C31" s="215">
        <v>0</v>
      </c>
      <c r="D31" s="215">
        <v>0</v>
      </c>
      <c r="E31" s="75"/>
      <c r="F31" s="1"/>
      <c r="H31" s="1"/>
      <c r="I31" s="158"/>
      <c r="J31" s="1"/>
      <c r="K31" s="1"/>
      <c r="L31" s="1"/>
      <c r="M31" s="1"/>
      <c r="N31" s="1"/>
      <c r="O31" s="122"/>
    </row>
    <row r="32" spans="2:28" ht="15.6">
      <c r="B32" s="214" t="s">
        <v>240</v>
      </c>
      <c r="C32" s="215">
        <v>0</v>
      </c>
      <c r="D32" s="215">
        <v>0</v>
      </c>
      <c r="E32" s="75"/>
      <c r="F32" s="1"/>
      <c r="H32" s="1"/>
      <c r="I32" s="158"/>
      <c r="J32" s="1"/>
      <c r="K32" s="1"/>
      <c r="L32" s="1"/>
      <c r="M32" s="1"/>
      <c r="N32" s="1"/>
      <c r="O32" s="122"/>
    </row>
    <row r="33" spans="1:28" ht="15.6">
      <c r="B33" s="102" t="s">
        <v>241</v>
      </c>
      <c r="C33" s="150">
        <v>0</v>
      </c>
      <c r="D33" s="150">
        <v>0</v>
      </c>
      <c r="E33" s="75"/>
      <c r="F33" s="1"/>
      <c r="H33" s="1"/>
      <c r="I33" s="158"/>
      <c r="J33" s="1"/>
      <c r="K33" s="1"/>
      <c r="L33" s="1"/>
      <c r="M33" s="1"/>
      <c r="N33" s="1"/>
      <c r="O33" s="122"/>
    </row>
    <row r="34" spans="1:28" ht="15.6">
      <c r="B34" s="102" t="s">
        <v>242</v>
      </c>
      <c r="C34" s="150">
        <v>0</v>
      </c>
      <c r="D34" s="150">
        <v>0</v>
      </c>
      <c r="E34" s="75"/>
      <c r="F34" s="1"/>
      <c r="H34" s="1"/>
      <c r="I34" s="158"/>
      <c r="J34" s="1"/>
      <c r="K34" s="1"/>
      <c r="L34" s="1"/>
      <c r="M34" s="1"/>
      <c r="N34" s="1"/>
      <c r="O34" s="122"/>
    </row>
    <row r="35" spans="1:28" ht="15.6">
      <c r="B35" s="214" t="s">
        <v>243</v>
      </c>
      <c r="C35" s="215">
        <v>0</v>
      </c>
      <c r="D35" s="215">
        <v>0</v>
      </c>
      <c r="E35" s="75"/>
      <c r="F35" s="1"/>
      <c r="H35" s="1"/>
      <c r="I35" s="158"/>
      <c r="J35" s="1"/>
      <c r="K35" s="1"/>
      <c r="L35" s="1"/>
      <c r="M35" s="1"/>
      <c r="N35" s="1"/>
      <c r="O35" s="122"/>
    </row>
    <row r="36" spans="1:28" ht="15.6">
      <c r="B36" s="214" t="s">
        <v>244</v>
      </c>
      <c r="C36" s="215">
        <v>0</v>
      </c>
      <c r="D36" s="215">
        <v>0</v>
      </c>
      <c r="E36" s="75"/>
      <c r="F36" s="1"/>
      <c r="H36" s="1"/>
      <c r="I36" s="158"/>
      <c r="J36" s="1"/>
      <c r="K36" s="1"/>
      <c r="L36" s="1"/>
      <c r="M36" s="1"/>
      <c r="N36" s="1"/>
      <c r="O36" s="122"/>
    </row>
    <row r="37" spans="1:28" ht="15.6">
      <c r="B37" s="102" t="s">
        <v>245</v>
      </c>
      <c r="C37" s="150">
        <v>0</v>
      </c>
      <c r="D37" s="150">
        <v>0</v>
      </c>
      <c r="E37" s="75"/>
      <c r="F37" s="1"/>
      <c r="H37" s="1"/>
      <c r="I37" s="158"/>
      <c r="J37" s="1"/>
      <c r="K37" s="1"/>
      <c r="L37" s="1"/>
      <c r="M37" s="1"/>
      <c r="N37" s="1"/>
      <c r="O37" s="122"/>
    </row>
    <row r="38" spans="1:28" ht="15.6">
      <c r="B38" s="79" t="s">
        <v>18</v>
      </c>
      <c r="C38" s="78">
        <v>2570386.3571428573</v>
      </c>
      <c r="D38" s="78">
        <v>4243947</v>
      </c>
      <c r="E38" s="75"/>
      <c r="F38" s="1"/>
      <c r="H38" s="1"/>
      <c r="I38" s="158"/>
      <c r="J38" s="1"/>
      <c r="K38" s="1"/>
      <c r="L38" s="1"/>
      <c r="M38" s="1"/>
      <c r="N38" s="1"/>
      <c r="O38" s="122"/>
      <c r="P38" s="42"/>
      <c r="Q38" s="309"/>
      <c r="R38" s="309"/>
      <c r="S38" s="309"/>
      <c r="T38" s="309"/>
      <c r="U38" s="309"/>
      <c r="V38" s="309"/>
      <c r="W38" s="309"/>
      <c r="X38" s="309"/>
      <c r="Y38" s="309"/>
      <c r="Z38" s="309"/>
    </row>
    <row r="39" spans="1:28" s="114" customFormat="1" ht="15.6">
      <c r="B39" s="112" t="s">
        <v>70</v>
      </c>
      <c r="C39" s="113">
        <v>2517386.3571428573</v>
      </c>
      <c r="D39" s="113">
        <v>4125856</v>
      </c>
      <c r="E39" s="75"/>
      <c r="F39" s="1"/>
      <c r="G39"/>
      <c r="H39" s="1"/>
      <c r="I39" s="158"/>
      <c r="J39" s="1"/>
      <c r="K39" s="1"/>
      <c r="L39" s="1"/>
      <c r="M39" s="1"/>
      <c r="N39" s="1"/>
      <c r="O39" s="122"/>
    </row>
    <row r="40" spans="1:28" s="114" customFormat="1" ht="15.6">
      <c r="B40" s="112" t="s">
        <v>71</v>
      </c>
      <c r="C40" s="113">
        <v>53000</v>
      </c>
      <c r="D40" s="113">
        <v>118091</v>
      </c>
      <c r="E40" s="75"/>
      <c r="F40" s="1"/>
      <c r="G40"/>
      <c r="H40" s="1"/>
      <c r="I40" s="158"/>
      <c r="J40" s="1"/>
      <c r="K40" s="1"/>
      <c r="L40" s="1"/>
      <c r="M40" s="1"/>
      <c r="N40" s="1"/>
      <c r="O40" s="122"/>
    </row>
    <row r="41" spans="1:28" ht="15.6">
      <c r="C41" s="42"/>
      <c r="D41" s="12"/>
      <c r="E41" s="75"/>
      <c r="F41" s="1"/>
      <c r="H41" s="1"/>
      <c r="I41" s="158"/>
      <c r="J41" s="1"/>
      <c r="K41" s="1"/>
      <c r="L41" s="1"/>
      <c r="M41" s="1"/>
      <c r="N41" s="1"/>
      <c r="O41" s="122"/>
      <c r="P41" s="11"/>
    </row>
    <row r="42" spans="1:28" ht="21">
      <c r="A42" s="195">
        <f>ROWS(B44:B73)</f>
        <v>30</v>
      </c>
      <c r="B42" s="3" t="str">
        <f>Summary!B31</f>
        <v>Silicon Photonics</v>
      </c>
      <c r="C42" s="75">
        <v>0</v>
      </c>
      <c r="D42" s="75">
        <v>0</v>
      </c>
      <c r="E42" s="75"/>
      <c r="F42" s="1"/>
      <c r="H42" s="1"/>
      <c r="I42" s="158"/>
      <c r="J42" s="1"/>
      <c r="K42" s="1"/>
      <c r="L42" s="1"/>
      <c r="M42" s="1"/>
      <c r="N42" s="1"/>
      <c r="O42" s="122"/>
      <c r="P42" s="3" t="str">
        <f>B42</f>
        <v>Silicon Photonics</v>
      </c>
      <c r="Q42" s="320"/>
      <c r="R42" s="320"/>
      <c r="S42" s="320"/>
      <c r="T42" s="320"/>
      <c r="U42" s="320"/>
      <c r="V42" s="320"/>
      <c r="W42" s="320"/>
      <c r="X42" s="320"/>
      <c r="Y42" s="320"/>
      <c r="Z42" s="320"/>
    </row>
    <row r="43" spans="1:28" ht="15.6">
      <c r="B43" s="51" t="s">
        <v>57</v>
      </c>
      <c r="C43" s="7">
        <v>2016</v>
      </c>
      <c r="D43" s="7">
        <v>2017</v>
      </c>
      <c r="E43" s="75"/>
      <c r="F43" s="1"/>
      <c r="H43" s="1"/>
      <c r="I43" s="158"/>
      <c r="J43" s="1"/>
      <c r="K43" s="1"/>
      <c r="L43" s="1"/>
      <c r="M43" s="1"/>
      <c r="N43" s="1"/>
      <c r="O43" s="122"/>
      <c r="P43" s="69" t="str">
        <f>B43</f>
        <v>Product category</v>
      </c>
      <c r="Q43" s="321">
        <v>2016</v>
      </c>
      <c r="R43" s="321">
        <v>2017</v>
      </c>
      <c r="S43" s="321"/>
      <c r="T43" s="321"/>
      <c r="U43" s="321"/>
      <c r="V43" s="321"/>
      <c r="W43" s="321"/>
      <c r="X43" s="321"/>
      <c r="Y43" s="321"/>
      <c r="Z43" s="321"/>
      <c r="AA43" s="321"/>
      <c r="AB43" s="321"/>
    </row>
    <row r="44" spans="1:28" ht="15.6">
      <c r="B44" s="45" t="str">
        <f t="shared" ref="B44:B74" si="0">B7</f>
        <v>AOC 1x≤10G SFP+</v>
      </c>
      <c r="C44" s="8">
        <v>0</v>
      </c>
      <c r="D44" s="8">
        <v>0</v>
      </c>
      <c r="E44" s="75"/>
      <c r="F44" s="1"/>
      <c r="H44" s="1"/>
      <c r="I44" s="158"/>
      <c r="J44" s="1"/>
      <c r="K44" s="1"/>
      <c r="L44" s="1"/>
      <c r="M44" s="1"/>
      <c r="N44" s="1"/>
      <c r="O44" s="122"/>
      <c r="P44" s="45" t="str">
        <f t="shared" ref="P44:P74" si="1">B7</f>
        <v>AOC 1x≤10G SFP+</v>
      </c>
      <c r="Q44" s="322">
        <v>0</v>
      </c>
      <c r="R44" s="322">
        <v>0</v>
      </c>
      <c r="S44" s="322"/>
      <c r="T44" s="322"/>
      <c r="U44" s="322"/>
      <c r="V44" s="322"/>
      <c r="W44" s="322"/>
      <c r="X44" s="322"/>
      <c r="Y44" s="322"/>
      <c r="Z44" s="322"/>
      <c r="AA44" s="322"/>
      <c r="AB44" s="322"/>
    </row>
    <row r="45" spans="1:28" ht="15.6">
      <c r="B45" s="43" t="str">
        <f t="shared" si="0"/>
        <v>AOC 4x≤10G QSFP+</v>
      </c>
      <c r="C45" s="8">
        <v>101698.2</v>
      </c>
      <c r="D45" s="8">
        <v>61778.399999999994</v>
      </c>
      <c r="E45" s="75"/>
      <c r="F45" s="1"/>
      <c r="H45" s="1"/>
      <c r="I45" s="158"/>
      <c r="J45" s="1"/>
      <c r="K45" s="1"/>
      <c r="L45" s="1"/>
      <c r="M45" s="1"/>
      <c r="N45" s="1"/>
      <c r="O45" s="122"/>
      <c r="P45" s="43" t="str">
        <f t="shared" si="1"/>
        <v>AOC 4x≤10G QSFP+</v>
      </c>
      <c r="Q45" s="309">
        <v>0.3</v>
      </c>
      <c r="R45" s="309">
        <v>0.3</v>
      </c>
      <c r="S45" s="309"/>
      <c r="T45" s="309"/>
      <c r="U45" s="309"/>
      <c r="V45" s="309"/>
      <c r="W45" s="309"/>
      <c r="X45" s="309"/>
      <c r="Y45" s="309"/>
      <c r="Z45" s="309"/>
      <c r="AA45" s="309"/>
      <c r="AB45" s="309"/>
    </row>
    <row r="46" spans="1:28" ht="15.6">
      <c r="B46" s="43" t="str">
        <f t="shared" si="0"/>
        <v>AOC breakout: 4x10G from 40G</v>
      </c>
      <c r="C46" s="8">
        <v>12720</v>
      </c>
      <c r="D46" s="8">
        <v>11100</v>
      </c>
      <c r="E46" s="75"/>
      <c r="F46" s="1"/>
      <c r="H46" s="1"/>
      <c r="I46" s="158"/>
      <c r="J46" s="1"/>
      <c r="K46" s="1"/>
      <c r="L46" s="1"/>
      <c r="M46" s="1"/>
      <c r="N46" s="1"/>
      <c r="O46" s="122"/>
      <c r="P46" s="43" t="str">
        <f t="shared" si="1"/>
        <v>AOC breakout: 4x10G from 40G</v>
      </c>
      <c r="Q46" s="309">
        <v>0.3</v>
      </c>
      <c r="R46" s="309">
        <v>0.3</v>
      </c>
      <c r="S46" s="309"/>
      <c r="T46" s="309"/>
      <c r="U46" s="309"/>
      <c r="V46" s="309"/>
      <c r="W46" s="309"/>
      <c r="X46" s="309"/>
      <c r="Y46" s="309"/>
      <c r="Z46" s="309"/>
      <c r="AA46" s="309"/>
      <c r="AB46" s="309"/>
    </row>
    <row r="47" spans="1:28" ht="15.6">
      <c r="B47" s="43" t="str">
        <f t="shared" si="0"/>
        <v>AOC 12x≤12.5G CXP</v>
      </c>
      <c r="C47" s="8">
        <v>0</v>
      </c>
      <c r="D47" s="8">
        <v>0</v>
      </c>
      <c r="E47" s="75"/>
      <c r="F47" s="1"/>
      <c r="H47" s="1"/>
      <c r="I47" s="158"/>
      <c r="J47" s="1"/>
      <c r="K47" s="1"/>
      <c r="L47" s="1"/>
      <c r="M47" s="1"/>
      <c r="N47" s="1"/>
      <c r="O47" s="122"/>
      <c r="P47" s="43" t="str">
        <f t="shared" si="1"/>
        <v>AOC 12x≤12.5G CXP</v>
      </c>
      <c r="Q47" s="309">
        <v>0</v>
      </c>
      <c r="R47" s="309">
        <v>0</v>
      </c>
      <c r="S47" s="309"/>
      <c r="T47" s="309"/>
      <c r="U47" s="309"/>
      <c r="V47" s="309"/>
      <c r="W47" s="309"/>
      <c r="X47" s="309"/>
      <c r="Y47" s="309"/>
      <c r="Z47" s="309"/>
      <c r="AA47" s="309"/>
      <c r="AB47" s="309"/>
    </row>
    <row r="48" spans="1:28" ht="15.6">
      <c r="B48" s="43" t="str">
        <f t="shared" si="0"/>
        <v>EOM 12x≤12.5G XCVR - CXP</v>
      </c>
      <c r="C48" s="8">
        <v>0</v>
      </c>
      <c r="D48" s="8">
        <v>0</v>
      </c>
      <c r="E48" s="75"/>
      <c r="F48" s="1"/>
      <c r="H48" s="1"/>
      <c r="I48" s="158"/>
      <c r="J48" s="1"/>
      <c r="K48" s="1"/>
      <c r="L48" s="1"/>
      <c r="M48" s="1"/>
      <c r="N48" s="1"/>
      <c r="O48" s="122"/>
      <c r="P48" s="43" t="str">
        <f t="shared" si="1"/>
        <v>EOM 12x≤12.5G XCVR - CXP</v>
      </c>
      <c r="Q48" s="309">
        <v>0</v>
      </c>
      <c r="R48" s="309">
        <v>0</v>
      </c>
      <c r="S48" s="309"/>
      <c r="T48" s="309"/>
      <c r="U48" s="309"/>
      <c r="V48" s="309"/>
      <c r="W48" s="309"/>
      <c r="X48" s="309"/>
      <c r="Y48" s="309"/>
      <c r="Z48" s="309"/>
      <c r="AA48" s="309"/>
      <c r="AB48" s="309"/>
    </row>
    <row r="49" spans="2:28" ht="15.6">
      <c r="B49" s="43" t="str">
        <f t="shared" si="0"/>
        <v>AOC 4x12-14G QSFP+</v>
      </c>
      <c r="C49" s="8">
        <v>32036.800000000003</v>
      </c>
      <c r="D49" s="8">
        <v>27441</v>
      </c>
      <c r="E49" s="75"/>
      <c r="F49" s="1"/>
      <c r="H49" s="1"/>
      <c r="I49" s="158"/>
      <c r="J49" s="1"/>
      <c r="K49" s="1"/>
      <c r="L49" s="1"/>
      <c r="M49" s="1"/>
      <c r="N49" s="1"/>
      <c r="O49" s="122"/>
      <c r="P49" s="43" t="str">
        <f t="shared" si="1"/>
        <v>AOC 4x12-14G QSFP+</v>
      </c>
      <c r="Q49" s="309">
        <v>0.2</v>
      </c>
      <c r="R49" s="309">
        <v>0.2</v>
      </c>
      <c r="S49" s="309"/>
      <c r="T49" s="309"/>
      <c r="U49" s="309"/>
      <c r="V49" s="309"/>
      <c r="W49" s="309"/>
      <c r="X49" s="309"/>
      <c r="Y49" s="309"/>
      <c r="Z49" s="309"/>
      <c r="AA49" s="309"/>
      <c r="AB49" s="309"/>
    </row>
    <row r="50" spans="2:28" ht="15.6">
      <c r="B50" s="43" t="str">
        <f t="shared" si="0"/>
        <v>AOC 4x12G Mini-SAS HD</v>
      </c>
      <c r="C50" s="8">
        <v>0</v>
      </c>
      <c r="D50" s="8">
        <v>0</v>
      </c>
      <c r="E50" s="75"/>
      <c r="F50" s="1"/>
      <c r="H50" s="1"/>
      <c r="I50" s="158"/>
      <c r="J50" s="1"/>
      <c r="K50" s="1"/>
      <c r="L50" s="1"/>
      <c r="M50" s="1"/>
      <c r="N50" s="1"/>
      <c r="O50" s="122"/>
      <c r="P50" s="43" t="str">
        <f t="shared" si="1"/>
        <v>AOC 4x12G Mini-SAS HD</v>
      </c>
      <c r="Q50" s="309">
        <v>0</v>
      </c>
      <c r="R50" s="309">
        <v>0</v>
      </c>
      <c r="S50" s="309"/>
      <c r="T50" s="309"/>
      <c r="U50" s="309"/>
      <c r="V50" s="309"/>
      <c r="W50" s="309"/>
      <c r="X50" s="309"/>
      <c r="Y50" s="309"/>
      <c r="Z50" s="309"/>
      <c r="AA50" s="309"/>
      <c r="AB50" s="309"/>
    </row>
    <row r="51" spans="2:28" ht="15.6">
      <c r="B51" s="43" t="str">
        <f t="shared" si="0"/>
        <v>AOC 1x25-28G SFP28</v>
      </c>
      <c r="C51" s="8">
        <v>0</v>
      </c>
      <c r="D51" s="8">
        <v>0</v>
      </c>
      <c r="E51" s="75"/>
      <c r="F51" s="1"/>
      <c r="H51" s="1"/>
      <c r="I51" s="158"/>
      <c r="J51" s="1"/>
      <c r="K51" s="1"/>
      <c r="L51" s="1"/>
      <c r="M51" s="1"/>
      <c r="N51" s="1"/>
      <c r="O51" s="122"/>
      <c r="P51" s="43" t="str">
        <f t="shared" si="1"/>
        <v>AOC 1x25-28G SFP28</v>
      </c>
      <c r="Q51" s="309">
        <v>0</v>
      </c>
      <c r="R51" s="309">
        <v>0</v>
      </c>
      <c r="S51" s="309"/>
      <c r="T51" s="309"/>
      <c r="U51" s="309"/>
      <c r="V51" s="309"/>
      <c r="W51" s="309"/>
      <c r="X51" s="309"/>
      <c r="Y51" s="309"/>
      <c r="Z51" s="309"/>
      <c r="AA51" s="309"/>
      <c r="AB51" s="309"/>
    </row>
    <row r="52" spans="2:28" ht="15.6">
      <c r="B52" s="43" t="str">
        <f t="shared" si="0"/>
        <v>AOC 100G</v>
      </c>
      <c r="C52" s="8">
        <v>0</v>
      </c>
      <c r="D52" s="8">
        <v>0</v>
      </c>
      <c r="E52" s="75"/>
      <c r="F52" s="1"/>
      <c r="H52" s="1"/>
      <c r="I52" s="158"/>
      <c r="J52" s="1"/>
      <c r="K52" s="1"/>
      <c r="L52" s="1"/>
      <c r="M52" s="1"/>
      <c r="N52" s="1"/>
      <c r="O52" s="122"/>
      <c r="P52" s="43" t="str">
        <f t="shared" si="1"/>
        <v>AOC 100G</v>
      </c>
      <c r="Q52" s="309">
        <v>0</v>
      </c>
      <c r="R52" s="309">
        <v>0</v>
      </c>
      <c r="S52" s="309"/>
      <c r="T52" s="309"/>
      <c r="U52" s="309"/>
      <c r="V52" s="309"/>
      <c r="W52" s="309"/>
      <c r="X52" s="309"/>
      <c r="Y52" s="309"/>
      <c r="Z52" s="309"/>
      <c r="AA52" s="309"/>
      <c r="AB52" s="309"/>
    </row>
    <row r="53" spans="2:28" ht="15.6">
      <c r="B53" s="43" t="str">
        <f t="shared" si="0"/>
        <v>AOC 100G breakout</v>
      </c>
      <c r="C53" s="8">
        <v>0</v>
      </c>
      <c r="D53" s="8">
        <v>0</v>
      </c>
      <c r="E53" s="75"/>
      <c r="F53" s="1"/>
      <c r="H53" s="1"/>
      <c r="I53" s="158"/>
      <c r="J53" s="1"/>
      <c r="K53" s="1"/>
      <c r="L53" s="1"/>
      <c r="M53" s="1"/>
      <c r="N53" s="1"/>
      <c r="O53" s="122"/>
      <c r="P53" s="43" t="str">
        <f t="shared" si="1"/>
        <v>AOC 100G breakout</v>
      </c>
      <c r="Q53" s="309">
        <v>0</v>
      </c>
      <c r="R53" s="309">
        <v>0</v>
      </c>
      <c r="S53" s="309"/>
      <c r="T53" s="309"/>
      <c r="U53" s="309"/>
      <c r="V53" s="309"/>
      <c r="W53" s="309"/>
      <c r="X53" s="309"/>
      <c r="Y53" s="309"/>
      <c r="Z53" s="309"/>
      <c r="AA53" s="309"/>
      <c r="AB53" s="309"/>
    </row>
    <row r="54" spans="2:28" ht="15.6">
      <c r="B54" s="43" t="str">
        <f t="shared" si="0"/>
        <v>AOC 4x24G Mini-SAS HD</v>
      </c>
      <c r="C54" s="8">
        <v>0</v>
      </c>
      <c r="D54" s="8">
        <v>0</v>
      </c>
      <c r="E54" s="75"/>
      <c r="F54" s="1"/>
      <c r="H54" s="1"/>
      <c r="I54" s="158"/>
      <c r="J54" s="1"/>
      <c r="K54" s="1"/>
      <c r="L54" s="1"/>
      <c r="M54" s="1"/>
      <c r="N54" s="1"/>
      <c r="O54" s="122"/>
      <c r="P54" s="43" t="str">
        <f t="shared" si="1"/>
        <v>AOC 4x24G Mini-SAS HD</v>
      </c>
      <c r="Q54" s="309">
        <v>0</v>
      </c>
      <c r="R54" s="309">
        <v>0</v>
      </c>
      <c r="S54" s="309"/>
      <c r="T54" s="309"/>
      <c r="U54" s="309"/>
      <c r="V54" s="309"/>
      <c r="W54" s="309"/>
      <c r="X54" s="309"/>
      <c r="Y54" s="309"/>
      <c r="Z54" s="309"/>
      <c r="AA54" s="309"/>
      <c r="AB54" s="309"/>
    </row>
    <row r="55" spans="2:28" ht="15.6">
      <c r="B55" s="43" t="str">
        <f t="shared" si="0"/>
        <v>AOC 12x25-28G CXP28</v>
      </c>
      <c r="C55" s="8">
        <v>0</v>
      </c>
      <c r="D55" s="8">
        <v>0</v>
      </c>
      <c r="E55" s="75"/>
      <c r="F55" s="1"/>
      <c r="H55" s="1"/>
      <c r="I55" s="158"/>
      <c r="J55" s="1"/>
      <c r="K55" s="1"/>
      <c r="L55" s="1"/>
      <c r="M55" s="1"/>
      <c r="N55" s="1"/>
      <c r="O55" s="122"/>
      <c r="P55" s="43" t="str">
        <f t="shared" si="1"/>
        <v>AOC 12x25-28G CXP28</v>
      </c>
      <c r="Q55" s="309">
        <v>0</v>
      </c>
      <c r="R55" s="309">
        <v>0</v>
      </c>
      <c r="S55" s="309"/>
      <c r="T55" s="309"/>
      <c r="U55" s="309"/>
      <c r="V55" s="309"/>
      <c r="W55" s="309"/>
      <c r="X55" s="309"/>
      <c r="Y55" s="309"/>
      <c r="Z55" s="309"/>
      <c r="AA55" s="309"/>
      <c r="AB55" s="309"/>
    </row>
    <row r="56" spans="2:28" ht="15.6">
      <c r="B56" s="43" t="str">
        <f t="shared" si="0"/>
        <v>EOM 4,8,12,16,24x25-28G XCVR</v>
      </c>
      <c r="C56" s="8">
        <v>15900</v>
      </c>
      <c r="D56" s="8">
        <v>23618.2</v>
      </c>
      <c r="E56" s="75"/>
      <c r="F56" s="1"/>
      <c r="H56" s="1"/>
      <c r="I56" s="158"/>
      <c r="J56" s="1"/>
      <c r="K56" s="1"/>
      <c r="L56" s="1"/>
      <c r="M56" s="1"/>
      <c r="N56" s="1"/>
      <c r="O56" s="122"/>
      <c r="P56" s="43" t="str">
        <f t="shared" si="1"/>
        <v>EOM 4,8,12,16,24x25-28G XCVR</v>
      </c>
      <c r="Q56" s="309">
        <v>0.3</v>
      </c>
      <c r="R56" s="309">
        <v>0.2</v>
      </c>
      <c r="S56" s="309"/>
      <c r="T56" s="309"/>
      <c r="U56" s="309"/>
      <c r="V56" s="309"/>
      <c r="W56" s="309"/>
      <c r="X56" s="309"/>
      <c r="Y56" s="309"/>
      <c r="Z56" s="309"/>
      <c r="AA56" s="309"/>
      <c r="AB56" s="309"/>
    </row>
    <row r="57" spans="2:28" ht="15.6">
      <c r="B57" s="43" t="str">
        <f t="shared" si="0"/>
        <v>EOM 12x25-28G XCVR - CXP28</v>
      </c>
      <c r="C57" s="8">
        <v>0</v>
      </c>
      <c r="D57" s="8">
        <v>0</v>
      </c>
      <c r="E57" s="75"/>
      <c r="F57" s="1"/>
      <c r="H57" s="1"/>
      <c r="I57" s="158"/>
      <c r="J57" s="1"/>
      <c r="K57" s="1"/>
      <c r="L57" s="1"/>
      <c r="M57" s="1"/>
      <c r="N57" s="1"/>
      <c r="O57" s="122"/>
      <c r="P57" s="43" t="str">
        <f t="shared" si="1"/>
        <v>EOM 12x25-28G XCVR - CXP28</v>
      </c>
      <c r="Q57" s="309">
        <v>0</v>
      </c>
      <c r="R57" s="309">
        <v>0</v>
      </c>
      <c r="S57" s="309"/>
      <c r="T57" s="309"/>
      <c r="U57" s="309"/>
      <c r="V57" s="309"/>
      <c r="W57" s="309"/>
      <c r="X57" s="309"/>
      <c r="Y57" s="309"/>
      <c r="Z57" s="309"/>
      <c r="AA57" s="309"/>
      <c r="AB57" s="309"/>
    </row>
    <row r="58" spans="2:28" ht="15.6">
      <c r="B58" s="43" t="str">
        <f t="shared" si="0"/>
        <v>AOC 1x50-56G SFP56</v>
      </c>
      <c r="C58" s="8">
        <v>0</v>
      </c>
      <c r="D58" s="8">
        <v>0</v>
      </c>
      <c r="E58" s="75"/>
      <c r="F58" s="1"/>
      <c r="H58" s="1"/>
      <c r="I58" s="158"/>
      <c r="J58" s="1"/>
      <c r="K58" s="1"/>
      <c r="L58" s="1"/>
      <c r="M58" s="1"/>
      <c r="N58" s="1"/>
      <c r="O58" s="122"/>
      <c r="P58" s="43" t="str">
        <f t="shared" si="1"/>
        <v>AOC 1x50-56G SFP56</v>
      </c>
      <c r="Q58" s="309">
        <v>0</v>
      </c>
      <c r="R58" s="309">
        <v>0</v>
      </c>
      <c r="S58" s="309"/>
      <c r="T58" s="309"/>
      <c r="U58" s="309"/>
      <c r="V58" s="309"/>
      <c r="W58" s="309"/>
      <c r="X58" s="309"/>
      <c r="Y58" s="309"/>
      <c r="Z58" s="309"/>
      <c r="AA58" s="309"/>
      <c r="AB58" s="309"/>
    </row>
    <row r="59" spans="2:28" ht="15.6">
      <c r="B59" s="43" t="str">
        <f t="shared" si="0"/>
        <v>AOC 4x50-56G QSFP56</v>
      </c>
      <c r="C59" s="8">
        <v>0</v>
      </c>
      <c r="D59" s="8">
        <v>0</v>
      </c>
      <c r="E59" s="75"/>
      <c r="F59" s="1"/>
      <c r="H59" s="1"/>
      <c r="I59" s="158"/>
      <c r="J59" s="1"/>
      <c r="K59" s="1"/>
      <c r="L59" s="1"/>
      <c r="M59" s="1"/>
      <c r="N59" s="1"/>
      <c r="O59" s="122"/>
      <c r="P59" s="43" t="str">
        <f t="shared" si="1"/>
        <v>AOC 4x50-56G QSFP56</v>
      </c>
      <c r="Q59" s="309">
        <v>0.25</v>
      </c>
      <c r="R59" s="309">
        <v>0.15</v>
      </c>
      <c r="S59" s="309"/>
      <c r="T59" s="309"/>
      <c r="U59" s="309"/>
      <c r="V59" s="309"/>
      <c r="W59" s="309"/>
      <c r="X59" s="309"/>
      <c r="Y59" s="309"/>
      <c r="Z59" s="309"/>
      <c r="AA59" s="309"/>
      <c r="AB59" s="309"/>
    </row>
    <row r="60" spans="2:28" ht="15.6">
      <c r="B60" s="43" t="str">
        <f t="shared" si="0"/>
        <v>EOM Next Gen</v>
      </c>
      <c r="C60" s="8">
        <v>0</v>
      </c>
      <c r="D60" s="8">
        <v>0</v>
      </c>
      <c r="E60" s="75"/>
      <c r="F60" s="1"/>
      <c r="H60" s="1"/>
      <c r="I60" s="158"/>
      <c r="J60" s="1"/>
      <c r="K60" s="1"/>
      <c r="L60" s="1"/>
      <c r="M60" s="1"/>
      <c r="N60" s="1"/>
      <c r="O60" s="122"/>
      <c r="P60" s="43" t="str">
        <f t="shared" si="1"/>
        <v>EOM Next Gen</v>
      </c>
      <c r="Q60" s="309">
        <v>0</v>
      </c>
      <c r="R60" s="309">
        <v>0.05</v>
      </c>
      <c r="S60" s="309"/>
      <c r="T60" s="309"/>
      <c r="U60" s="309"/>
      <c r="V60" s="309"/>
      <c r="W60" s="309"/>
      <c r="X60" s="309"/>
      <c r="Y60" s="309"/>
      <c r="Z60" s="309"/>
      <c r="AA60" s="309"/>
      <c r="AB60" s="309"/>
    </row>
    <row r="61" spans="2:28" ht="15.6">
      <c r="B61" s="43" t="str">
        <f t="shared" si="0"/>
        <v>AOC 400G</v>
      </c>
      <c r="C61" s="8">
        <v>0</v>
      </c>
      <c r="D61" s="8">
        <v>0</v>
      </c>
      <c r="E61" s="75"/>
      <c r="F61" s="1"/>
      <c r="H61" s="1"/>
      <c r="I61" s="158"/>
      <c r="J61" s="1"/>
      <c r="K61" s="1"/>
      <c r="L61" s="1"/>
      <c r="M61" s="1"/>
      <c r="N61" s="1"/>
      <c r="O61" s="122"/>
      <c r="P61" s="43" t="str">
        <f t="shared" si="1"/>
        <v>AOC 400G</v>
      </c>
      <c r="Q61" s="309">
        <v>0</v>
      </c>
      <c r="R61" s="309">
        <v>0</v>
      </c>
      <c r="S61" s="309"/>
      <c r="T61" s="309"/>
      <c r="U61" s="309"/>
      <c r="V61" s="309"/>
      <c r="W61" s="309"/>
      <c r="X61" s="309"/>
      <c r="Y61" s="309"/>
      <c r="Z61" s="309"/>
      <c r="AA61" s="309"/>
      <c r="AB61" s="309"/>
    </row>
    <row r="62" spans="2:28" ht="15.6">
      <c r="B62" s="43" t="str">
        <f t="shared" si="0"/>
        <v>AOC 400G breakout</v>
      </c>
      <c r="C62" s="8">
        <v>0</v>
      </c>
      <c r="D62" s="8">
        <v>0</v>
      </c>
      <c r="E62" s="75"/>
      <c r="F62" s="1"/>
      <c r="H62" s="1"/>
      <c r="I62" s="158"/>
      <c r="J62" s="1"/>
      <c r="K62" s="1"/>
      <c r="L62" s="1"/>
      <c r="M62" s="1"/>
      <c r="N62" s="1"/>
      <c r="O62" s="122"/>
      <c r="P62" s="43" t="str">
        <f t="shared" si="1"/>
        <v>AOC 400G breakout</v>
      </c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</row>
    <row r="63" spans="2:28" ht="15.6">
      <c r="B63" s="43" t="str">
        <f t="shared" si="0"/>
        <v>AOC 800G</v>
      </c>
      <c r="C63" s="8">
        <v>0</v>
      </c>
      <c r="D63" s="8">
        <v>0</v>
      </c>
      <c r="E63" s="75"/>
      <c r="F63" s="1"/>
      <c r="H63" s="1"/>
      <c r="I63" s="158"/>
      <c r="J63" s="1"/>
      <c r="K63" s="1"/>
      <c r="L63" s="1"/>
      <c r="M63" s="1"/>
      <c r="N63" s="1"/>
      <c r="O63" s="122"/>
      <c r="P63" s="43" t="str">
        <f t="shared" si="1"/>
        <v>AOC 800G</v>
      </c>
      <c r="Q63" s="309">
        <v>0.15</v>
      </c>
      <c r="R63" s="309">
        <v>0.2</v>
      </c>
      <c r="S63" s="309"/>
      <c r="T63" s="309"/>
      <c r="U63" s="309"/>
      <c r="V63" s="309"/>
      <c r="W63" s="309"/>
      <c r="X63" s="309"/>
      <c r="Y63" s="309"/>
      <c r="Z63" s="309"/>
      <c r="AA63" s="309"/>
      <c r="AB63" s="309"/>
    </row>
    <row r="64" spans="2:28" ht="15.6">
      <c r="B64" s="43" t="str">
        <f t="shared" si="0"/>
        <v>AOC 1.6T</v>
      </c>
      <c r="C64" s="8">
        <v>0</v>
      </c>
      <c r="D64" s="8">
        <v>0</v>
      </c>
      <c r="E64" s="75"/>
      <c r="F64" s="1"/>
      <c r="H64" s="1"/>
      <c r="I64" s="158"/>
      <c r="J64" s="1"/>
      <c r="K64" s="1"/>
      <c r="L64" s="1"/>
      <c r="M64" s="1"/>
      <c r="N64" s="1"/>
      <c r="O64" s="122"/>
      <c r="P64" s="43" t="str">
        <f t="shared" si="1"/>
        <v>AOC 1.6T</v>
      </c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</row>
    <row r="65" spans="1:28" ht="15.6">
      <c r="B65" s="164" t="str">
        <f t="shared" si="0"/>
        <v>CPO 800 Gbps 30m</v>
      </c>
      <c r="C65" s="150">
        <v>0</v>
      </c>
      <c r="D65" s="150">
        <v>0</v>
      </c>
      <c r="E65" s="75"/>
      <c r="F65" s="1"/>
      <c r="H65" s="1"/>
      <c r="I65" s="158"/>
      <c r="J65" s="1"/>
      <c r="K65" s="1"/>
      <c r="L65" s="1"/>
      <c r="M65" s="1"/>
      <c r="N65" s="1"/>
      <c r="O65" s="122"/>
      <c r="P65" s="43" t="str">
        <f t="shared" si="1"/>
        <v>CPO 800 Gbps 30m</v>
      </c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</row>
    <row r="66" spans="1:28" ht="15.6">
      <c r="B66" s="214" t="str">
        <f t="shared" si="0"/>
        <v>CPO 800 Gbps 100 m</v>
      </c>
      <c r="C66" s="215">
        <v>0</v>
      </c>
      <c r="D66" s="215">
        <v>0</v>
      </c>
      <c r="E66" s="75"/>
      <c r="F66" s="1"/>
      <c r="H66" s="1"/>
      <c r="I66" s="158"/>
      <c r="J66" s="1"/>
      <c r="K66" s="1"/>
      <c r="L66" s="1"/>
      <c r="M66" s="1"/>
      <c r="N66" s="1"/>
      <c r="O66" s="122"/>
      <c r="P66" s="43" t="str">
        <f t="shared" si="1"/>
        <v>CPO 800 Gbps 100 m</v>
      </c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</row>
    <row r="67" spans="1:28" ht="15.6">
      <c r="B67" s="214" t="str">
        <f t="shared" si="0"/>
        <v>CPO 800 Gbps 500 m</v>
      </c>
      <c r="C67" s="215">
        <v>0</v>
      </c>
      <c r="D67" s="215">
        <v>0</v>
      </c>
      <c r="E67" s="75"/>
      <c r="F67" s="1"/>
      <c r="H67" s="1"/>
      <c r="I67" s="158"/>
      <c r="J67" s="1"/>
      <c r="K67" s="1"/>
      <c r="L67" s="1"/>
      <c r="M67" s="1"/>
      <c r="N67" s="1"/>
      <c r="O67" s="122"/>
      <c r="P67" s="43" t="str">
        <f t="shared" si="1"/>
        <v>CPO 800 Gbps 500 m</v>
      </c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</row>
    <row r="68" spans="1:28" ht="15.6">
      <c r="B68" s="214" t="str">
        <f t="shared" si="0"/>
        <v>CPO 800 Gbps 2 km</v>
      </c>
      <c r="C68" s="215">
        <v>0</v>
      </c>
      <c r="D68" s="215">
        <v>0</v>
      </c>
      <c r="E68" s="75"/>
      <c r="F68" s="1"/>
      <c r="H68" s="1"/>
      <c r="I68" s="158"/>
      <c r="J68" s="1"/>
      <c r="K68" s="1"/>
      <c r="L68" s="1"/>
      <c r="M68" s="1"/>
      <c r="N68" s="1"/>
      <c r="O68" s="122"/>
      <c r="P68" s="43" t="str">
        <f t="shared" si="1"/>
        <v>CPO 800 Gbps 2 km</v>
      </c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</row>
    <row r="69" spans="1:28" ht="15.6">
      <c r="B69" s="214" t="str">
        <f t="shared" si="0"/>
        <v>CPO 800 Gbps 10 km</v>
      </c>
      <c r="C69" s="215">
        <v>0</v>
      </c>
      <c r="D69" s="215">
        <v>0</v>
      </c>
      <c r="E69" s="75"/>
      <c r="F69" s="1"/>
      <c r="H69" s="1"/>
      <c r="I69" s="158"/>
      <c r="J69" s="1"/>
      <c r="K69" s="1"/>
      <c r="L69" s="1"/>
      <c r="M69" s="1"/>
      <c r="N69" s="1"/>
      <c r="O69" s="122"/>
      <c r="P69" s="43" t="str">
        <f t="shared" si="1"/>
        <v>CPO 800 Gbps 10 km</v>
      </c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</row>
    <row r="70" spans="1:28" ht="15.6">
      <c r="B70" s="102" t="str">
        <f t="shared" si="0"/>
        <v>CPO 1.6 Tbps 30m</v>
      </c>
      <c r="C70" s="150">
        <v>0</v>
      </c>
      <c r="D70" s="150">
        <v>0</v>
      </c>
      <c r="E70" s="75"/>
      <c r="F70" s="1"/>
      <c r="H70" s="1"/>
      <c r="I70" s="158"/>
      <c r="J70" s="1"/>
      <c r="K70" s="1"/>
      <c r="L70" s="1"/>
      <c r="M70" s="1"/>
      <c r="N70" s="1"/>
      <c r="O70" s="122"/>
      <c r="P70" s="43" t="str">
        <f t="shared" si="1"/>
        <v>CPO 1.6 Tbps 30m</v>
      </c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</row>
    <row r="71" spans="1:28" ht="15.6">
      <c r="B71" s="102" t="str">
        <f t="shared" si="0"/>
        <v>CPO 1.6 Tbps 100 m</v>
      </c>
      <c r="C71" s="150">
        <v>0</v>
      </c>
      <c r="D71" s="150">
        <v>0</v>
      </c>
      <c r="E71" s="75"/>
      <c r="F71" s="1"/>
      <c r="H71" s="1"/>
      <c r="I71" s="158"/>
      <c r="J71" s="1"/>
      <c r="K71" s="1"/>
      <c r="L71" s="1"/>
      <c r="M71" s="1"/>
      <c r="N71" s="1"/>
      <c r="O71" s="122"/>
      <c r="P71" s="43" t="str">
        <f t="shared" si="1"/>
        <v>CPO 1.6 Tbps 100 m</v>
      </c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</row>
    <row r="72" spans="1:28" ht="15.6">
      <c r="B72" s="214" t="str">
        <f t="shared" si="0"/>
        <v>CPO 1.6 Tbps 500 m</v>
      </c>
      <c r="C72" s="215">
        <v>0</v>
      </c>
      <c r="D72" s="215">
        <v>0</v>
      </c>
      <c r="E72" s="75"/>
      <c r="F72" s="1"/>
      <c r="H72" s="1"/>
      <c r="I72" s="158"/>
      <c r="J72" s="1"/>
      <c r="K72" s="1"/>
      <c r="L72" s="1"/>
      <c r="M72" s="1"/>
      <c r="N72" s="1"/>
      <c r="O72" s="122"/>
      <c r="P72" s="43" t="str">
        <f t="shared" si="1"/>
        <v>CPO 1.6 Tbps 500 m</v>
      </c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</row>
    <row r="73" spans="1:28" ht="15.6">
      <c r="B73" s="214" t="str">
        <f t="shared" si="0"/>
        <v>CPO 1.6 Tbps 2 km</v>
      </c>
      <c r="C73" s="215">
        <v>0</v>
      </c>
      <c r="D73" s="215">
        <v>0</v>
      </c>
      <c r="E73" s="75"/>
      <c r="F73" s="1"/>
      <c r="H73" s="1"/>
      <c r="I73" s="158"/>
      <c r="J73" s="1"/>
      <c r="K73" s="1"/>
      <c r="L73" s="1"/>
      <c r="M73" s="1"/>
      <c r="N73" s="1"/>
      <c r="O73" s="122"/>
      <c r="P73" s="43" t="str">
        <f t="shared" si="1"/>
        <v>CPO 1.6 Tbps 2 km</v>
      </c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</row>
    <row r="74" spans="1:28" ht="15.6">
      <c r="B74" s="102" t="str">
        <f t="shared" si="0"/>
        <v>CPO 1.6 Tbps 10 km</v>
      </c>
      <c r="C74" s="150">
        <v>0</v>
      </c>
      <c r="D74" s="150">
        <v>0</v>
      </c>
      <c r="E74" s="75"/>
      <c r="F74" s="1"/>
      <c r="H74" s="1"/>
      <c r="I74" s="158"/>
      <c r="J74" s="1"/>
      <c r="K74" s="1"/>
      <c r="L74" s="1"/>
      <c r="M74" s="1"/>
      <c r="N74" s="1"/>
      <c r="O74" s="122"/>
      <c r="P74" s="44" t="str">
        <f t="shared" si="1"/>
        <v>CPO 1.6 Tbps 10 km</v>
      </c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</row>
    <row r="75" spans="1:28" ht="15.6">
      <c r="B75" s="53" t="str">
        <f>"Total "&amp;B42&amp;" units"</f>
        <v>Total Silicon Photonics units</v>
      </c>
      <c r="C75" s="23">
        <v>162355</v>
      </c>
      <c r="D75" s="23">
        <v>123937.59999999999</v>
      </c>
      <c r="E75" s="75"/>
      <c r="F75" s="1"/>
      <c r="H75" s="1"/>
      <c r="I75" s="158"/>
      <c r="J75" s="1"/>
      <c r="K75" s="1"/>
      <c r="L75" s="1"/>
      <c r="M75" s="1"/>
      <c r="N75" s="1"/>
      <c r="O75" s="122"/>
    </row>
    <row r="76" spans="1:28" ht="15.6">
      <c r="C76" s="2">
        <v>-2245676.3571428573</v>
      </c>
      <c r="E76" s="75"/>
      <c r="F76" s="1"/>
      <c r="H76" s="1"/>
      <c r="I76" s="158"/>
      <c r="J76" s="1"/>
      <c r="K76" s="1"/>
      <c r="L76" s="1"/>
      <c r="M76" s="1"/>
      <c r="N76" s="1"/>
      <c r="O76" s="122"/>
    </row>
    <row r="77" spans="1:28" ht="21">
      <c r="A77" s="1">
        <f>ROWS(B79:B108)</f>
        <v>30</v>
      </c>
      <c r="B77" s="3" t="str">
        <f>Summary!B32</f>
        <v>InP discrete</v>
      </c>
      <c r="D77" s="1"/>
      <c r="E77" s="75"/>
      <c r="F77" s="1"/>
      <c r="H77" s="1"/>
      <c r="I77" s="158"/>
      <c r="J77" s="1"/>
      <c r="K77" s="1"/>
      <c r="L77" s="1"/>
      <c r="M77" s="1"/>
      <c r="N77" s="1"/>
      <c r="O77" s="122"/>
      <c r="P77" s="3" t="str">
        <f t="shared" ref="P77:P109" si="2">B77</f>
        <v>InP discrete</v>
      </c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</row>
    <row r="78" spans="1:28" ht="15.6">
      <c r="B78" s="51" t="str">
        <f t="shared" ref="B78" si="3">B6</f>
        <v>Product category</v>
      </c>
      <c r="C78" s="7">
        <v>2016</v>
      </c>
      <c r="D78" s="7">
        <v>2017</v>
      </c>
      <c r="E78" s="75"/>
      <c r="F78" s="1"/>
      <c r="H78" s="1"/>
      <c r="I78" s="158"/>
      <c r="J78" s="1"/>
      <c r="K78" s="1"/>
      <c r="L78" s="1"/>
      <c r="M78" s="1"/>
      <c r="N78" s="1"/>
      <c r="O78" s="122"/>
      <c r="P78" s="14" t="str">
        <f t="shared" si="2"/>
        <v>Product category</v>
      </c>
      <c r="Q78" s="321">
        <v>2016</v>
      </c>
      <c r="R78" s="321">
        <v>2017</v>
      </c>
      <c r="S78" s="321"/>
      <c r="T78" s="321"/>
      <c r="U78" s="321"/>
      <c r="V78" s="321"/>
      <c r="W78" s="321"/>
      <c r="X78" s="321"/>
      <c r="Y78" s="321"/>
      <c r="Z78" s="321"/>
      <c r="AA78" s="321"/>
      <c r="AB78" s="321"/>
    </row>
    <row r="79" spans="1:28" ht="15.6">
      <c r="B79" s="45" t="str">
        <f t="shared" ref="B79:B109" si="4">B7</f>
        <v>AOC 1x≤10G SFP+</v>
      </c>
      <c r="C79" s="8">
        <v>0</v>
      </c>
      <c r="D79" s="8">
        <v>0</v>
      </c>
      <c r="E79" s="75"/>
      <c r="F79" s="1"/>
      <c r="H79" s="1"/>
      <c r="I79" s="158"/>
      <c r="J79" s="1"/>
      <c r="K79" s="1"/>
      <c r="L79" s="1"/>
      <c r="M79" s="1"/>
      <c r="N79" s="1"/>
      <c r="O79" s="122"/>
      <c r="P79" s="32" t="str">
        <f t="shared" si="2"/>
        <v>AOC 1x≤10G SFP+</v>
      </c>
      <c r="Q79" s="322">
        <v>0</v>
      </c>
      <c r="R79" s="322">
        <v>0</v>
      </c>
      <c r="S79" s="322"/>
      <c r="T79" s="322"/>
      <c r="U79" s="322"/>
      <c r="V79" s="322"/>
      <c r="W79" s="322"/>
      <c r="X79" s="322"/>
      <c r="Y79" s="322"/>
      <c r="Z79" s="322"/>
      <c r="AA79" s="322"/>
      <c r="AB79" s="322"/>
    </row>
    <row r="80" spans="1:28" ht="15.6">
      <c r="B80" s="43" t="str">
        <f t="shared" si="4"/>
        <v>AOC 4x≤10G QSFP+</v>
      </c>
      <c r="C80" s="8">
        <v>0</v>
      </c>
      <c r="D80" s="8">
        <v>0</v>
      </c>
      <c r="E80" s="75"/>
      <c r="F80" s="1"/>
      <c r="H80" s="1"/>
      <c r="I80" s="158"/>
      <c r="J80" s="1"/>
      <c r="K80" s="1"/>
      <c r="L80" s="1"/>
      <c r="M80" s="1"/>
      <c r="N80" s="1"/>
      <c r="O80" s="122"/>
      <c r="P80" s="33" t="str">
        <f t="shared" si="2"/>
        <v>AOC 4x≤10G QSFP+</v>
      </c>
      <c r="Q80" s="309">
        <v>0</v>
      </c>
      <c r="R80" s="309">
        <v>0</v>
      </c>
      <c r="S80" s="309"/>
      <c r="T80" s="309"/>
      <c r="U80" s="309"/>
      <c r="V80" s="309"/>
      <c r="W80" s="309"/>
      <c r="X80" s="309"/>
      <c r="Y80" s="309"/>
      <c r="Z80" s="309"/>
      <c r="AA80" s="309"/>
      <c r="AB80" s="309"/>
    </row>
    <row r="81" spans="2:28" ht="15.6">
      <c r="B81" s="43" t="str">
        <f t="shared" si="4"/>
        <v>AOC breakout: 4x10G from 40G</v>
      </c>
      <c r="C81" s="8">
        <v>0</v>
      </c>
      <c r="D81" s="8">
        <v>0</v>
      </c>
      <c r="E81" s="75"/>
      <c r="F81" s="1"/>
      <c r="H81" s="1"/>
      <c r="I81" s="158"/>
      <c r="J81" s="1"/>
      <c r="K81" s="1"/>
      <c r="L81" s="1"/>
      <c r="M81" s="1"/>
      <c r="N81" s="1"/>
      <c r="O81" s="122"/>
      <c r="P81" s="33" t="str">
        <f t="shared" si="2"/>
        <v>AOC breakout: 4x10G from 40G</v>
      </c>
      <c r="Q81" s="309">
        <v>0</v>
      </c>
      <c r="R81" s="309">
        <v>0</v>
      </c>
      <c r="S81" s="309"/>
      <c r="T81" s="309"/>
      <c r="U81" s="309"/>
      <c r="V81" s="309"/>
      <c r="W81" s="309"/>
      <c r="X81" s="309"/>
      <c r="Y81" s="309"/>
      <c r="Z81" s="309"/>
      <c r="AA81" s="309"/>
      <c r="AB81" s="309"/>
    </row>
    <row r="82" spans="2:28" ht="15.6">
      <c r="B82" s="43" t="str">
        <f t="shared" si="4"/>
        <v>AOC 12x≤12.5G CXP</v>
      </c>
      <c r="C82" s="8">
        <v>0</v>
      </c>
      <c r="D82" s="8">
        <v>0</v>
      </c>
      <c r="E82" s="75"/>
      <c r="F82" s="1"/>
      <c r="H82" s="1"/>
      <c r="I82" s="158"/>
      <c r="J82" s="1"/>
      <c r="K82" s="1"/>
      <c r="L82" s="1"/>
      <c r="M82" s="1"/>
      <c r="N82" s="1"/>
      <c r="O82" s="122"/>
      <c r="P82" s="33" t="str">
        <f t="shared" si="2"/>
        <v>AOC 12x≤12.5G CXP</v>
      </c>
      <c r="Q82" s="309">
        <v>0</v>
      </c>
      <c r="R82" s="309">
        <v>0</v>
      </c>
      <c r="S82" s="309"/>
      <c r="T82" s="309"/>
      <c r="U82" s="309"/>
      <c r="V82" s="309"/>
      <c r="W82" s="309"/>
      <c r="X82" s="309"/>
      <c r="Y82" s="309"/>
      <c r="Z82" s="309"/>
      <c r="AA82" s="309"/>
      <c r="AB82" s="309"/>
    </row>
    <row r="83" spans="2:28" ht="15.6">
      <c r="B83" s="43" t="str">
        <f t="shared" si="4"/>
        <v>EOM 12x≤12.5G XCVR - CXP</v>
      </c>
      <c r="C83" s="8">
        <v>0</v>
      </c>
      <c r="D83" s="8">
        <v>0</v>
      </c>
      <c r="E83" s="75"/>
      <c r="F83" s="1"/>
      <c r="H83" s="1"/>
      <c r="I83" s="158"/>
      <c r="J83" s="1"/>
      <c r="K83" s="1"/>
      <c r="L83" s="1"/>
      <c r="M83" s="1"/>
      <c r="N83" s="1"/>
      <c r="O83" s="122"/>
      <c r="P83" s="33" t="str">
        <f t="shared" si="2"/>
        <v>EOM 12x≤12.5G XCVR - CXP</v>
      </c>
      <c r="Q83" s="309">
        <v>0</v>
      </c>
      <c r="R83" s="309">
        <v>0</v>
      </c>
      <c r="S83" s="309"/>
      <c r="T83" s="309"/>
      <c r="U83" s="309"/>
      <c r="V83" s="309"/>
      <c r="W83" s="309"/>
      <c r="X83" s="309"/>
      <c r="Y83" s="309"/>
      <c r="Z83" s="309"/>
      <c r="AA83" s="309"/>
      <c r="AB83" s="309"/>
    </row>
    <row r="84" spans="2:28" ht="15.6">
      <c r="B84" s="43" t="str">
        <f t="shared" si="4"/>
        <v>AOC 4x12-14G QSFP+</v>
      </c>
      <c r="C84" s="8">
        <v>0</v>
      </c>
      <c r="D84" s="8">
        <v>0</v>
      </c>
      <c r="E84" s="75"/>
      <c r="F84" s="1"/>
      <c r="H84" s="1"/>
      <c r="I84" s="158"/>
      <c r="J84" s="1"/>
      <c r="K84" s="1"/>
      <c r="L84" s="1"/>
      <c r="M84" s="1"/>
      <c r="N84" s="1"/>
      <c r="O84" s="122"/>
      <c r="P84" s="33" t="str">
        <f t="shared" si="2"/>
        <v>AOC 4x12-14G QSFP+</v>
      </c>
      <c r="Q84" s="309">
        <v>0</v>
      </c>
      <c r="R84" s="309">
        <v>0</v>
      </c>
      <c r="S84" s="309"/>
      <c r="T84" s="309"/>
      <c r="U84" s="309"/>
      <c r="V84" s="309"/>
      <c r="W84" s="309"/>
      <c r="X84" s="309"/>
      <c r="Y84" s="309"/>
      <c r="Z84" s="309"/>
      <c r="AA84" s="309"/>
      <c r="AB84" s="309"/>
    </row>
    <row r="85" spans="2:28" ht="15.6">
      <c r="B85" s="43" t="str">
        <f t="shared" si="4"/>
        <v>AOC 4x12G Mini-SAS HD</v>
      </c>
      <c r="C85" s="8">
        <v>0</v>
      </c>
      <c r="D85" s="8">
        <v>0</v>
      </c>
      <c r="E85" s="75"/>
      <c r="F85" s="1"/>
      <c r="H85" s="1"/>
      <c r="I85" s="158"/>
      <c r="J85" s="1"/>
      <c r="K85" s="1"/>
      <c r="L85" s="1"/>
      <c r="M85" s="1"/>
      <c r="N85" s="1"/>
      <c r="O85" s="122"/>
      <c r="P85" s="33" t="str">
        <f t="shared" si="2"/>
        <v>AOC 4x12G Mini-SAS HD</v>
      </c>
      <c r="Q85" s="309">
        <v>0</v>
      </c>
      <c r="R85" s="309">
        <v>0</v>
      </c>
      <c r="S85" s="309"/>
      <c r="T85" s="309"/>
      <c r="U85" s="309"/>
      <c r="V85" s="309"/>
      <c r="W85" s="309"/>
      <c r="X85" s="309"/>
      <c r="Y85" s="309"/>
      <c r="Z85" s="309"/>
      <c r="AA85" s="309"/>
      <c r="AB85" s="309"/>
    </row>
    <row r="86" spans="2:28" ht="15.6">
      <c r="B86" s="43" t="str">
        <f t="shared" si="4"/>
        <v>AOC 1x25-28G SFP28</v>
      </c>
      <c r="C86" s="8">
        <v>0</v>
      </c>
      <c r="D86" s="8">
        <v>0</v>
      </c>
      <c r="E86" s="75"/>
      <c r="F86" s="1"/>
      <c r="H86" s="1"/>
      <c r="I86" s="158"/>
      <c r="J86" s="1"/>
      <c r="K86" s="1"/>
      <c r="L86" s="1"/>
      <c r="M86" s="1"/>
      <c r="N86" s="1"/>
      <c r="O86" s="122"/>
      <c r="P86" s="33" t="str">
        <f t="shared" si="2"/>
        <v>AOC 1x25-28G SFP28</v>
      </c>
      <c r="Q86" s="309">
        <v>0</v>
      </c>
      <c r="R86" s="309">
        <v>0</v>
      </c>
      <c r="S86" s="309"/>
      <c r="T86" s="309"/>
      <c r="U86" s="309"/>
      <c r="V86" s="309"/>
      <c r="W86" s="309"/>
      <c r="X86" s="309"/>
      <c r="Y86" s="309"/>
      <c r="Z86" s="309"/>
      <c r="AA86" s="309"/>
      <c r="AB86" s="309"/>
    </row>
    <row r="87" spans="2:28" ht="15.6">
      <c r="B87" s="43" t="str">
        <f t="shared" si="4"/>
        <v>AOC 100G</v>
      </c>
      <c r="C87" s="8">
        <v>0</v>
      </c>
      <c r="D87" s="8">
        <v>0</v>
      </c>
      <c r="E87" s="75"/>
      <c r="F87" s="1"/>
      <c r="H87" s="1"/>
      <c r="I87" s="158"/>
      <c r="J87" s="1"/>
      <c r="K87" s="1"/>
      <c r="L87" s="1"/>
      <c r="M87" s="1"/>
      <c r="N87" s="1"/>
      <c r="O87" s="122"/>
      <c r="P87" s="33" t="str">
        <f t="shared" si="2"/>
        <v>AOC 100G</v>
      </c>
      <c r="Q87" s="309">
        <v>0</v>
      </c>
      <c r="R87" s="309">
        <v>0</v>
      </c>
      <c r="S87" s="309"/>
      <c r="T87" s="309"/>
      <c r="U87" s="309"/>
      <c r="V87" s="309"/>
      <c r="W87" s="309"/>
      <c r="X87" s="309"/>
      <c r="Y87" s="309"/>
      <c r="Z87" s="309"/>
      <c r="AA87" s="309"/>
      <c r="AB87" s="309"/>
    </row>
    <row r="88" spans="2:28" ht="15.6">
      <c r="B88" s="43" t="str">
        <f t="shared" si="4"/>
        <v>AOC 100G breakout</v>
      </c>
      <c r="C88" s="8">
        <v>0</v>
      </c>
      <c r="D88" s="8">
        <v>0</v>
      </c>
      <c r="E88" s="75"/>
      <c r="F88" s="1"/>
      <c r="H88" s="1"/>
      <c r="I88" s="158"/>
      <c r="J88" s="1"/>
      <c r="K88" s="1"/>
      <c r="L88" s="1"/>
      <c r="M88" s="1"/>
      <c r="N88" s="1"/>
      <c r="O88" s="122"/>
      <c r="P88" s="33" t="str">
        <f t="shared" si="2"/>
        <v>AOC 100G breakout</v>
      </c>
      <c r="Q88" s="309">
        <v>0</v>
      </c>
      <c r="R88" s="309">
        <v>0</v>
      </c>
      <c r="S88" s="309"/>
      <c r="T88" s="309"/>
      <c r="U88" s="309"/>
      <c r="V88" s="309"/>
      <c r="W88" s="309"/>
      <c r="X88" s="309"/>
      <c r="Y88" s="309"/>
      <c r="Z88" s="309"/>
      <c r="AA88" s="309"/>
      <c r="AB88" s="309"/>
    </row>
    <row r="89" spans="2:28" ht="15.6">
      <c r="B89" s="43" t="str">
        <f t="shared" si="4"/>
        <v>AOC 4x24G Mini-SAS HD</v>
      </c>
      <c r="C89" s="8">
        <v>0</v>
      </c>
      <c r="D89" s="8">
        <v>0</v>
      </c>
      <c r="E89" s="75"/>
      <c r="F89" s="1"/>
      <c r="H89" s="1"/>
      <c r="I89" s="158"/>
      <c r="J89" s="1"/>
      <c r="K89" s="1"/>
      <c r="L89" s="1"/>
      <c r="M89" s="1"/>
      <c r="N89" s="1"/>
      <c r="O89" s="122"/>
      <c r="P89" s="33" t="str">
        <f t="shared" si="2"/>
        <v>AOC 4x24G Mini-SAS HD</v>
      </c>
      <c r="Q89" s="309">
        <v>0</v>
      </c>
      <c r="R89" s="309">
        <v>0</v>
      </c>
      <c r="S89" s="309"/>
      <c r="T89" s="309"/>
      <c r="U89" s="309"/>
      <c r="V89" s="309"/>
      <c r="W89" s="309"/>
      <c r="X89" s="309"/>
      <c r="Y89" s="309"/>
      <c r="Z89" s="309"/>
      <c r="AA89" s="309"/>
      <c r="AB89" s="309"/>
    </row>
    <row r="90" spans="2:28" ht="15.6">
      <c r="B90" s="43" t="str">
        <f t="shared" si="4"/>
        <v>AOC 12x25-28G CXP28</v>
      </c>
      <c r="C90" s="8">
        <v>0</v>
      </c>
      <c r="D90" s="8">
        <v>0</v>
      </c>
      <c r="E90" s="75"/>
      <c r="F90" s="1"/>
      <c r="H90" s="1"/>
      <c r="I90" s="158"/>
      <c r="J90" s="1"/>
      <c r="K90" s="1"/>
      <c r="L90" s="1"/>
      <c r="M90" s="1"/>
      <c r="N90" s="1"/>
      <c r="O90" s="122"/>
      <c r="P90" s="33" t="str">
        <f t="shared" si="2"/>
        <v>AOC 12x25-28G CXP28</v>
      </c>
      <c r="Q90" s="309">
        <v>0</v>
      </c>
      <c r="R90" s="309">
        <v>0</v>
      </c>
      <c r="S90" s="309"/>
      <c r="T90" s="309"/>
      <c r="U90" s="309"/>
      <c r="V90" s="309"/>
      <c r="W90" s="309"/>
      <c r="X90" s="309"/>
      <c r="Y90" s="309"/>
      <c r="Z90" s="309"/>
      <c r="AA90" s="309"/>
      <c r="AB90" s="309"/>
    </row>
    <row r="91" spans="2:28" ht="15.6">
      <c r="B91" s="43" t="str">
        <f t="shared" si="4"/>
        <v>EOM 4,8,12,16,24x25-28G XCVR</v>
      </c>
      <c r="C91" s="8">
        <v>0</v>
      </c>
      <c r="D91" s="8">
        <v>0</v>
      </c>
      <c r="E91" s="75"/>
      <c r="F91" s="1"/>
      <c r="H91" s="1"/>
      <c r="I91" s="158"/>
      <c r="J91" s="1"/>
      <c r="K91" s="1"/>
      <c r="L91" s="1"/>
      <c r="M91" s="1"/>
      <c r="N91" s="1"/>
      <c r="O91" s="122"/>
      <c r="P91" s="33" t="str">
        <f t="shared" si="2"/>
        <v>EOM 4,8,12,16,24x25-28G XCVR</v>
      </c>
      <c r="Q91" s="309">
        <v>0</v>
      </c>
      <c r="R91" s="309">
        <v>0</v>
      </c>
      <c r="S91" s="309"/>
      <c r="T91" s="309"/>
      <c r="U91" s="309"/>
      <c r="V91" s="309"/>
      <c r="W91" s="309"/>
      <c r="X91" s="309"/>
      <c r="Y91" s="309"/>
      <c r="Z91" s="309"/>
      <c r="AA91" s="309"/>
      <c r="AB91" s="309"/>
    </row>
    <row r="92" spans="2:28" ht="15.6">
      <c r="B92" s="43" t="str">
        <f t="shared" si="4"/>
        <v>EOM 12x25-28G XCVR - CXP28</v>
      </c>
      <c r="C92" s="8">
        <v>0</v>
      </c>
      <c r="D92" s="8">
        <v>0</v>
      </c>
      <c r="E92" s="75"/>
      <c r="F92" s="1"/>
      <c r="H92" s="1"/>
      <c r="I92" s="158"/>
      <c r="J92" s="1"/>
      <c r="K92" s="1"/>
      <c r="L92" s="1"/>
      <c r="M92" s="1"/>
      <c r="N92" s="1"/>
      <c r="O92" s="122"/>
      <c r="P92" s="33" t="str">
        <f t="shared" si="2"/>
        <v>EOM 12x25-28G XCVR - CXP28</v>
      </c>
      <c r="Q92" s="309">
        <v>0</v>
      </c>
      <c r="R92" s="309">
        <v>0</v>
      </c>
      <c r="S92" s="309"/>
      <c r="T92" s="309"/>
      <c r="U92" s="309"/>
      <c r="V92" s="309"/>
      <c r="W92" s="309"/>
      <c r="X92" s="309"/>
      <c r="Y92" s="309"/>
      <c r="Z92" s="309"/>
      <c r="AA92" s="309"/>
      <c r="AB92" s="309"/>
    </row>
    <row r="93" spans="2:28" ht="15.6">
      <c r="B93" s="43" t="str">
        <f t="shared" si="4"/>
        <v>AOC 1x50-56G SFP56</v>
      </c>
      <c r="C93" s="8">
        <v>0</v>
      </c>
      <c r="D93" s="8">
        <v>0</v>
      </c>
      <c r="E93" s="75"/>
      <c r="F93" s="1"/>
      <c r="H93" s="1"/>
      <c r="I93" s="158"/>
      <c r="J93" s="1"/>
      <c r="K93" s="1"/>
      <c r="L93" s="1"/>
      <c r="M93" s="1"/>
      <c r="N93" s="1"/>
      <c r="O93" s="122"/>
      <c r="P93" s="33" t="str">
        <f t="shared" si="2"/>
        <v>AOC 1x50-56G SFP56</v>
      </c>
      <c r="Q93" s="309">
        <v>0</v>
      </c>
      <c r="R93" s="309">
        <v>0</v>
      </c>
      <c r="S93" s="309"/>
      <c r="T93" s="309"/>
      <c r="U93" s="309"/>
      <c r="V93" s="309"/>
      <c r="W93" s="309"/>
      <c r="X93" s="309"/>
      <c r="Y93" s="309"/>
      <c r="Z93" s="309"/>
      <c r="AA93" s="309"/>
      <c r="AB93" s="309"/>
    </row>
    <row r="94" spans="2:28" ht="15.6">
      <c r="B94" s="43" t="str">
        <f t="shared" si="4"/>
        <v>AOC 4x50-56G QSFP56</v>
      </c>
      <c r="C94" s="8">
        <v>0</v>
      </c>
      <c r="D94" s="8">
        <v>0</v>
      </c>
      <c r="E94" s="75"/>
      <c r="F94" s="1"/>
      <c r="H94" s="1"/>
      <c r="I94" s="158"/>
      <c r="J94" s="1"/>
      <c r="K94" s="1"/>
      <c r="L94" s="1"/>
      <c r="M94" s="1"/>
      <c r="N94" s="1"/>
      <c r="O94" s="122"/>
      <c r="P94" s="33" t="str">
        <f t="shared" si="2"/>
        <v>AOC 4x50-56G QSFP56</v>
      </c>
      <c r="Q94" s="309">
        <v>0</v>
      </c>
      <c r="R94" s="309">
        <v>0</v>
      </c>
      <c r="S94" s="309"/>
      <c r="T94" s="309"/>
      <c r="U94" s="309"/>
      <c r="V94" s="309"/>
      <c r="W94" s="309"/>
      <c r="X94" s="309"/>
      <c r="Y94" s="309"/>
      <c r="Z94" s="309"/>
      <c r="AA94" s="309"/>
      <c r="AB94" s="309"/>
    </row>
    <row r="95" spans="2:28" ht="15.6">
      <c r="B95" s="43" t="str">
        <f t="shared" si="4"/>
        <v>EOM Next Gen</v>
      </c>
      <c r="C95" s="8">
        <v>0</v>
      </c>
      <c r="D95" s="8">
        <v>0</v>
      </c>
      <c r="E95" s="75"/>
      <c r="F95" s="1"/>
      <c r="H95" s="1"/>
      <c r="I95" s="158"/>
      <c r="J95" s="1"/>
      <c r="K95" s="1"/>
      <c r="L95" s="1"/>
      <c r="M95" s="1"/>
      <c r="N95" s="1"/>
      <c r="O95" s="122"/>
      <c r="P95" s="33" t="str">
        <f t="shared" si="2"/>
        <v>EOM Next Gen</v>
      </c>
      <c r="Q95" s="309">
        <v>0</v>
      </c>
      <c r="R95" s="309">
        <v>0</v>
      </c>
      <c r="S95" s="309"/>
      <c r="T95" s="309"/>
      <c r="U95" s="309"/>
      <c r="V95" s="309"/>
      <c r="W95" s="309"/>
      <c r="X95" s="309"/>
      <c r="Y95" s="309"/>
      <c r="Z95" s="309"/>
      <c r="AA95" s="309"/>
      <c r="AB95" s="309"/>
    </row>
    <row r="96" spans="2:28" ht="15.6">
      <c r="B96" s="43" t="str">
        <f t="shared" si="4"/>
        <v>AOC 400G</v>
      </c>
      <c r="C96" s="8">
        <v>0</v>
      </c>
      <c r="D96" s="8">
        <v>0</v>
      </c>
      <c r="E96" s="75"/>
      <c r="F96" s="1"/>
      <c r="H96" s="1"/>
      <c r="I96" s="158"/>
      <c r="J96" s="1"/>
      <c r="K96" s="1"/>
      <c r="L96" s="1"/>
      <c r="M96" s="1"/>
      <c r="N96" s="1"/>
      <c r="O96" s="122"/>
      <c r="P96" s="33" t="str">
        <f t="shared" si="2"/>
        <v>AOC 400G</v>
      </c>
      <c r="Q96" s="309">
        <v>0</v>
      </c>
      <c r="R96" s="309">
        <v>0</v>
      </c>
      <c r="S96" s="309"/>
      <c r="T96" s="309"/>
      <c r="U96" s="309"/>
      <c r="V96" s="309"/>
      <c r="W96" s="309"/>
      <c r="X96" s="309"/>
      <c r="Y96" s="309"/>
      <c r="Z96" s="309"/>
      <c r="AA96" s="309"/>
      <c r="AB96" s="309"/>
    </row>
    <row r="97" spans="1:28" ht="15.6">
      <c r="B97" s="43" t="str">
        <f t="shared" si="4"/>
        <v>AOC 400G breakout</v>
      </c>
      <c r="C97" s="8">
        <v>0</v>
      </c>
      <c r="D97" s="8">
        <v>0</v>
      </c>
      <c r="E97" s="75"/>
      <c r="F97" s="1"/>
      <c r="H97" s="1"/>
      <c r="I97" s="158"/>
      <c r="J97" s="1"/>
      <c r="K97" s="1"/>
      <c r="L97" s="1"/>
      <c r="M97" s="1"/>
      <c r="N97" s="1"/>
      <c r="O97" s="122"/>
      <c r="P97" s="33" t="str">
        <f t="shared" si="2"/>
        <v>AOC 400G breakout</v>
      </c>
      <c r="Q97" s="309">
        <v>0</v>
      </c>
      <c r="R97" s="309">
        <v>0</v>
      </c>
      <c r="S97" s="309"/>
      <c r="T97" s="309"/>
      <c r="U97" s="309"/>
      <c r="V97" s="309"/>
      <c r="W97" s="309"/>
      <c r="X97" s="309"/>
      <c r="Y97" s="309"/>
      <c r="Z97" s="309"/>
      <c r="AA97" s="309"/>
      <c r="AB97" s="309"/>
    </row>
    <row r="98" spans="1:28" ht="15.6">
      <c r="B98" s="43" t="str">
        <f t="shared" si="4"/>
        <v>AOC 800G</v>
      </c>
      <c r="C98" s="8">
        <v>0</v>
      </c>
      <c r="D98" s="8">
        <v>0</v>
      </c>
      <c r="E98" s="75"/>
      <c r="F98" s="1"/>
      <c r="H98" s="1"/>
      <c r="I98" s="158"/>
      <c r="J98" s="1"/>
      <c r="K98" s="1"/>
      <c r="L98" s="1"/>
      <c r="M98" s="1"/>
      <c r="N98" s="1"/>
      <c r="O98" s="122"/>
      <c r="P98" s="33" t="str">
        <f t="shared" si="2"/>
        <v>AOC 800G</v>
      </c>
      <c r="Q98" s="309">
        <v>0</v>
      </c>
      <c r="R98" s="309">
        <v>0</v>
      </c>
      <c r="S98" s="309"/>
      <c r="T98" s="309"/>
      <c r="U98" s="309"/>
      <c r="V98" s="309"/>
      <c r="W98" s="309"/>
      <c r="X98" s="309"/>
      <c r="Y98" s="309"/>
      <c r="Z98" s="309"/>
      <c r="AA98" s="309"/>
      <c r="AB98" s="309"/>
    </row>
    <row r="99" spans="1:28" ht="15.6">
      <c r="B99" s="43" t="str">
        <f t="shared" si="4"/>
        <v>AOC 1.6T</v>
      </c>
      <c r="C99" s="8">
        <v>0</v>
      </c>
      <c r="D99" s="8">
        <v>0</v>
      </c>
      <c r="E99" s="75"/>
      <c r="F99" s="1"/>
      <c r="H99" s="1"/>
      <c r="I99" s="158"/>
      <c r="J99" s="1"/>
      <c r="K99" s="1"/>
      <c r="L99" s="1"/>
      <c r="M99" s="1"/>
      <c r="N99" s="1"/>
      <c r="O99" s="122"/>
      <c r="P99" s="33" t="str">
        <f t="shared" si="2"/>
        <v>AOC 1.6T</v>
      </c>
      <c r="Q99" s="309">
        <v>0</v>
      </c>
      <c r="R99" s="309">
        <v>0</v>
      </c>
      <c r="S99" s="309"/>
      <c r="T99" s="309"/>
      <c r="U99" s="309"/>
      <c r="V99" s="309"/>
      <c r="W99" s="309"/>
      <c r="X99" s="309"/>
      <c r="Y99" s="309"/>
      <c r="Z99" s="309"/>
      <c r="AA99" s="309"/>
      <c r="AB99" s="309"/>
    </row>
    <row r="100" spans="1:28" ht="15.6">
      <c r="B100" s="164" t="str">
        <f t="shared" si="4"/>
        <v>CPO 800 Gbps 30m</v>
      </c>
      <c r="C100" s="150">
        <v>0</v>
      </c>
      <c r="D100" s="150">
        <v>0</v>
      </c>
      <c r="E100" s="75"/>
      <c r="F100" s="1"/>
      <c r="H100" s="1"/>
      <c r="I100" s="158"/>
      <c r="J100" s="1"/>
      <c r="K100" s="1"/>
      <c r="L100" s="1"/>
      <c r="M100" s="1"/>
      <c r="N100" s="1"/>
      <c r="O100" s="122"/>
      <c r="P100" s="33" t="str">
        <f t="shared" si="2"/>
        <v>CPO 800 Gbps 30m</v>
      </c>
      <c r="Q100" s="309">
        <v>0</v>
      </c>
      <c r="R100" s="309">
        <v>0</v>
      </c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</row>
    <row r="101" spans="1:28" ht="15.6">
      <c r="B101" s="214" t="str">
        <f t="shared" si="4"/>
        <v>CPO 800 Gbps 100 m</v>
      </c>
      <c r="C101" s="215">
        <v>0</v>
      </c>
      <c r="D101" s="215">
        <v>0</v>
      </c>
      <c r="E101" s="75"/>
      <c r="F101" s="1"/>
      <c r="H101" s="1"/>
      <c r="I101" s="158"/>
      <c r="J101" s="1"/>
      <c r="K101" s="1"/>
      <c r="L101" s="1"/>
      <c r="M101" s="1"/>
      <c r="N101" s="1"/>
      <c r="O101" s="122"/>
      <c r="P101" s="33" t="str">
        <f t="shared" si="2"/>
        <v>CPO 800 Gbps 100 m</v>
      </c>
      <c r="Q101" s="309">
        <v>0</v>
      </c>
      <c r="R101" s="309">
        <v>0</v>
      </c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</row>
    <row r="102" spans="1:28" ht="15.6">
      <c r="B102" s="214" t="str">
        <f t="shared" si="4"/>
        <v>CPO 800 Gbps 500 m</v>
      </c>
      <c r="C102" s="215">
        <v>0</v>
      </c>
      <c r="D102" s="215">
        <v>0</v>
      </c>
      <c r="E102" s="75"/>
      <c r="F102" s="1"/>
      <c r="H102" s="1"/>
      <c r="I102" s="158"/>
      <c r="J102" s="1"/>
      <c r="K102" s="1"/>
      <c r="L102" s="1"/>
      <c r="M102" s="1"/>
      <c r="N102" s="1"/>
      <c r="O102" s="122"/>
      <c r="P102" s="33" t="str">
        <f t="shared" si="2"/>
        <v>CPO 800 Gbps 500 m</v>
      </c>
      <c r="Q102" s="309">
        <v>0</v>
      </c>
      <c r="R102" s="309">
        <v>0</v>
      </c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</row>
    <row r="103" spans="1:28" ht="15.6">
      <c r="B103" s="214" t="str">
        <f t="shared" si="4"/>
        <v>CPO 800 Gbps 2 km</v>
      </c>
      <c r="C103" s="215">
        <v>0</v>
      </c>
      <c r="D103" s="215">
        <v>0</v>
      </c>
      <c r="E103" s="75"/>
      <c r="F103" s="1"/>
      <c r="H103" s="1"/>
      <c r="I103" s="158"/>
      <c r="J103" s="1"/>
      <c r="K103" s="1"/>
      <c r="L103" s="1"/>
      <c r="M103" s="1"/>
      <c r="N103" s="1"/>
      <c r="O103" s="122"/>
      <c r="P103" s="33" t="str">
        <f t="shared" si="2"/>
        <v>CPO 800 Gbps 2 km</v>
      </c>
      <c r="Q103" s="309">
        <v>0</v>
      </c>
      <c r="R103" s="309">
        <v>0</v>
      </c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</row>
    <row r="104" spans="1:28" ht="15.6">
      <c r="B104" s="214" t="str">
        <f t="shared" si="4"/>
        <v>CPO 800 Gbps 10 km</v>
      </c>
      <c r="C104" s="215">
        <v>0</v>
      </c>
      <c r="D104" s="215">
        <v>0</v>
      </c>
      <c r="E104" s="75"/>
      <c r="F104" s="1"/>
      <c r="H104" s="1"/>
      <c r="I104" s="158"/>
      <c r="J104" s="1"/>
      <c r="K104" s="1"/>
      <c r="L104" s="1"/>
      <c r="M104" s="1"/>
      <c r="N104" s="1"/>
      <c r="O104" s="122"/>
      <c r="P104" s="33" t="str">
        <f t="shared" si="2"/>
        <v>CPO 800 Gbps 10 km</v>
      </c>
      <c r="Q104" s="309">
        <v>0</v>
      </c>
      <c r="R104" s="309">
        <v>0</v>
      </c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</row>
    <row r="105" spans="1:28" ht="15.6">
      <c r="B105" s="102" t="str">
        <f t="shared" si="4"/>
        <v>CPO 1.6 Tbps 30m</v>
      </c>
      <c r="C105" s="150">
        <v>0</v>
      </c>
      <c r="D105" s="150">
        <v>0</v>
      </c>
      <c r="E105" s="75"/>
      <c r="F105" s="1"/>
      <c r="H105" s="1"/>
      <c r="I105" s="158"/>
      <c r="J105" s="1"/>
      <c r="K105" s="1"/>
      <c r="L105" s="1"/>
      <c r="M105" s="1"/>
      <c r="N105" s="1"/>
      <c r="O105" s="122"/>
      <c r="P105" s="33" t="str">
        <f t="shared" si="2"/>
        <v>CPO 1.6 Tbps 30m</v>
      </c>
      <c r="Q105" s="309">
        <v>0</v>
      </c>
      <c r="R105" s="309">
        <v>0</v>
      </c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</row>
    <row r="106" spans="1:28" ht="15.6">
      <c r="B106" s="102" t="str">
        <f t="shared" si="4"/>
        <v>CPO 1.6 Tbps 100 m</v>
      </c>
      <c r="C106" s="150">
        <v>0</v>
      </c>
      <c r="D106" s="150">
        <v>0</v>
      </c>
      <c r="E106" s="75"/>
      <c r="F106" s="1"/>
      <c r="H106" s="1"/>
      <c r="I106" s="158"/>
      <c r="J106" s="1"/>
      <c r="K106" s="1"/>
      <c r="L106" s="1"/>
      <c r="M106" s="1"/>
      <c r="N106" s="1"/>
      <c r="O106" s="122"/>
      <c r="P106" s="33" t="str">
        <f t="shared" si="2"/>
        <v>CPO 1.6 Tbps 100 m</v>
      </c>
      <c r="Q106" s="309">
        <v>0</v>
      </c>
      <c r="R106" s="309">
        <v>0</v>
      </c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</row>
    <row r="107" spans="1:28" ht="15.6">
      <c r="B107" s="214" t="str">
        <f t="shared" si="4"/>
        <v>CPO 1.6 Tbps 500 m</v>
      </c>
      <c r="C107" s="215">
        <v>0</v>
      </c>
      <c r="D107" s="215">
        <v>0</v>
      </c>
      <c r="E107" s="75"/>
      <c r="F107" s="1"/>
      <c r="H107" s="1"/>
      <c r="I107" s="158"/>
      <c r="J107" s="1"/>
      <c r="K107" s="1"/>
      <c r="L107" s="1"/>
      <c r="M107" s="1"/>
      <c r="N107" s="1"/>
      <c r="O107" s="122"/>
      <c r="P107" s="33" t="str">
        <f t="shared" si="2"/>
        <v>CPO 1.6 Tbps 500 m</v>
      </c>
      <c r="Q107" s="309">
        <v>0</v>
      </c>
      <c r="R107" s="309">
        <v>0</v>
      </c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</row>
    <row r="108" spans="1:28" ht="15.6">
      <c r="B108" s="214" t="str">
        <f t="shared" si="4"/>
        <v>CPO 1.6 Tbps 2 km</v>
      </c>
      <c r="C108" s="215">
        <v>0</v>
      </c>
      <c r="D108" s="215">
        <v>0</v>
      </c>
      <c r="E108" s="75"/>
      <c r="F108" s="1"/>
      <c r="H108" s="1"/>
      <c r="I108" s="158"/>
      <c r="J108" s="1"/>
      <c r="K108" s="1"/>
      <c r="L108" s="1"/>
      <c r="M108" s="1"/>
      <c r="N108" s="1"/>
      <c r="O108" s="122"/>
      <c r="P108" s="33" t="str">
        <f t="shared" si="2"/>
        <v>CPO 1.6 Tbps 2 km</v>
      </c>
      <c r="Q108" s="309">
        <v>0</v>
      </c>
      <c r="R108" s="309">
        <v>0</v>
      </c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</row>
    <row r="109" spans="1:28" ht="15.6">
      <c r="B109" s="102" t="str">
        <f t="shared" si="4"/>
        <v>CPO 1.6 Tbps 10 km</v>
      </c>
      <c r="C109" s="150">
        <v>0</v>
      </c>
      <c r="D109" s="150">
        <v>0</v>
      </c>
      <c r="E109" s="75"/>
      <c r="F109" s="1"/>
      <c r="H109" s="1"/>
      <c r="I109" s="158"/>
      <c r="J109" s="1"/>
      <c r="K109" s="1"/>
      <c r="L109" s="1"/>
      <c r="M109" s="1"/>
      <c r="N109" s="1"/>
      <c r="O109" s="122"/>
      <c r="P109" s="33" t="str">
        <f t="shared" si="2"/>
        <v>CPO 1.6 Tbps 10 km</v>
      </c>
      <c r="Q109" s="309">
        <v>0</v>
      </c>
      <c r="R109" s="309">
        <v>0</v>
      </c>
      <c r="S109" s="309"/>
      <c r="T109" s="309"/>
      <c r="U109" s="309"/>
      <c r="V109" s="309"/>
      <c r="W109" s="309"/>
      <c r="X109" s="309"/>
      <c r="Y109" s="309"/>
      <c r="Z109" s="309"/>
      <c r="AA109" s="309"/>
      <c r="AB109" s="309"/>
    </row>
    <row r="110" spans="1:28" ht="15.6">
      <c r="B110" s="53" t="str">
        <f>"Total "&amp;B77&amp;" units"</f>
        <v>Total InP discrete units</v>
      </c>
      <c r="C110" s="23">
        <v>0</v>
      </c>
      <c r="D110" s="23">
        <v>0</v>
      </c>
      <c r="E110" s="75"/>
      <c r="F110" s="1"/>
      <c r="H110" s="1"/>
      <c r="I110" s="158"/>
      <c r="J110" s="1"/>
      <c r="K110" s="1"/>
      <c r="L110" s="1"/>
      <c r="M110" s="1"/>
      <c r="N110" s="1"/>
      <c r="O110" s="122"/>
    </row>
    <row r="111" spans="1:28" ht="15.6">
      <c r="E111" s="75"/>
      <c r="F111" s="1"/>
      <c r="H111" s="1"/>
      <c r="I111" s="158"/>
      <c r="J111" s="1"/>
      <c r="K111" s="1"/>
      <c r="L111" s="1"/>
      <c r="M111" s="1"/>
      <c r="N111" s="1"/>
      <c r="O111" s="122"/>
    </row>
    <row r="112" spans="1:28" ht="21">
      <c r="A112" s="1">
        <f>ROWS(B114:B143)</f>
        <v>30</v>
      </c>
      <c r="B112" s="3" t="str">
        <f>Summary!B33</f>
        <v>InP integrated</v>
      </c>
      <c r="D112" s="1"/>
      <c r="E112" s="75"/>
      <c r="F112" s="1"/>
      <c r="H112" s="1"/>
      <c r="I112" s="158"/>
      <c r="J112" s="1"/>
      <c r="K112" s="1"/>
      <c r="L112" s="1"/>
      <c r="M112" s="1"/>
      <c r="N112" s="1"/>
      <c r="O112" s="122"/>
      <c r="P112" s="3" t="str">
        <f t="shared" ref="P112:P144" si="5">B112</f>
        <v>InP integrated</v>
      </c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</row>
    <row r="113" spans="2:28" ht="15.6">
      <c r="B113" s="51" t="str">
        <f t="shared" ref="B113" si="6">B6</f>
        <v>Product category</v>
      </c>
      <c r="C113" s="7">
        <v>2016</v>
      </c>
      <c r="D113" s="7">
        <v>2017</v>
      </c>
      <c r="E113" s="75"/>
      <c r="F113" s="1"/>
      <c r="H113" s="1"/>
      <c r="I113" s="158"/>
      <c r="J113" s="1"/>
      <c r="K113" s="1"/>
      <c r="L113" s="1"/>
      <c r="M113" s="1"/>
      <c r="N113" s="1"/>
      <c r="O113" s="122"/>
      <c r="P113" s="14" t="str">
        <f t="shared" si="5"/>
        <v>Product category</v>
      </c>
      <c r="Q113" s="321">
        <v>2016</v>
      </c>
      <c r="R113" s="321">
        <v>2017</v>
      </c>
      <c r="S113" s="321"/>
      <c r="T113" s="321"/>
      <c r="U113" s="321"/>
      <c r="V113" s="321"/>
      <c r="W113" s="321"/>
      <c r="X113" s="321"/>
      <c r="Y113" s="321"/>
      <c r="Z113" s="321"/>
      <c r="AA113" s="321"/>
      <c r="AB113" s="321"/>
    </row>
    <row r="114" spans="2:28" ht="15.6">
      <c r="B114" s="45" t="str">
        <f t="shared" ref="B114:B144" si="7">B7</f>
        <v>AOC 1x≤10G SFP+</v>
      </c>
      <c r="C114" s="8">
        <v>0</v>
      </c>
      <c r="D114" s="8">
        <v>0</v>
      </c>
      <c r="E114" s="75"/>
      <c r="F114" s="1"/>
      <c r="H114" s="1"/>
      <c r="I114" s="158"/>
      <c r="J114" s="1"/>
      <c r="K114" s="1"/>
      <c r="L114" s="1"/>
      <c r="M114" s="1"/>
      <c r="N114" s="1"/>
      <c r="O114" s="122"/>
      <c r="P114" s="32" t="str">
        <f t="shared" si="5"/>
        <v>AOC 1x≤10G SFP+</v>
      </c>
      <c r="Q114" s="322">
        <v>0</v>
      </c>
      <c r="R114" s="322">
        <v>0</v>
      </c>
      <c r="S114" s="322"/>
      <c r="T114" s="322"/>
      <c r="U114" s="322"/>
      <c r="V114" s="322"/>
      <c r="W114" s="322"/>
      <c r="X114" s="322"/>
      <c r="Y114" s="322"/>
      <c r="Z114" s="322"/>
      <c r="AA114" s="322"/>
      <c r="AB114" s="322"/>
    </row>
    <row r="115" spans="2:28" ht="15.6">
      <c r="B115" s="43" t="str">
        <f t="shared" si="7"/>
        <v>AOC 4x≤10G QSFP+</v>
      </c>
      <c r="C115" s="8">
        <v>0</v>
      </c>
      <c r="D115" s="8">
        <v>0</v>
      </c>
      <c r="E115" s="75"/>
      <c r="F115" s="1"/>
      <c r="H115" s="1"/>
      <c r="I115" s="158"/>
      <c r="J115" s="1"/>
      <c r="K115" s="1"/>
      <c r="L115" s="1"/>
      <c r="M115" s="1"/>
      <c r="N115" s="1"/>
      <c r="O115" s="122"/>
      <c r="P115" s="33" t="str">
        <f t="shared" si="5"/>
        <v>AOC 4x≤10G QSFP+</v>
      </c>
      <c r="Q115" s="309">
        <v>0</v>
      </c>
      <c r="R115" s="309">
        <v>0</v>
      </c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</row>
    <row r="116" spans="2:28" ht="15.6">
      <c r="B116" s="43" t="str">
        <f t="shared" si="7"/>
        <v>AOC breakout: 4x10G from 40G</v>
      </c>
      <c r="C116" s="8">
        <v>0</v>
      </c>
      <c r="D116" s="8">
        <v>0</v>
      </c>
      <c r="E116" s="75"/>
      <c r="F116" s="1"/>
      <c r="H116" s="1"/>
      <c r="I116" s="158"/>
      <c r="J116" s="1"/>
      <c r="K116" s="1"/>
      <c r="L116" s="1"/>
      <c r="M116" s="1"/>
      <c r="N116" s="1"/>
      <c r="O116" s="122"/>
      <c r="P116" s="33" t="str">
        <f t="shared" si="5"/>
        <v>AOC breakout: 4x10G from 40G</v>
      </c>
      <c r="Q116" s="309">
        <v>0</v>
      </c>
      <c r="R116" s="309">
        <v>0</v>
      </c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</row>
    <row r="117" spans="2:28" ht="15.6">
      <c r="B117" s="43" t="str">
        <f t="shared" si="7"/>
        <v>AOC 12x≤12.5G CXP</v>
      </c>
      <c r="C117" s="8">
        <v>0</v>
      </c>
      <c r="D117" s="8">
        <v>0</v>
      </c>
      <c r="E117" s="75"/>
      <c r="F117" s="1"/>
      <c r="H117" s="1"/>
      <c r="I117" s="158"/>
      <c r="J117" s="1"/>
      <c r="K117" s="1"/>
      <c r="L117" s="1"/>
      <c r="M117" s="1"/>
      <c r="N117" s="1"/>
      <c r="O117" s="122"/>
      <c r="P117" s="33" t="str">
        <f t="shared" si="5"/>
        <v>AOC 12x≤12.5G CXP</v>
      </c>
      <c r="Q117" s="309">
        <v>0</v>
      </c>
      <c r="R117" s="309">
        <v>0</v>
      </c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</row>
    <row r="118" spans="2:28" ht="15.6">
      <c r="B118" s="43" t="str">
        <f t="shared" si="7"/>
        <v>EOM 12x≤12.5G XCVR - CXP</v>
      </c>
      <c r="C118" s="8">
        <v>0</v>
      </c>
      <c r="D118" s="8">
        <v>0</v>
      </c>
      <c r="E118" s="75"/>
      <c r="F118" s="1"/>
      <c r="H118" s="1"/>
      <c r="I118" s="158"/>
      <c r="J118" s="1"/>
      <c r="K118" s="1"/>
      <c r="L118" s="1"/>
      <c r="M118" s="1"/>
      <c r="N118" s="1"/>
      <c r="O118" s="122"/>
      <c r="P118" s="33" t="str">
        <f t="shared" si="5"/>
        <v>EOM 12x≤12.5G XCVR - CXP</v>
      </c>
      <c r="Q118" s="309">
        <v>0</v>
      </c>
      <c r="R118" s="309">
        <v>0</v>
      </c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</row>
    <row r="119" spans="2:28" ht="15.6">
      <c r="B119" s="43" t="str">
        <f t="shared" si="7"/>
        <v>AOC 4x12-14G QSFP+</v>
      </c>
      <c r="C119" s="8">
        <v>0</v>
      </c>
      <c r="D119" s="8">
        <v>0</v>
      </c>
      <c r="E119" s="75"/>
      <c r="F119" s="1"/>
      <c r="H119" s="1"/>
      <c r="I119" s="158"/>
      <c r="J119" s="1"/>
      <c r="K119" s="1"/>
      <c r="L119" s="1"/>
      <c r="M119" s="1"/>
      <c r="N119" s="1"/>
      <c r="O119" s="122"/>
      <c r="P119" s="33" t="str">
        <f t="shared" si="5"/>
        <v>AOC 4x12-14G QSFP+</v>
      </c>
      <c r="Q119" s="309">
        <v>0</v>
      </c>
      <c r="R119" s="309">
        <v>0</v>
      </c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</row>
    <row r="120" spans="2:28" ht="15.6">
      <c r="B120" s="43" t="str">
        <f t="shared" si="7"/>
        <v>AOC 4x12G Mini-SAS HD</v>
      </c>
      <c r="C120" s="8">
        <v>0</v>
      </c>
      <c r="D120" s="8">
        <v>0</v>
      </c>
      <c r="E120" s="75"/>
      <c r="F120" s="1"/>
      <c r="H120" s="1"/>
      <c r="I120" s="158"/>
      <c r="J120" s="1"/>
      <c r="K120" s="1"/>
      <c r="L120" s="1"/>
      <c r="M120" s="1"/>
      <c r="N120" s="1"/>
      <c r="O120" s="122"/>
      <c r="P120" s="33" t="str">
        <f t="shared" si="5"/>
        <v>AOC 4x12G Mini-SAS HD</v>
      </c>
      <c r="Q120" s="309">
        <v>0</v>
      </c>
      <c r="R120" s="309">
        <v>0</v>
      </c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</row>
    <row r="121" spans="2:28" ht="15.6">
      <c r="B121" s="43" t="str">
        <f t="shared" si="7"/>
        <v>AOC 1x25-28G SFP28</v>
      </c>
      <c r="C121" s="8">
        <v>0</v>
      </c>
      <c r="D121" s="8">
        <v>0</v>
      </c>
      <c r="E121" s="75"/>
      <c r="F121" s="1"/>
      <c r="H121" s="1"/>
      <c r="I121" s="158"/>
      <c r="J121" s="1"/>
      <c r="K121" s="1"/>
      <c r="L121" s="1"/>
      <c r="M121" s="1"/>
      <c r="N121" s="1"/>
      <c r="O121" s="122"/>
      <c r="P121" s="33" t="str">
        <f t="shared" si="5"/>
        <v>AOC 1x25-28G SFP28</v>
      </c>
      <c r="Q121" s="309">
        <v>0</v>
      </c>
      <c r="R121" s="309">
        <v>0</v>
      </c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</row>
    <row r="122" spans="2:28" ht="15.6">
      <c r="B122" s="43" t="str">
        <f t="shared" si="7"/>
        <v>AOC 100G</v>
      </c>
      <c r="C122" s="8">
        <v>0</v>
      </c>
      <c r="D122" s="8">
        <v>0</v>
      </c>
      <c r="E122" s="75"/>
      <c r="F122" s="1"/>
      <c r="H122" s="1"/>
      <c r="I122" s="158"/>
      <c r="J122" s="1"/>
      <c r="K122" s="1"/>
      <c r="L122" s="1"/>
      <c r="M122" s="1"/>
      <c r="N122" s="1"/>
      <c r="O122" s="122"/>
      <c r="P122" s="33" t="str">
        <f t="shared" si="5"/>
        <v>AOC 100G</v>
      </c>
      <c r="Q122" s="309">
        <v>0</v>
      </c>
      <c r="R122" s="309">
        <v>0</v>
      </c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</row>
    <row r="123" spans="2:28" ht="15.6">
      <c r="B123" s="43" t="str">
        <f t="shared" si="7"/>
        <v>AOC 100G breakout</v>
      </c>
      <c r="C123" s="8">
        <v>0</v>
      </c>
      <c r="D123" s="8">
        <v>0</v>
      </c>
      <c r="E123" s="75"/>
      <c r="F123" s="1"/>
      <c r="H123" s="1"/>
      <c r="I123" s="158"/>
      <c r="J123" s="1"/>
      <c r="K123" s="1"/>
      <c r="L123" s="1"/>
      <c r="M123" s="1"/>
      <c r="N123" s="1"/>
      <c r="O123" s="122"/>
      <c r="P123" s="33" t="str">
        <f t="shared" si="5"/>
        <v>AOC 100G breakout</v>
      </c>
      <c r="Q123" s="309">
        <v>0</v>
      </c>
      <c r="R123" s="309">
        <v>0</v>
      </c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</row>
    <row r="124" spans="2:28" ht="15.6">
      <c r="B124" s="43" t="str">
        <f t="shared" si="7"/>
        <v>AOC 4x24G Mini-SAS HD</v>
      </c>
      <c r="C124" s="8">
        <v>0</v>
      </c>
      <c r="D124" s="8">
        <v>0</v>
      </c>
      <c r="E124" s="75"/>
      <c r="F124" s="1"/>
      <c r="H124" s="1"/>
      <c r="I124" s="158"/>
      <c r="J124" s="1"/>
      <c r="K124" s="1"/>
      <c r="L124" s="1"/>
      <c r="M124" s="1"/>
      <c r="N124" s="1"/>
      <c r="O124" s="122"/>
      <c r="P124" s="33" t="str">
        <f t="shared" si="5"/>
        <v>AOC 4x24G Mini-SAS HD</v>
      </c>
      <c r="Q124" s="309">
        <v>0</v>
      </c>
      <c r="R124" s="309">
        <v>0</v>
      </c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</row>
    <row r="125" spans="2:28" ht="15.6">
      <c r="B125" s="43" t="str">
        <f t="shared" si="7"/>
        <v>AOC 12x25-28G CXP28</v>
      </c>
      <c r="C125" s="8">
        <v>0</v>
      </c>
      <c r="D125" s="8">
        <v>0</v>
      </c>
      <c r="E125" s="75"/>
      <c r="F125" s="1"/>
      <c r="H125" s="1"/>
      <c r="I125" s="158"/>
      <c r="J125" s="1"/>
      <c r="K125" s="1"/>
      <c r="L125" s="1"/>
      <c r="M125" s="1"/>
      <c r="N125" s="1"/>
      <c r="O125" s="122"/>
      <c r="P125" s="33" t="str">
        <f t="shared" si="5"/>
        <v>AOC 12x25-28G CXP28</v>
      </c>
      <c r="Q125" s="309">
        <v>0</v>
      </c>
      <c r="R125" s="309">
        <v>0</v>
      </c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</row>
    <row r="126" spans="2:28" ht="15.6">
      <c r="B126" s="43" t="str">
        <f t="shared" si="7"/>
        <v>EOM 4,8,12,16,24x25-28G XCVR</v>
      </c>
      <c r="C126" s="8">
        <v>0</v>
      </c>
      <c r="D126" s="8">
        <v>0</v>
      </c>
      <c r="E126" s="75"/>
      <c r="F126" s="1"/>
      <c r="H126" s="1"/>
      <c r="I126" s="158"/>
      <c r="J126" s="1"/>
      <c r="K126" s="1"/>
      <c r="L126" s="1"/>
      <c r="M126" s="1"/>
      <c r="N126" s="1"/>
      <c r="O126" s="122"/>
      <c r="P126" s="33" t="str">
        <f t="shared" si="5"/>
        <v>EOM 4,8,12,16,24x25-28G XCVR</v>
      </c>
      <c r="Q126" s="309">
        <v>0</v>
      </c>
      <c r="R126" s="309">
        <v>0</v>
      </c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</row>
    <row r="127" spans="2:28" ht="15.6">
      <c r="B127" s="43" t="str">
        <f t="shared" si="7"/>
        <v>EOM 12x25-28G XCVR - CXP28</v>
      </c>
      <c r="C127" s="8">
        <v>0</v>
      </c>
      <c r="D127" s="8">
        <v>0</v>
      </c>
      <c r="E127" s="75"/>
      <c r="F127" s="1"/>
      <c r="H127" s="1"/>
      <c r="I127" s="158"/>
      <c r="J127" s="1"/>
      <c r="K127" s="1"/>
      <c r="L127" s="1"/>
      <c r="M127" s="1"/>
      <c r="N127" s="1"/>
      <c r="O127" s="122"/>
      <c r="P127" s="33" t="str">
        <f t="shared" si="5"/>
        <v>EOM 12x25-28G XCVR - CXP28</v>
      </c>
      <c r="Q127" s="309">
        <v>0</v>
      </c>
      <c r="R127" s="309">
        <v>0</v>
      </c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</row>
    <row r="128" spans="2:28" ht="15.6">
      <c r="B128" s="43" t="str">
        <f t="shared" si="7"/>
        <v>AOC 1x50-56G SFP56</v>
      </c>
      <c r="C128" s="8">
        <v>0</v>
      </c>
      <c r="D128" s="8">
        <v>0</v>
      </c>
      <c r="E128" s="75"/>
      <c r="F128" s="1"/>
      <c r="H128" s="1"/>
      <c r="I128" s="158"/>
      <c r="J128" s="1"/>
      <c r="K128" s="1"/>
      <c r="L128" s="1"/>
      <c r="M128" s="1"/>
      <c r="N128" s="1"/>
      <c r="O128" s="122"/>
      <c r="P128" s="33" t="str">
        <f t="shared" si="5"/>
        <v>AOC 1x50-56G SFP56</v>
      </c>
      <c r="Q128" s="309">
        <v>0</v>
      </c>
      <c r="R128" s="309">
        <v>0</v>
      </c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</row>
    <row r="129" spans="2:28" ht="15.6">
      <c r="B129" s="43" t="str">
        <f t="shared" si="7"/>
        <v>AOC 4x50-56G QSFP56</v>
      </c>
      <c r="C129" s="8">
        <v>0</v>
      </c>
      <c r="D129" s="8">
        <v>0</v>
      </c>
      <c r="E129" s="75"/>
      <c r="F129" s="1"/>
      <c r="H129" s="1"/>
      <c r="I129" s="158"/>
      <c r="J129" s="1"/>
      <c r="K129" s="1"/>
      <c r="L129" s="1"/>
      <c r="M129" s="1"/>
      <c r="N129" s="1"/>
      <c r="O129" s="122"/>
      <c r="P129" s="33" t="str">
        <f t="shared" si="5"/>
        <v>AOC 4x50-56G QSFP56</v>
      </c>
      <c r="Q129" s="309">
        <v>0</v>
      </c>
      <c r="R129" s="309">
        <v>0</v>
      </c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</row>
    <row r="130" spans="2:28" ht="15.6">
      <c r="B130" s="43" t="str">
        <f t="shared" si="7"/>
        <v>EOM Next Gen</v>
      </c>
      <c r="C130" s="8">
        <v>0</v>
      </c>
      <c r="D130" s="8">
        <v>0</v>
      </c>
      <c r="E130" s="75"/>
      <c r="F130" s="1"/>
      <c r="H130" s="1"/>
      <c r="I130" s="158"/>
      <c r="J130" s="1"/>
      <c r="K130" s="1"/>
      <c r="L130" s="1"/>
      <c r="M130" s="1"/>
      <c r="N130" s="1"/>
      <c r="O130" s="122"/>
      <c r="P130" s="33" t="str">
        <f t="shared" si="5"/>
        <v>EOM Next Gen</v>
      </c>
      <c r="Q130" s="309">
        <v>0</v>
      </c>
      <c r="R130" s="309">
        <v>0</v>
      </c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</row>
    <row r="131" spans="2:28" ht="15.6">
      <c r="B131" s="43" t="str">
        <f t="shared" si="7"/>
        <v>AOC 400G</v>
      </c>
      <c r="C131" s="8">
        <v>0</v>
      </c>
      <c r="D131" s="8">
        <v>0</v>
      </c>
      <c r="E131" s="75"/>
      <c r="F131" s="1"/>
      <c r="H131" s="1"/>
      <c r="I131" s="158"/>
      <c r="J131" s="1"/>
      <c r="K131" s="1"/>
      <c r="L131" s="1"/>
      <c r="M131" s="1"/>
      <c r="N131" s="1"/>
      <c r="O131" s="122"/>
      <c r="P131" s="33" t="str">
        <f t="shared" si="5"/>
        <v>AOC 400G</v>
      </c>
      <c r="Q131" s="309">
        <v>0</v>
      </c>
      <c r="R131" s="309">
        <v>0</v>
      </c>
      <c r="S131" s="309"/>
      <c r="T131" s="309"/>
      <c r="U131" s="309"/>
      <c r="V131" s="309"/>
      <c r="W131" s="309"/>
      <c r="X131" s="309"/>
      <c r="Y131" s="309"/>
      <c r="Z131" s="309"/>
      <c r="AA131" s="309"/>
      <c r="AB131" s="309"/>
    </row>
    <row r="132" spans="2:28" ht="15.6">
      <c r="B132" s="43" t="str">
        <f t="shared" si="7"/>
        <v>AOC 400G breakout</v>
      </c>
      <c r="C132" s="8">
        <v>0</v>
      </c>
      <c r="D132" s="8">
        <v>0</v>
      </c>
      <c r="E132" s="75"/>
      <c r="F132" s="1"/>
      <c r="H132" s="1"/>
      <c r="I132" s="158"/>
      <c r="J132" s="1"/>
      <c r="K132" s="1"/>
      <c r="L132" s="1"/>
      <c r="M132" s="1"/>
      <c r="N132" s="1"/>
      <c r="O132" s="122"/>
      <c r="P132" s="33" t="str">
        <f t="shared" si="5"/>
        <v>AOC 400G breakout</v>
      </c>
      <c r="Q132" s="309">
        <v>0</v>
      </c>
      <c r="R132" s="309">
        <v>0</v>
      </c>
      <c r="S132" s="309"/>
      <c r="T132" s="309"/>
      <c r="U132" s="309"/>
      <c r="V132" s="309"/>
      <c r="W132" s="309"/>
      <c r="X132" s="309"/>
      <c r="Y132" s="309"/>
      <c r="Z132" s="309"/>
      <c r="AA132" s="309"/>
      <c r="AB132" s="309"/>
    </row>
    <row r="133" spans="2:28" ht="15.6">
      <c r="B133" s="43" t="str">
        <f t="shared" si="7"/>
        <v>AOC 800G</v>
      </c>
      <c r="C133" s="8">
        <v>0</v>
      </c>
      <c r="D133" s="8">
        <v>0</v>
      </c>
      <c r="E133" s="75"/>
      <c r="F133" s="1"/>
      <c r="H133" s="1"/>
      <c r="I133" s="158"/>
      <c r="J133" s="1"/>
      <c r="K133" s="1"/>
      <c r="L133" s="1"/>
      <c r="M133" s="1"/>
      <c r="N133" s="1"/>
      <c r="O133" s="122"/>
      <c r="P133" s="33" t="str">
        <f t="shared" si="5"/>
        <v>AOC 800G</v>
      </c>
      <c r="Q133" s="309">
        <v>0</v>
      </c>
      <c r="R133" s="309">
        <v>0</v>
      </c>
      <c r="S133" s="309"/>
      <c r="T133" s="309"/>
      <c r="U133" s="309"/>
      <c r="V133" s="309"/>
      <c r="W133" s="309"/>
      <c r="X133" s="309"/>
      <c r="Y133" s="309"/>
      <c r="Z133" s="309"/>
      <c r="AA133" s="309"/>
      <c r="AB133" s="309"/>
    </row>
    <row r="134" spans="2:28" ht="15.6">
      <c r="B134" s="43" t="str">
        <f t="shared" si="7"/>
        <v>AOC 1.6T</v>
      </c>
      <c r="C134" s="8">
        <v>0</v>
      </c>
      <c r="D134" s="8">
        <v>0</v>
      </c>
      <c r="E134" s="75"/>
      <c r="F134" s="1"/>
      <c r="H134" s="1"/>
      <c r="I134" s="158"/>
      <c r="J134" s="1"/>
      <c r="K134" s="1"/>
      <c r="L134" s="1"/>
      <c r="M134" s="1"/>
      <c r="N134" s="1"/>
      <c r="O134" s="122"/>
      <c r="P134" s="33" t="str">
        <f t="shared" si="5"/>
        <v>AOC 1.6T</v>
      </c>
      <c r="Q134" s="309">
        <v>0</v>
      </c>
      <c r="R134" s="309">
        <v>0</v>
      </c>
      <c r="S134" s="309"/>
      <c r="T134" s="309"/>
      <c r="U134" s="309"/>
      <c r="V134" s="309"/>
      <c r="W134" s="309"/>
      <c r="X134" s="309"/>
      <c r="Y134" s="309"/>
      <c r="Z134" s="309"/>
      <c r="AA134" s="309"/>
      <c r="AB134" s="309"/>
    </row>
    <row r="135" spans="2:28" ht="15.6">
      <c r="B135" s="164" t="str">
        <f t="shared" si="7"/>
        <v>CPO 800 Gbps 30m</v>
      </c>
      <c r="C135" s="150">
        <v>0</v>
      </c>
      <c r="D135" s="150">
        <v>0</v>
      </c>
      <c r="E135" s="75"/>
      <c r="F135" s="1"/>
      <c r="H135" s="1"/>
      <c r="I135" s="158"/>
      <c r="J135" s="1"/>
      <c r="K135" s="1"/>
      <c r="L135" s="1"/>
      <c r="M135" s="1"/>
      <c r="N135" s="1"/>
      <c r="O135" s="122"/>
      <c r="P135" s="33" t="str">
        <f t="shared" si="5"/>
        <v>CPO 800 Gbps 30m</v>
      </c>
      <c r="Q135" s="309">
        <v>0</v>
      </c>
      <c r="R135" s="309">
        <v>0</v>
      </c>
      <c r="S135" s="309"/>
      <c r="T135" s="309"/>
      <c r="U135" s="309"/>
      <c r="V135" s="309"/>
      <c r="W135" s="309"/>
      <c r="X135" s="309"/>
      <c r="Y135" s="309"/>
      <c r="Z135" s="309"/>
      <c r="AA135" s="309"/>
      <c r="AB135" s="309"/>
    </row>
    <row r="136" spans="2:28" ht="15.6">
      <c r="B136" s="214" t="str">
        <f t="shared" si="7"/>
        <v>CPO 800 Gbps 100 m</v>
      </c>
      <c r="C136" s="215">
        <v>0</v>
      </c>
      <c r="D136" s="215">
        <v>0</v>
      </c>
      <c r="E136" s="75"/>
      <c r="F136" s="1"/>
      <c r="H136" s="1"/>
      <c r="I136" s="158"/>
      <c r="J136" s="1"/>
      <c r="K136" s="1"/>
      <c r="L136" s="1"/>
      <c r="M136" s="1"/>
      <c r="N136" s="1"/>
      <c r="O136" s="122"/>
      <c r="P136" s="33" t="str">
        <f t="shared" si="5"/>
        <v>CPO 800 Gbps 100 m</v>
      </c>
      <c r="Q136" s="309">
        <v>0</v>
      </c>
      <c r="R136" s="309">
        <v>0</v>
      </c>
      <c r="S136" s="309"/>
      <c r="T136" s="309"/>
      <c r="U136" s="309"/>
      <c r="V136" s="309"/>
      <c r="W136" s="309"/>
      <c r="X136" s="309"/>
      <c r="Y136" s="309"/>
      <c r="Z136" s="309"/>
      <c r="AA136" s="309"/>
      <c r="AB136" s="309"/>
    </row>
    <row r="137" spans="2:28" ht="15.6">
      <c r="B137" s="214" t="str">
        <f t="shared" si="7"/>
        <v>CPO 800 Gbps 500 m</v>
      </c>
      <c r="C137" s="215">
        <v>0</v>
      </c>
      <c r="D137" s="215">
        <v>0</v>
      </c>
      <c r="E137" s="75"/>
      <c r="F137" s="1"/>
      <c r="H137" s="1"/>
      <c r="I137" s="158"/>
      <c r="J137" s="1"/>
      <c r="K137" s="1"/>
      <c r="L137" s="1"/>
      <c r="M137" s="1"/>
      <c r="N137" s="1"/>
      <c r="O137" s="122"/>
      <c r="P137" s="33" t="str">
        <f t="shared" si="5"/>
        <v>CPO 800 Gbps 500 m</v>
      </c>
      <c r="Q137" s="309">
        <v>0</v>
      </c>
      <c r="R137" s="309">
        <v>0</v>
      </c>
      <c r="S137" s="309"/>
      <c r="T137" s="309"/>
      <c r="U137" s="309"/>
      <c r="V137" s="309"/>
      <c r="W137" s="309"/>
      <c r="X137" s="309"/>
      <c r="Y137" s="309"/>
      <c r="Z137" s="309"/>
      <c r="AA137" s="309"/>
      <c r="AB137" s="309"/>
    </row>
    <row r="138" spans="2:28" ht="15.6">
      <c r="B138" s="214" t="str">
        <f t="shared" si="7"/>
        <v>CPO 800 Gbps 2 km</v>
      </c>
      <c r="C138" s="215">
        <v>0</v>
      </c>
      <c r="D138" s="215">
        <v>0</v>
      </c>
      <c r="E138" s="75"/>
      <c r="F138" s="1"/>
      <c r="H138" s="1"/>
      <c r="I138" s="158"/>
      <c r="J138" s="1"/>
      <c r="K138" s="1"/>
      <c r="L138" s="1"/>
      <c r="M138" s="1"/>
      <c r="N138" s="1"/>
      <c r="O138" s="122"/>
      <c r="P138" s="33" t="str">
        <f t="shared" si="5"/>
        <v>CPO 800 Gbps 2 km</v>
      </c>
      <c r="Q138" s="309">
        <v>0</v>
      </c>
      <c r="R138" s="309">
        <v>0</v>
      </c>
      <c r="S138" s="309"/>
      <c r="T138" s="309"/>
      <c r="U138" s="309"/>
      <c r="V138" s="309"/>
      <c r="W138" s="309"/>
      <c r="X138" s="309"/>
      <c r="Y138" s="309"/>
      <c r="Z138" s="309"/>
      <c r="AA138" s="309"/>
      <c r="AB138" s="309"/>
    </row>
    <row r="139" spans="2:28" ht="15.6">
      <c r="B139" s="214" t="str">
        <f t="shared" si="7"/>
        <v>CPO 800 Gbps 10 km</v>
      </c>
      <c r="C139" s="215">
        <v>0</v>
      </c>
      <c r="D139" s="215">
        <v>0</v>
      </c>
      <c r="E139" s="75"/>
      <c r="F139" s="1"/>
      <c r="H139" s="1"/>
      <c r="I139" s="158"/>
      <c r="J139" s="1"/>
      <c r="K139" s="1"/>
      <c r="L139" s="1"/>
      <c r="M139" s="1"/>
      <c r="N139" s="1"/>
      <c r="O139" s="122"/>
      <c r="P139" s="33" t="str">
        <f t="shared" si="5"/>
        <v>CPO 800 Gbps 10 km</v>
      </c>
      <c r="Q139" s="309">
        <v>0</v>
      </c>
      <c r="R139" s="309">
        <v>0</v>
      </c>
      <c r="S139" s="309"/>
      <c r="T139" s="309"/>
      <c r="U139" s="309"/>
      <c r="V139" s="309"/>
      <c r="W139" s="309"/>
      <c r="X139" s="309"/>
      <c r="Y139" s="309"/>
      <c r="Z139" s="309"/>
      <c r="AA139" s="309"/>
      <c r="AB139" s="309"/>
    </row>
    <row r="140" spans="2:28" ht="15.6">
      <c r="B140" s="102" t="str">
        <f t="shared" si="7"/>
        <v>CPO 1.6 Tbps 30m</v>
      </c>
      <c r="C140" s="150">
        <v>0</v>
      </c>
      <c r="D140" s="150">
        <v>0</v>
      </c>
      <c r="E140" s="75"/>
      <c r="F140" s="1"/>
      <c r="H140" s="1"/>
      <c r="I140" s="158"/>
      <c r="J140" s="1"/>
      <c r="K140" s="1"/>
      <c r="L140" s="1"/>
      <c r="M140" s="1"/>
      <c r="N140" s="1"/>
      <c r="O140" s="122"/>
      <c r="P140" s="33" t="str">
        <f t="shared" si="5"/>
        <v>CPO 1.6 Tbps 30m</v>
      </c>
      <c r="Q140" s="309">
        <v>0</v>
      </c>
      <c r="R140" s="309">
        <v>0</v>
      </c>
      <c r="S140" s="309"/>
      <c r="T140" s="309"/>
      <c r="U140" s="309"/>
      <c r="V140" s="309"/>
      <c r="W140" s="309"/>
      <c r="X140" s="309"/>
      <c r="Y140" s="309"/>
      <c r="Z140" s="309"/>
      <c r="AA140" s="309"/>
      <c r="AB140" s="309"/>
    </row>
    <row r="141" spans="2:28" ht="15.6">
      <c r="B141" s="102" t="str">
        <f t="shared" si="7"/>
        <v>CPO 1.6 Tbps 100 m</v>
      </c>
      <c r="C141" s="150">
        <v>0</v>
      </c>
      <c r="D141" s="150">
        <v>0</v>
      </c>
      <c r="E141" s="75"/>
      <c r="F141" s="1"/>
      <c r="H141" s="1"/>
      <c r="I141" s="158"/>
      <c r="J141" s="1"/>
      <c r="K141" s="1"/>
      <c r="L141" s="1"/>
      <c r="M141" s="1"/>
      <c r="N141" s="1"/>
      <c r="O141" s="122"/>
      <c r="P141" s="33" t="str">
        <f t="shared" si="5"/>
        <v>CPO 1.6 Tbps 100 m</v>
      </c>
      <c r="Q141" s="309">
        <v>0</v>
      </c>
      <c r="R141" s="309">
        <v>0</v>
      </c>
      <c r="S141" s="309"/>
      <c r="T141" s="309"/>
      <c r="U141" s="309"/>
      <c r="V141" s="309"/>
      <c r="W141" s="309"/>
      <c r="X141" s="309"/>
      <c r="Y141" s="309"/>
      <c r="Z141" s="309"/>
      <c r="AA141" s="309"/>
      <c r="AB141" s="309"/>
    </row>
    <row r="142" spans="2:28" ht="15.6">
      <c r="B142" s="214" t="str">
        <f t="shared" si="7"/>
        <v>CPO 1.6 Tbps 500 m</v>
      </c>
      <c r="C142" s="215">
        <v>0</v>
      </c>
      <c r="D142" s="215">
        <v>0</v>
      </c>
      <c r="E142" s="75"/>
      <c r="F142" s="1"/>
      <c r="H142" s="1"/>
      <c r="I142" s="158"/>
      <c r="J142" s="1"/>
      <c r="K142" s="1"/>
      <c r="L142" s="1"/>
      <c r="M142" s="1"/>
      <c r="N142" s="1"/>
      <c r="O142" s="122"/>
      <c r="P142" s="33" t="str">
        <f t="shared" si="5"/>
        <v>CPO 1.6 Tbps 500 m</v>
      </c>
      <c r="Q142" s="309">
        <v>0</v>
      </c>
      <c r="R142" s="309">
        <v>0</v>
      </c>
      <c r="S142" s="309"/>
      <c r="T142" s="309"/>
      <c r="U142" s="309"/>
      <c r="V142" s="309"/>
      <c r="W142" s="309"/>
      <c r="X142" s="309"/>
      <c r="Y142" s="309"/>
      <c r="Z142" s="309"/>
      <c r="AA142" s="309"/>
      <c r="AB142" s="309"/>
    </row>
    <row r="143" spans="2:28" ht="15.6">
      <c r="B143" s="214" t="str">
        <f t="shared" si="7"/>
        <v>CPO 1.6 Tbps 2 km</v>
      </c>
      <c r="C143" s="215">
        <v>0</v>
      </c>
      <c r="D143" s="215">
        <v>0</v>
      </c>
      <c r="E143" s="75"/>
      <c r="F143" s="1"/>
      <c r="H143" s="1"/>
      <c r="I143" s="158"/>
      <c r="J143" s="1"/>
      <c r="K143" s="1"/>
      <c r="L143" s="1"/>
      <c r="M143" s="1"/>
      <c r="N143" s="1"/>
      <c r="O143" s="122"/>
      <c r="P143" s="33" t="str">
        <f t="shared" si="5"/>
        <v>CPO 1.6 Tbps 2 km</v>
      </c>
      <c r="Q143" s="309">
        <v>0</v>
      </c>
      <c r="R143" s="309">
        <v>0</v>
      </c>
      <c r="S143" s="309"/>
      <c r="T143" s="309"/>
      <c r="U143" s="309"/>
      <c r="V143" s="309"/>
      <c r="W143" s="309"/>
      <c r="X143" s="309"/>
      <c r="Y143" s="309"/>
      <c r="Z143" s="309"/>
      <c r="AA143" s="309"/>
      <c r="AB143" s="309"/>
    </row>
    <row r="144" spans="2:28" ht="15.6">
      <c r="B144" s="102" t="str">
        <f t="shared" si="7"/>
        <v>CPO 1.6 Tbps 10 km</v>
      </c>
      <c r="C144" s="150">
        <v>0</v>
      </c>
      <c r="D144" s="150">
        <v>0</v>
      </c>
      <c r="E144" s="75"/>
      <c r="F144" s="1"/>
      <c r="H144" s="1"/>
      <c r="I144" s="158"/>
      <c r="J144" s="1"/>
      <c r="K144" s="1"/>
      <c r="L144" s="1"/>
      <c r="M144" s="1"/>
      <c r="N144" s="1"/>
      <c r="O144" s="122"/>
      <c r="P144" s="33" t="str">
        <f t="shared" si="5"/>
        <v>CPO 1.6 Tbps 10 km</v>
      </c>
      <c r="Q144" s="309">
        <v>0</v>
      </c>
      <c r="R144" s="309">
        <v>0</v>
      </c>
      <c r="S144" s="309"/>
      <c r="T144" s="309"/>
      <c r="U144" s="309"/>
      <c r="V144" s="309"/>
      <c r="W144" s="309"/>
      <c r="X144" s="309"/>
      <c r="Y144" s="309"/>
      <c r="Z144" s="309"/>
      <c r="AA144" s="309"/>
      <c r="AB144" s="309"/>
    </row>
    <row r="145" spans="1:28" ht="15.6">
      <c r="B145" s="53" t="str">
        <f>"Total "&amp;B112&amp;" units"</f>
        <v>Total InP integrated units</v>
      </c>
      <c r="C145" s="23">
        <v>0</v>
      </c>
      <c r="D145" s="23">
        <v>0</v>
      </c>
      <c r="E145" s="75"/>
      <c r="F145" s="1"/>
      <c r="H145" s="1"/>
      <c r="I145" s="158"/>
      <c r="J145" s="1"/>
      <c r="K145" s="1"/>
      <c r="L145" s="1"/>
      <c r="M145" s="1"/>
      <c r="N145" s="1"/>
      <c r="O145" s="122"/>
    </row>
    <row r="146" spans="1:28" ht="15.6">
      <c r="E146" s="75"/>
      <c r="F146" s="1"/>
      <c r="H146" s="1"/>
      <c r="I146" s="158"/>
      <c r="J146" s="1"/>
      <c r="K146" s="1"/>
      <c r="L146" s="1"/>
      <c r="M146" s="1"/>
      <c r="N146" s="1"/>
      <c r="O146" s="122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23"/>
    </row>
    <row r="147" spans="1:28" ht="21">
      <c r="A147" s="1">
        <f>ROWS(B149:B178)</f>
        <v>30</v>
      </c>
      <c r="B147" s="3" t="str">
        <f>Summary!B34</f>
        <v>GaAs discrete</v>
      </c>
      <c r="D147" s="1"/>
      <c r="E147" s="75"/>
      <c r="F147" s="1"/>
      <c r="H147" s="1"/>
      <c r="I147" s="158"/>
      <c r="J147" s="1"/>
      <c r="K147" s="1"/>
      <c r="L147" s="1"/>
      <c r="M147" s="1"/>
      <c r="N147" s="1"/>
      <c r="O147" s="122"/>
      <c r="P147" s="3" t="str">
        <f t="shared" ref="P147:P179" si="8">B147</f>
        <v>GaAs discrete</v>
      </c>
      <c r="Q147" s="320"/>
      <c r="R147" s="320"/>
      <c r="S147" s="320"/>
      <c r="T147" s="320"/>
      <c r="U147" s="320"/>
      <c r="V147" s="320"/>
      <c r="W147" s="320"/>
      <c r="X147" s="320"/>
      <c r="Y147" s="320"/>
      <c r="Z147" s="320"/>
      <c r="AA147" s="320"/>
      <c r="AB147" s="320"/>
    </row>
    <row r="148" spans="1:28" ht="15.6">
      <c r="B148" s="51" t="str">
        <f t="shared" ref="B148" si="9">B6</f>
        <v>Product category</v>
      </c>
      <c r="C148" s="7">
        <v>2016</v>
      </c>
      <c r="D148" s="7">
        <v>2017</v>
      </c>
      <c r="E148" s="75"/>
      <c r="F148" s="1"/>
      <c r="H148" s="1"/>
      <c r="I148" s="158"/>
      <c r="J148" s="1"/>
      <c r="K148" s="1"/>
      <c r="L148" s="1"/>
      <c r="M148" s="1"/>
      <c r="N148" s="1"/>
      <c r="O148" s="122"/>
      <c r="P148" s="14" t="str">
        <f t="shared" si="8"/>
        <v>Product category</v>
      </c>
      <c r="Q148" s="324">
        <v>2016</v>
      </c>
      <c r="R148" s="324">
        <v>2017</v>
      </c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</row>
    <row r="149" spans="1:28" ht="15.6">
      <c r="B149" s="45" t="str">
        <f t="shared" ref="B149:B179" si="10">B7</f>
        <v>AOC 1x≤10G SFP+</v>
      </c>
      <c r="C149" s="8">
        <v>1654178</v>
      </c>
      <c r="D149" s="8">
        <v>3231705</v>
      </c>
      <c r="E149" s="75"/>
      <c r="F149" s="1"/>
      <c r="H149" s="1"/>
      <c r="I149" s="158"/>
      <c r="J149" s="1"/>
      <c r="K149" s="1"/>
      <c r="L149" s="1"/>
      <c r="M149" s="1"/>
      <c r="N149" s="1"/>
      <c r="O149" s="122"/>
      <c r="P149" s="32" t="str">
        <f t="shared" si="8"/>
        <v>AOC 1x≤10G SFP+</v>
      </c>
      <c r="Q149" s="322">
        <v>1</v>
      </c>
      <c r="R149" s="322">
        <v>1</v>
      </c>
      <c r="S149" s="322"/>
      <c r="T149" s="322"/>
      <c r="U149" s="322"/>
      <c r="V149" s="322"/>
      <c r="W149" s="322"/>
      <c r="X149" s="322"/>
      <c r="Y149" s="322"/>
      <c r="Z149" s="322"/>
      <c r="AA149" s="322"/>
      <c r="AB149" s="322"/>
    </row>
    <row r="150" spans="1:28" ht="15.6">
      <c r="B150" s="43" t="str">
        <f t="shared" si="10"/>
        <v>AOC 4x≤10G QSFP+</v>
      </c>
      <c r="C150" s="8">
        <v>0</v>
      </c>
      <c r="D150" s="8">
        <v>0</v>
      </c>
      <c r="E150" s="75"/>
      <c r="F150" s="1"/>
      <c r="H150" s="1"/>
      <c r="I150" s="158"/>
      <c r="J150" s="1"/>
      <c r="K150" s="1"/>
      <c r="L150" s="1"/>
      <c r="M150" s="1"/>
      <c r="N150" s="1"/>
      <c r="O150" s="122"/>
      <c r="P150" s="33" t="str">
        <f t="shared" si="8"/>
        <v>AOC 4x≤10G QSFP+</v>
      </c>
      <c r="Q150" s="309">
        <v>0</v>
      </c>
      <c r="R150" s="309">
        <v>0</v>
      </c>
      <c r="S150" s="309"/>
      <c r="T150" s="309"/>
      <c r="U150" s="309"/>
      <c r="V150" s="309"/>
      <c r="W150" s="309"/>
      <c r="X150" s="309"/>
      <c r="Y150" s="309"/>
      <c r="Z150" s="309"/>
      <c r="AA150" s="309"/>
      <c r="AB150" s="309"/>
    </row>
    <row r="151" spans="1:28" ht="15.6">
      <c r="B151" s="43" t="str">
        <f t="shared" si="10"/>
        <v>AOC breakout: 4x10G from 40G</v>
      </c>
      <c r="C151" s="8">
        <v>0</v>
      </c>
      <c r="D151" s="8">
        <v>0</v>
      </c>
      <c r="E151" s="75"/>
      <c r="F151" s="1"/>
      <c r="H151" s="1"/>
      <c r="I151" s="158"/>
      <c r="J151" s="1"/>
      <c r="K151" s="1"/>
      <c r="L151" s="1"/>
      <c r="M151" s="1"/>
      <c r="N151" s="1"/>
      <c r="O151" s="122"/>
      <c r="P151" s="33" t="str">
        <f t="shared" si="8"/>
        <v>AOC breakout: 4x10G from 40G</v>
      </c>
      <c r="Q151" s="309">
        <v>0</v>
      </c>
      <c r="R151" s="309">
        <v>0</v>
      </c>
      <c r="S151" s="309"/>
      <c r="T151" s="309"/>
      <c r="U151" s="309"/>
      <c r="V151" s="309"/>
      <c r="W151" s="309"/>
      <c r="X151" s="309"/>
      <c r="Y151" s="309"/>
      <c r="Z151" s="309"/>
      <c r="AA151" s="309"/>
      <c r="AB151" s="309"/>
    </row>
    <row r="152" spans="1:28" ht="15.6">
      <c r="B152" s="43" t="str">
        <f t="shared" si="10"/>
        <v>AOC 12x≤12.5G CXP</v>
      </c>
      <c r="C152" s="8">
        <v>0</v>
      </c>
      <c r="D152" s="8">
        <v>0</v>
      </c>
      <c r="E152" s="75"/>
      <c r="F152" s="1"/>
      <c r="H152" s="1"/>
      <c r="I152" s="158"/>
      <c r="J152" s="1"/>
      <c r="K152" s="1"/>
      <c r="L152" s="1"/>
      <c r="M152" s="1"/>
      <c r="N152" s="1"/>
      <c r="O152" s="122"/>
      <c r="P152" s="33" t="str">
        <f t="shared" si="8"/>
        <v>AOC 12x≤12.5G CXP</v>
      </c>
      <c r="Q152" s="309">
        <v>0</v>
      </c>
      <c r="R152" s="309">
        <v>0</v>
      </c>
      <c r="S152" s="309"/>
      <c r="T152" s="309"/>
      <c r="U152" s="309"/>
      <c r="V152" s="309"/>
      <c r="W152" s="309"/>
      <c r="X152" s="309"/>
      <c r="Y152" s="309"/>
      <c r="Z152" s="309"/>
      <c r="AA152" s="309"/>
      <c r="AB152" s="309"/>
    </row>
    <row r="153" spans="1:28" ht="15.6">
      <c r="B153" s="43" t="str">
        <f t="shared" si="10"/>
        <v>EOM 12x≤12.5G XCVR - CXP</v>
      </c>
      <c r="C153" s="8">
        <v>0</v>
      </c>
      <c r="D153" s="8">
        <v>0</v>
      </c>
      <c r="E153" s="75"/>
      <c r="F153" s="1"/>
      <c r="H153" s="1"/>
      <c r="I153" s="158"/>
      <c r="J153" s="1"/>
      <c r="K153" s="1"/>
      <c r="L153" s="1"/>
      <c r="M153" s="1"/>
      <c r="N153" s="1"/>
      <c r="O153" s="122"/>
      <c r="P153" s="33" t="str">
        <f t="shared" si="8"/>
        <v>EOM 12x≤12.5G XCVR - CXP</v>
      </c>
      <c r="Q153" s="309">
        <v>0</v>
      </c>
      <c r="R153" s="309">
        <v>0</v>
      </c>
      <c r="S153" s="309"/>
      <c r="T153" s="309"/>
      <c r="U153" s="309"/>
      <c r="V153" s="309"/>
      <c r="W153" s="309"/>
      <c r="X153" s="309"/>
      <c r="Y153" s="309"/>
      <c r="Z153" s="309"/>
      <c r="AA153" s="309"/>
      <c r="AB153" s="309"/>
    </row>
    <row r="154" spans="1:28" ht="15.6">
      <c r="B154" s="43" t="str">
        <f t="shared" si="10"/>
        <v>AOC 4x12-14G QSFP+</v>
      </c>
      <c r="C154" s="8">
        <v>0</v>
      </c>
      <c r="D154" s="8">
        <v>0</v>
      </c>
      <c r="E154" s="75"/>
      <c r="F154" s="1"/>
      <c r="H154" s="1"/>
      <c r="I154" s="158"/>
      <c r="J154" s="1"/>
      <c r="K154" s="1"/>
      <c r="L154" s="1"/>
      <c r="M154" s="1"/>
      <c r="N154" s="1"/>
      <c r="O154" s="122"/>
      <c r="P154" s="33" t="str">
        <f t="shared" si="8"/>
        <v>AOC 4x12-14G QSFP+</v>
      </c>
      <c r="Q154" s="309">
        <v>0</v>
      </c>
      <c r="R154" s="309">
        <v>0</v>
      </c>
      <c r="S154" s="309"/>
      <c r="T154" s="309"/>
      <c r="U154" s="309"/>
      <c r="V154" s="309"/>
      <c r="W154" s="309"/>
      <c r="X154" s="309"/>
      <c r="Y154" s="309"/>
      <c r="Z154" s="309"/>
      <c r="AA154" s="309"/>
      <c r="AB154" s="309"/>
    </row>
    <row r="155" spans="1:28" ht="15.6">
      <c r="B155" s="43" t="str">
        <f t="shared" si="10"/>
        <v>AOC 4x12G Mini-SAS HD</v>
      </c>
      <c r="C155" s="8">
        <v>0</v>
      </c>
      <c r="D155" s="8">
        <v>0</v>
      </c>
      <c r="E155" s="75"/>
      <c r="F155" s="1"/>
      <c r="H155" s="1"/>
      <c r="I155" s="158"/>
      <c r="J155" s="1"/>
      <c r="K155" s="1"/>
      <c r="L155" s="1"/>
      <c r="M155" s="1"/>
      <c r="N155" s="1"/>
      <c r="O155" s="122"/>
      <c r="P155" s="33" t="str">
        <f t="shared" si="8"/>
        <v>AOC 4x12G Mini-SAS HD</v>
      </c>
      <c r="Q155" s="309">
        <v>0</v>
      </c>
      <c r="R155" s="309">
        <v>0</v>
      </c>
      <c r="S155" s="309"/>
      <c r="T155" s="309"/>
      <c r="U155" s="309"/>
      <c r="V155" s="309"/>
      <c r="W155" s="309"/>
      <c r="X155" s="309"/>
      <c r="Y155" s="309"/>
      <c r="Z155" s="309"/>
      <c r="AA155" s="309"/>
      <c r="AB155" s="309"/>
    </row>
    <row r="156" spans="1:28" ht="15.6">
      <c r="B156" s="43" t="str">
        <f t="shared" si="10"/>
        <v>AOC 1x25-28G SFP28</v>
      </c>
      <c r="C156" s="8">
        <v>10000</v>
      </c>
      <c r="D156" s="8">
        <v>170652</v>
      </c>
      <c r="E156" s="75"/>
      <c r="F156" s="1"/>
      <c r="H156" s="1"/>
      <c r="I156" s="158"/>
      <c r="J156" s="1"/>
      <c r="K156" s="1"/>
      <c r="L156" s="1"/>
      <c r="M156" s="1"/>
      <c r="N156" s="1"/>
      <c r="O156" s="122"/>
      <c r="P156" s="33" t="str">
        <f t="shared" si="8"/>
        <v>AOC 1x25-28G SFP28</v>
      </c>
      <c r="Q156" s="309">
        <v>1</v>
      </c>
      <c r="R156" s="309">
        <v>1</v>
      </c>
      <c r="S156" s="309"/>
      <c r="T156" s="309"/>
      <c r="U156" s="309"/>
      <c r="V156" s="309"/>
      <c r="W156" s="309"/>
      <c r="X156" s="309"/>
      <c r="Y156" s="309"/>
      <c r="Z156" s="309"/>
      <c r="AA156" s="309"/>
      <c r="AB156" s="309"/>
    </row>
    <row r="157" spans="1:28" ht="15.6">
      <c r="B157" s="43" t="str">
        <f t="shared" si="10"/>
        <v>AOC 100G</v>
      </c>
      <c r="C157" s="8">
        <v>0</v>
      </c>
      <c r="D157" s="8">
        <v>0</v>
      </c>
      <c r="E157" s="75"/>
      <c r="F157" s="1"/>
      <c r="H157" s="1"/>
      <c r="I157" s="158"/>
      <c r="J157" s="1"/>
      <c r="K157" s="1"/>
      <c r="L157" s="1"/>
      <c r="M157" s="1"/>
      <c r="N157" s="1"/>
      <c r="O157" s="122"/>
      <c r="P157" s="33" t="str">
        <f t="shared" si="8"/>
        <v>AOC 100G</v>
      </c>
      <c r="Q157" s="309">
        <v>0</v>
      </c>
      <c r="R157" s="309">
        <v>0</v>
      </c>
      <c r="S157" s="309"/>
      <c r="T157" s="309"/>
      <c r="U157" s="309"/>
      <c r="V157" s="309"/>
      <c r="W157" s="309"/>
      <c r="X157" s="309"/>
      <c r="Y157" s="309"/>
      <c r="Z157" s="309"/>
      <c r="AA157" s="309"/>
      <c r="AB157" s="309"/>
    </row>
    <row r="158" spans="1:28" ht="11.25" customHeight="1">
      <c r="B158" s="43" t="str">
        <f t="shared" si="10"/>
        <v>AOC 100G breakout</v>
      </c>
      <c r="C158" s="8">
        <v>0</v>
      </c>
      <c r="D158" s="8">
        <v>3500</v>
      </c>
      <c r="E158" s="75"/>
      <c r="F158" s="1"/>
      <c r="H158" s="1"/>
      <c r="I158" s="158"/>
      <c r="J158" s="1"/>
      <c r="K158" s="1"/>
      <c r="L158" s="1"/>
      <c r="M158" s="1"/>
      <c r="N158" s="1"/>
      <c r="O158" s="122"/>
      <c r="P158" s="33" t="str">
        <f t="shared" si="8"/>
        <v>AOC 100G breakout</v>
      </c>
      <c r="Q158" s="309">
        <v>1</v>
      </c>
      <c r="R158" s="309">
        <v>1</v>
      </c>
      <c r="S158" s="309"/>
      <c r="T158" s="309"/>
      <c r="U158" s="309"/>
      <c r="V158" s="309"/>
      <c r="W158" s="309"/>
      <c r="X158" s="309"/>
      <c r="Y158" s="309"/>
      <c r="Z158" s="309"/>
      <c r="AA158" s="309"/>
      <c r="AB158" s="309"/>
    </row>
    <row r="159" spans="1:28" ht="15.6">
      <c r="B159" s="43" t="str">
        <f t="shared" si="10"/>
        <v>AOC 4x24G Mini-SAS HD</v>
      </c>
      <c r="C159" s="8">
        <v>0</v>
      </c>
      <c r="D159" s="8">
        <v>0</v>
      </c>
      <c r="E159" s="75"/>
      <c r="F159" s="1"/>
      <c r="H159" s="1"/>
      <c r="I159" s="158"/>
      <c r="J159" s="1"/>
      <c r="K159" s="1"/>
      <c r="L159" s="1"/>
      <c r="M159" s="1"/>
      <c r="N159" s="1"/>
      <c r="O159" s="122"/>
      <c r="P159" s="33" t="str">
        <f t="shared" si="8"/>
        <v>AOC 4x24G Mini-SAS HD</v>
      </c>
      <c r="Q159" s="309">
        <v>0</v>
      </c>
      <c r="R159" s="309">
        <v>0</v>
      </c>
      <c r="S159" s="309"/>
      <c r="T159" s="309"/>
      <c r="U159" s="309"/>
      <c r="V159" s="309"/>
      <c r="W159" s="309"/>
      <c r="X159" s="309"/>
      <c r="Y159" s="309"/>
      <c r="Z159" s="309"/>
      <c r="AA159" s="309"/>
      <c r="AB159" s="309"/>
    </row>
    <row r="160" spans="1:28" ht="15.6">
      <c r="B160" s="43" t="str">
        <f t="shared" si="10"/>
        <v>AOC 12x25-28G CXP28</v>
      </c>
      <c r="C160" s="8">
        <v>0</v>
      </c>
      <c r="D160" s="8">
        <v>0</v>
      </c>
      <c r="E160" s="75"/>
      <c r="F160" s="1"/>
      <c r="H160" s="1"/>
      <c r="I160" s="158"/>
      <c r="J160" s="1"/>
      <c r="K160" s="1"/>
      <c r="L160" s="1"/>
      <c r="M160" s="1"/>
      <c r="N160" s="1"/>
      <c r="O160" s="122"/>
      <c r="P160" s="33" t="str">
        <f t="shared" si="8"/>
        <v>AOC 12x25-28G CXP28</v>
      </c>
      <c r="Q160" s="309">
        <v>0</v>
      </c>
      <c r="R160" s="309">
        <v>0</v>
      </c>
      <c r="S160" s="309"/>
      <c r="T160" s="309"/>
      <c r="U160" s="309"/>
      <c r="V160" s="309"/>
      <c r="W160" s="309"/>
      <c r="X160" s="309"/>
      <c r="Y160" s="309"/>
      <c r="Z160" s="309"/>
      <c r="AA160" s="309"/>
      <c r="AB160" s="309"/>
    </row>
    <row r="161" spans="2:28" ht="15.6">
      <c r="B161" s="43" t="str">
        <f t="shared" si="10"/>
        <v>EOM 4,8,12,16,24x25-28G XCVR</v>
      </c>
      <c r="C161" s="8">
        <v>0</v>
      </c>
      <c r="D161" s="8">
        <v>0</v>
      </c>
      <c r="E161" s="75"/>
      <c r="F161" s="1"/>
      <c r="H161" s="1"/>
      <c r="I161" s="158"/>
      <c r="J161" s="1"/>
      <c r="K161" s="1"/>
      <c r="L161" s="1"/>
      <c r="M161" s="1"/>
      <c r="N161" s="1"/>
      <c r="O161" s="122"/>
      <c r="P161" s="33" t="str">
        <f t="shared" si="8"/>
        <v>EOM 4,8,12,16,24x25-28G XCVR</v>
      </c>
      <c r="Q161" s="309">
        <v>0</v>
      </c>
      <c r="R161" s="309">
        <v>0</v>
      </c>
      <c r="S161" s="309"/>
      <c r="T161" s="309"/>
      <c r="U161" s="309"/>
      <c r="V161" s="309"/>
      <c r="W161" s="309"/>
      <c r="X161" s="309"/>
      <c r="Y161" s="309"/>
      <c r="Z161" s="309"/>
      <c r="AA161" s="309"/>
      <c r="AB161" s="309"/>
    </row>
    <row r="162" spans="2:28" ht="15.6">
      <c r="B162" s="43" t="str">
        <f t="shared" si="10"/>
        <v>EOM 12x25-28G XCVR - CXP28</v>
      </c>
      <c r="C162" s="8">
        <v>0</v>
      </c>
      <c r="D162" s="8">
        <v>0</v>
      </c>
      <c r="E162" s="75"/>
      <c r="F162" s="1"/>
      <c r="H162" s="1"/>
      <c r="I162" s="158"/>
      <c r="J162" s="1"/>
      <c r="K162" s="1"/>
      <c r="L162" s="1"/>
      <c r="M162" s="1"/>
      <c r="N162" s="1"/>
      <c r="O162" s="122"/>
      <c r="P162" s="33" t="str">
        <f t="shared" si="8"/>
        <v>EOM 12x25-28G XCVR - CXP28</v>
      </c>
      <c r="Q162" s="309">
        <v>0</v>
      </c>
      <c r="R162" s="309">
        <v>0</v>
      </c>
      <c r="S162" s="309"/>
      <c r="T162" s="309"/>
      <c r="U162" s="309"/>
      <c r="V162" s="309"/>
      <c r="W162" s="309"/>
      <c r="X162" s="309"/>
      <c r="Y162" s="309"/>
      <c r="Z162" s="309"/>
      <c r="AA162" s="309"/>
      <c r="AB162" s="309"/>
    </row>
    <row r="163" spans="2:28" ht="15.6">
      <c r="B163" s="43" t="str">
        <f t="shared" si="10"/>
        <v>AOC 1x50-56G SFP56</v>
      </c>
      <c r="C163" s="8">
        <v>0</v>
      </c>
      <c r="D163" s="8">
        <v>0</v>
      </c>
      <c r="E163" s="75"/>
      <c r="F163" s="1"/>
      <c r="H163" s="1"/>
      <c r="I163" s="158"/>
      <c r="J163" s="1"/>
      <c r="K163" s="1"/>
      <c r="L163" s="1"/>
      <c r="M163" s="1"/>
      <c r="N163" s="1"/>
      <c r="O163" s="122"/>
      <c r="P163" s="33" t="str">
        <f t="shared" si="8"/>
        <v>AOC 1x50-56G SFP56</v>
      </c>
      <c r="Q163" s="309">
        <v>1</v>
      </c>
      <c r="R163" s="309">
        <v>1</v>
      </c>
      <c r="S163" s="309"/>
      <c r="T163" s="309"/>
      <c r="U163" s="309"/>
      <c r="V163" s="309"/>
      <c r="W163" s="309"/>
      <c r="X163" s="309"/>
      <c r="Y163" s="309"/>
      <c r="Z163" s="309"/>
      <c r="AA163" s="309"/>
      <c r="AB163" s="309"/>
    </row>
    <row r="164" spans="2:28" ht="15.6">
      <c r="B164" s="43" t="str">
        <f t="shared" si="10"/>
        <v>AOC 4x50-56G QSFP56</v>
      </c>
      <c r="C164" s="8">
        <v>0</v>
      </c>
      <c r="D164" s="8">
        <v>0</v>
      </c>
      <c r="E164" s="75"/>
      <c r="F164" s="1"/>
      <c r="H164" s="1"/>
      <c r="I164" s="158"/>
      <c r="J164" s="1"/>
      <c r="K164" s="1"/>
      <c r="L164" s="1"/>
      <c r="M164" s="1"/>
      <c r="N164" s="1"/>
      <c r="O164" s="122"/>
      <c r="P164" s="33" t="str">
        <f t="shared" si="8"/>
        <v>AOC 4x50-56G QSFP56</v>
      </c>
      <c r="Q164" s="309">
        <v>0</v>
      </c>
      <c r="R164" s="309">
        <v>0</v>
      </c>
      <c r="S164" s="309"/>
      <c r="T164" s="309"/>
      <c r="U164" s="309"/>
      <c r="V164" s="309"/>
      <c r="W164" s="309"/>
      <c r="X164" s="309"/>
      <c r="Y164" s="309"/>
      <c r="Z164" s="309"/>
      <c r="AA164" s="309"/>
      <c r="AB164" s="309"/>
    </row>
    <row r="165" spans="2:28" ht="15.6">
      <c r="B165" s="43" t="str">
        <f t="shared" si="10"/>
        <v>EOM Next Gen</v>
      </c>
      <c r="C165" s="8">
        <v>0</v>
      </c>
      <c r="D165" s="8">
        <v>0</v>
      </c>
      <c r="E165" s="75"/>
      <c r="F165" s="1"/>
      <c r="H165" s="1"/>
      <c r="I165" s="158"/>
      <c r="J165" s="1"/>
      <c r="K165" s="1"/>
      <c r="L165" s="1"/>
      <c r="M165" s="1"/>
      <c r="N165" s="1"/>
      <c r="O165" s="122"/>
      <c r="P165" s="33" t="str">
        <f t="shared" si="8"/>
        <v>EOM Next Gen</v>
      </c>
      <c r="Q165" s="309">
        <v>0</v>
      </c>
      <c r="R165" s="309">
        <v>0</v>
      </c>
      <c r="S165" s="309"/>
      <c r="T165" s="309"/>
      <c r="U165" s="309"/>
      <c r="V165" s="309"/>
      <c r="W165" s="309"/>
      <c r="X165" s="309"/>
      <c r="Y165" s="309"/>
      <c r="Z165" s="309"/>
      <c r="AA165" s="309"/>
      <c r="AB165" s="309"/>
    </row>
    <row r="166" spans="2:28" ht="15.6">
      <c r="B166" s="43" t="str">
        <f t="shared" si="10"/>
        <v>AOC 400G</v>
      </c>
      <c r="C166" s="8">
        <v>0</v>
      </c>
      <c r="D166" s="8">
        <v>0</v>
      </c>
      <c r="E166" s="75"/>
      <c r="F166" s="1"/>
      <c r="H166" s="1"/>
      <c r="I166" s="158"/>
      <c r="J166" s="1"/>
      <c r="K166" s="1"/>
      <c r="L166" s="1"/>
      <c r="M166" s="1"/>
      <c r="N166" s="1"/>
      <c r="O166" s="122"/>
      <c r="P166" s="33" t="str">
        <f t="shared" si="8"/>
        <v>AOC 400G</v>
      </c>
      <c r="Q166" s="309">
        <v>1</v>
      </c>
      <c r="R166" s="309">
        <v>1</v>
      </c>
      <c r="S166" s="309"/>
      <c r="T166" s="309"/>
      <c r="U166" s="309"/>
      <c r="V166" s="309"/>
      <c r="W166" s="309"/>
      <c r="X166" s="309"/>
      <c r="Y166" s="309"/>
      <c r="Z166" s="309"/>
      <c r="AA166" s="309"/>
      <c r="AB166" s="309"/>
    </row>
    <row r="167" spans="2:28" ht="15.6">
      <c r="B167" s="43" t="str">
        <f t="shared" si="10"/>
        <v>AOC 400G breakout</v>
      </c>
      <c r="C167" s="8">
        <v>0</v>
      </c>
      <c r="D167" s="8">
        <v>0</v>
      </c>
      <c r="E167" s="75"/>
      <c r="F167" s="1"/>
      <c r="H167" s="1"/>
      <c r="I167" s="158"/>
      <c r="J167" s="1"/>
      <c r="K167" s="1"/>
      <c r="L167" s="1"/>
      <c r="M167" s="1"/>
      <c r="N167" s="1"/>
      <c r="O167" s="122"/>
      <c r="P167" s="33" t="str">
        <f t="shared" si="8"/>
        <v>AOC 400G breakout</v>
      </c>
      <c r="Q167" s="309">
        <v>0</v>
      </c>
      <c r="R167" s="309">
        <v>0</v>
      </c>
      <c r="S167" s="309"/>
      <c r="T167" s="309"/>
      <c r="U167" s="309"/>
      <c r="V167" s="309"/>
      <c r="W167" s="309"/>
      <c r="X167" s="309"/>
      <c r="Y167" s="309"/>
      <c r="Z167" s="309"/>
      <c r="AA167" s="309"/>
      <c r="AB167" s="309"/>
    </row>
    <row r="168" spans="2:28" ht="15.6">
      <c r="B168" s="43" t="str">
        <f t="shared" si="10"/>
        <v>AOC 800G</v>
      </c>
      <c r="C168" s="8">
        <v>0</v>
      </c>
      <c r="D168" s="8">
        <v>0</v>
      </c>
      <c r="E168" s="75"/>
      <c r="F168" s="1"/>
      <c r="H168" s="1"/>
      <c r="I168" s="158"/>
      <c r="J168" s="1"/>
      <c r="K168" s="1"/>
      <c r="L168" s="1"/>
      <c r="M168" s="1"/>
      <c r="N168" s="1"/>
      <c r="O168" s="122"/>
      <c r="P168" s="33" t="str">
        <f t="shared" si="8"/>
        <v>AOC 800G</v>
      </c>
      <c r="Q168" s="309">
        <v>0</v>
      </c>
      <c r="R168" s="309">
        <v>0</v>
      </c>
      <c r="S168" s="309"/>
      <c r="T168" s="309"/>
      <c r="U168" s="309"/>
      <c r="V168" s="309"/>
      <c r="W168" s="309"/>
      <c r="X168" s="309"/>
      <c r="Y168" s="309"/>
      <c r="Z168" s="309"/>
      <c r="AA168" s="309"/>
      <c r="AB168" s="309"/>
    </row>
    <row r="169" spans="2:28" ht="15.6">
      <c r="B169" s="43" t="str">
        <f t="shared" si="10"/>
        <v>AOC 1.6T</v>
      </c>
      <c r="C169" s="8">
        <v>0</v>
      </c>
      <c r="D169" s="8">
        <v>0</v>
      </c>
      <c r="E169" s="75"/>
      <c r="F169" s="1"/>
      <c r="H169" s="1"/>
      <c r="I169" s="158"/>
      <c r="J169" s="1"/>
      <c r="K169" s="1"/>
      <c r="L169" s="1"/>
      <c r="M169" s="1"/>
      <c r="N169" s="1"/>
      <c r="O169" s="122"/>
      <c r="P169" s="33" t="str">
        <f t="shared" si="8"/>
        <v>AOC 1.6T</v>
      </c>
      <c r="Q169" s="309">
        <v>0</v>
      </c>
      <c r="R169" s="309">
        <v>0</v>
      </c>
      <c r="S169" s="309"/>
      <c r="T169" s="309"/>
      <c r="U169" s="309"/>
      <c r="V169" s="309"/>
      <c r="W169" s="309"/>
      <c r="X169" s="309"/>
      <c r="Y169" s="309"/>
      <c r="Z169" s="309"/>
      <c r="AA169" s="309"/>
      <c r="AB169" s="309"/>
    </row>
    <row r="170" spans="2:28" ht="15.6">
      <c r="B170" s="164" t="str">
        <f t="shared" si="10"/>
        <v>CPO 800 Gbps 30m</v>
      </c>
      <c r="C170" s="150">
        <v>0</v>
      </c>
      <c r="D170" s="150">
        <v>0</v>
      </c>
      <c r="E170" s="75"/>
      <c r="F170" s="1"/>
      <c r="H170" s="1"/>
      <c r="I170" s="158"/>
      <c r="J170" s="1"/>
      <c r="K170" s="1"/>
      <c r="L170" s="1"/>
      <c r="M170" s="1"/>
      <c r="N170" s="1"/>
      <c r="O170" s="122"/>
      <c r="P170" s="33" t="str">
        <f t="shared" si="8"/>
        <v>CPO 800 Gbps 30m</v>
      </c>
      <c r="Q170" s="309">
        <v>0</v>
      </c>
      <c r="R170" s="309">
        <v>0</v>
      </c>
      <c r="S170" s="309"/>
      <c r="T170" s="309"/>
      <c r="U170" s="309"/>
      <c r="V170" s="309"/>
      <c r="W170" s="309"/>
      <c r="X170" s="309"/>
      <c r="Y170" s="309"/>
      <c r="Z170" s="309"/>
      <c r="AA170" s="309"/>
      <c r="AB170" s="309"/>
    </row>
    <row r="171" spans="2:28" ht="15.6">
      <c r="B171" s="214" t="str">
        <f t="shared" si="10"/>
        <v>CPO 800 Gbps 100 m</v>
      </c>
      <c r="C171" s="215">
        <v>0</v>
      </c>
      <c r="D171" s="215">
        <v>0</v>
      </c>
      <c r="E171" s="75"/>
      <c r="F171" s="1"/>
      <c r="H171" s="1"/>
      <c r="I171" s="158"/>
      <c r="J171" s="1"/>
      <c r="K171" s="1"/>
      <c r="L171" s="1"/>
      <c r="M171" s="1"/>
      <c r="N171" s="1"/>
      <c r="O171" s="122"/>
      <c r="P171" s="33" t="str">
        <f t="shared" si="8"/>
        <v>CPO 800 Gbps 100 m</v>
      </c>
      <c r="Q171" s="309">
        <v>0</v>
      </c>
      <c r="R171" s="309">
        <v>0</v>
      </c>
      <c r="S171" s="309"/>
      <c r="T171" s="309"/>
      <c r="U171" s="309"/>
      <c r="V171" s="309"/>
      <c r="W171" s="309"/>
      <c r="X171" s="309"/>
      <c r="Y171" s="309"/>
      <c r="Z171" s="309"/>
      <c r="AA171" s="309"/>
      <c r="AB171" s="309"/>
    </row>
    <row r="172" spans="2:28" ht="15.6">
      <c r="B172" s="214" t="str">
        <f t="shared" si="10"/>
        <v>CPO 800 Gbps 500 m</v>
      </c>
      <c r="C172" s="215">
        <v>0</v>
      </c>
      <c r="D172" s="215">
        <v>0</v>
      </c>
      <c r="E172" s="75"/>
      <c r="F172" s="1"/>
      <c r="H172" s="1"/>
      <c r="I172" s="158"/>
      <c r="J172" s="1"/>
      <c r="K172" s="1"/>
      <c r="L172" s="1"/>
      <c r="M172" s="1"/>
      <c r="N172" s="1"/>
      <c r="O172" s="122"/>
      <c r="P172" s="33" t="str">
        <f t="shared" si="8"/>
        <v>CPO 800 Gbps 500 m</v>
      </c>
      <c r="Q172" s="309">
        <v>0</v>
      </c>
      <c r="R172" s="309">
        <v>0</v>
      </c>
      <c r="S172" s="309"/>
      <c r="T172" s="309"/>
      <c r="U172" s="309"/>
      <c r="V172" s="309"/>
      <c r="W172" s="309"/>
      <c r="X172" s="309"/>
      <c r="Y172" s="309"/>
      <c r="Z172" s="309"/>
      <c r="AA172" s="309"/>
      <c r="AB172" s="309"/>
    </row>
    <row r="173" spans="2:28" ht="15.6">
      <c r="B173" s="214" t="str">
        <f t="shared" si="10"/>
        <v>CPO 800 Gbps 2 km</v>
      </c>
      <c r="C173" s="215">
        <v>0</v>
      </c>
      <c r="D173" s="215">
        <v>0</v>
      </c>
      <c r="E173" s="75"/>
      <c r="F173" s="1"/>
      <c r="H173" s="1"/>
      <c r="I173" s="158"/>
      <c r="J173" s="1"/>
      <c r="K173" s="1"/>
      <c r="L173" s="1"/>
      <c r="M173" s="1"/>
      <c r="N173" s="1"/>
      <c r="O173" s="122"/>
      <c r="P173" s="33" t="str">
        <f t="shared" si="8"/>
        <v>CPO 800 Gbps 2 km</v>
      </c>
      <c r="Q173" s="309">
        <v>0</v>
      </c>
      <c r="R173" s="309">
        <v>0</v>
      </c>
      <c r="S173" s="309"/>
      <c r="T173" s="309"/>
      <c r="U173" s="309"/>
      <c r="V173" s="309"/>
      <c r="W173" s="309"/>
      <c r="X173" s="309"/>
      <c r="Y173" s="309"/>
      <c r="Z173" s="309"/>
      <c r="AA173" s="309"/>
      <c r="AB173" s="309"/>
    </row>
    <row r="174" spans="2:28" ht="12.75" customHeight="1">
      <c r="B174" s="214" t="str">
        <f t="shared" si="10"/>
        <v>CPO 800 Gbps 10 km</v>
      </c>
      <c r="C174" s="215">
        <v>0</v>
      </c>
      <c r="D174" s="215">
        <v>0</v>
      </c>
      <c r="E174" s="75"/>
      <c r="F174" s="1"/>
      <c r="H174" s="1"/>
      <c r="I174" s="158"/>
      <c r="J174" s="1"/>
      <c r="K174" s="1"/>
      <c r="L174" s="1"/>
      <c r="M174" s="1"/>
      <c r="N174" s="1"/>
      <c r="O174" s="122"/>
      <c r="P174" s="33" t="str">
        <f t="shared" si="8"/>
        <v>CPO 800 Gbps 10 km</v>
      </c>
      <c r="Q174" s="309">
        <v>0</v>
      </c>
      <c r="R174" s="309">
        <v>0</v>
      </c>
      <c r="S174" s="309"/>
      <c r="T174" s="309"/>
      <c r="U174" s="309"/>
      <c r="V174" s="309"/>
      <c r="W174" s="309"/>
      <c r="X174" s="309"/>
      <c r="Y174" s="309"/>
      <c r="Z174" s="309"/>
      <c r="AA174" s="309"/>
      <c r="AB174" s="309"/>
    </row>
    <row r="175" spans="2:28" ht="15.6">
      <c r="B175" s="102" t="str">
        <f t="shared" si="10"/>
        <v>CPO 1.6 Tbps 30m</v>
      </c>
      <c r="C175" s="150">
        <v>0</v>
      </c>
      <c r="D175" s="150">
        <v>0</v>
      </c>
      <c r="E175" s="75"/>
      <c r="F175" s="1"/>
      <c r="H175" s="1"/>
      <c r="I175" s="158"/>
      <c r="J175" s="1"/>
      <c r="K175" s="1"/>
      <c r="L175" s="1"/>
      <c r="M175" s="1"/>
      <c r="N175" s="1"/>
      <c r="O175" s="122"/>
      <c r="P175" s="33" t="str">
        <f t="shared" si="8"/>
        <v>CPO 1.6 Tbps 30m</v>
      </c>
      <c r="Q175" s="309">
        <v>0</v>
      </c>
      <c r="R175" s="309">
        <v>0</v>
      </c>
      <c r="S175" s="309"/>
      <c r="T175" s="309"/>
      <c r="U175" s="309"/>
      <c r="V175" s="309"/>
      <c r="W175" s="309"/>
      <c r="X175" s="309"/>
      <c r="Y175" s="309"/>
      <c r="Z175" s="309"/>
      <c r="AA175" s="309"/>
      <c r="AB175" s="309"/>
    </row>
    <row r="176" spans="2:28" ht="15.6">
      <c r="B176" s="102" t="str">
        <f t="shared" si="10"/>
        <v>CPO 1.6 Tbps 100 m</v>
      </c>
      <c r="C176" s="150">
        <v>0</v>
      </c>
      <c r="D176" s="150">
        <v>0</v>
      </c>
      <c r="E176" s="75"/>
      <c r="F176" s="1"/>
      <c r="H176" s="1"/>
      <c r="I176" s="158"/>
      <c r="J176" s="1"/>
      <c r="K176" s="1"/>
      <c r="L176" s="1"/>
      <c r="M176" s="1"/>
      <c r="N176" s="1"/>
      <c r="O176" s="122"/>
      <c r="P176" s="33" t="str">
        <f t="shared" si="8"/>
        <v>CPO 1.6 Tbps 100 m</v>
      </c>
      <c r="Q176" s="309">
        <v>0</v>
      </c>
      <c r="R176" s="309">
        <v>0</v>
      </c>
      <c r="S176" s="309"/>
      <c r="T176" s="309"/>
      <c r="U176" s="309"/>
      <c r="V176" s="309"/>
      <c r="W176" s="309"/>
      <c r="X176" s="309"/>
      <c r="Y176" s="309"/>
      <c r="Z176" s="309"/>
      <c r="AA176" s="309"/>
      <c r="AB176" s="309"/>
    </row>
    <row r="177" spans="1:28" ht="15.6">
      <c r="B177" s="214" t="str">
        <f t="shared" si="10"/>
        <v>CPO 1.6 Tbps 500 m</v>
      </c>
      <c r="C177" s="215">
        <v>0</v>
      </c>
      <c r="D177" s="215">
        <v>0</v>
      </c>
      <c r="E177" s="75"/>
      <c r="F177" s="1"/>
      <c r="H177" s="1"/>
      <c r="I177" s="158"/>
      <c r="J177" s="1"/>
      <c r="K177" s="1"/>
      <c r="L177" s="1"/>
      <c r="M177" s="1"/>
      <c r="N177" s="1"/>
      <c r="O177" s="122"/>
      <c r="P177" s="33" t="str">
        <f t="shared" si="8"/>
        <v>CPO 1.6 Tbps 500 m</v>
      </c>
      <c r="Q177" s="309">
        <v>0</v>
      </c>
      <c r="R177" s="309">
        <v>0</v>
      </c>
      <c r="S177" s="309"/>
      <c r="T177" s="309"/>
      <c r="U177" s="309"/>
      <c r="V177" s="309"/>
      <c r="W177" s="309"/>
      <c r="X177" s="309"/>
      <c r="Y177" s="309"/>
      <c r="Z177" s="309"/>
      <c r="AA177" s="309"/>
      <c r="AB177" s="309"/>
    </row>
    <row r="178" spans="1:28" ht="15.6">
      <c r="B178" s="214" t="str">
        <f t="shared" si="10"/>
        <v>CPO 1.6 Tbps 2 km</v>
      </c>
      <c r="C178" s="215">
        <v>0</v>
      </c>
      <c r="D178" s="215">
        <v>0</v>
      </c>
      <c r="E178" s="75"/>
      <c r="F178" s="1"/>
      <c r="H178" s="1"/>
      <c r="I178" s="158"/>
      <c r="J178" s="1"/>
      <c r="K178" s="1"/>
      <c r="L178" s="1"/>
      <c r="M178" s="1"/>
      <c r="N178" s="1"/>
      <c r="O178" s="122"/>
      <c r="P178" s="33" t="str">
        <f t="shared" si="8"/>
        <v>CPO 1.6 Tbps 2 km</v>
      </c>
      <c r="Q178" s="309">
        <v>0</v>
      </c>
      <c r="R178" s="309">
        <v>0</v>
      </c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</row>
    <row r="179" spans="1:28" ht="15.6">
      <c r="B179" s="102" t="str">
        <f t="shared" si="10"/>
        <v>CPO 1.6 Tbps 10 km</v>
      </c>
      <c r="C179" s="150">
        <v>0</v>
      </c>
      <c r="D179" s="150">
        <v>0</v>
      </c>
      <c r="E179" s="75"/>
      <c r="F179" s="1"/>
      <c r="H179" s="1"/>
      <c r="I179" s="158"/>
      <c r="J179" s="1"/>
      <c r="K179" s="1"/>
      <c r="L179" s="1"/>
      <c r="M179" s="1"/>
      <c r="N179" s="1"/>
      <c r="O179" s="122"/>
      <c r="P179" s="33" t="str">
        <f t="shared" si="8"/>
        <v>CPO 1.6 Tbps 10 km</v>
      </c>
      <c r="Q179" s="309">
        <v>0</v>
      </c>
      <c r="R179" s="309">
        <v>0</v>
      </c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</row>
    <row r="180" spans="1:28" ht="15.6">
      <c r="B180" s="53" t="str">
        <f>"Total "&amp;B147&amp;" units"</f>
        <v>Total GaAs discrete units</v>
      </c>
      <c r="C180" s="23">
        <v>1664178</v>
      </c>
      <c r="D180" s="23">
        <v>3405857</v>
      </c>
      <c r="E180" s="75"/>
      <c r="F180" s="1"/>
      <c r="H180" s="1"/>
      <c r="I180" s="158"/>
      <c r="J180" s="1"/>
      <c r="K180" s="1"/>
      <c r="L180" s="1"/>
      <c r="M180" s="1"/>
      <c r="N180" s="1"/>
      <c r="O180" s="122"/>
    </row>
    <row r="181" spans="1:28" ht="15.6">
      <c r="E181" s="75"/>
      <c r="F181" s="1"/>
      <c r="H181" s="1"/>
      <c r="I181" s="158"/>
      <c r="J181" s="1"/>
      <c r="K181" s="1"/>
      <c r="L181" s="1"/>
      <c r="M181" s="1"/>
      <c r="N181" s="1"/>
      <c r="O181" s="122"/>
    </row>
    <row r="182" spans="1:28" ht="21">
      <c r="A182" s="1">
        <f>ROWS(B184:B213)</f>
        <v>30</v>
      </c>
      <c r="B182" s="3" t="str">
        <f>Summary!B35</f>
        <v>GaAs integrated</v>
      </c>
      <c r="D182" s="1"/>
      <c r="E182" s="75"/>
      <c r="F182" s="1"/>
      <c r="H182" s="1"/>
      <c r="I182" s="158"/>
      <c r="J182" s="1"/>
      <c r="K182" s="1"/>
      <c r="L182" s="1"/>
      <c r="M182" s="1"/>
      <c r="N182" s="1"/>
      <c r="O182" s="122"/>
      <c r="P182" s="3" t="str">
        <f t="shared" ref="P182:P215" si="11">B182</f>
        <v>GaAs integrated</v>
      </c>
      <c r="Q182" s="320"/>
      <c r="R182" s="320"/>
      <c r="S182" s="320"/>
      <c r="T182" s="320"/>
      <c r="U182" s="320"/>
      <c r="V182" s="320"/>
      <c r="W182" s="320"/>
      <c r="X182" s="320"/>
      <c r="Y182" s="320"/>
      <c r="Z182" s="320"/>
      <c r="AA182" s="320"/>
      <c r="AB182" s="320"/>
    </row>
    <row r="183" spans="1:28" ht="15.6">
      <c r="B183" s="51" t="str">
        <f t="shared" ref="B183" si="12">B6</f>
        <v>Product category</v>
      </c>
      <c r="C183" s="7">
        <v>2016</v>
      </c>
      <c r="D183" s="7">
        <v>2017</v>
      </c>
      <c r="E183" s="75"/>
      <c r="F183" s="1"/>
      <c r="H183" s="1"/>
      <c r="I183" s="158"/>
      <c r="J183" s="1"/>
      <c r="K183" s="1"/>
      <c r="L183" s="1"/>
      <c r="M183" s="1"/>
      <c r="N183" s="1"/>
      <c r="O183" s="122"/>
      <c r="P183" s="14" t="str">
        <f t="shared" si="11"/>
        <v>Product category</v>
      </c>
      <c r="Q183" s="324">
        <v>2016</v>
      </c>
      <c r="R183" s="324">
        <v>2017</v>
      </c>
      <c r="S183" s="324"/>
      <c r="T183" s="324"/>
      <c r="U183" s="324"/>
      <c r="V183" s="324"/>
      <c r="W183" s="324"/>
      <c r="X183" s="324"/>
      <c r="Y183" s="324"/>
      <c r="Z183" s="324"/>
      <c r="AA183" s="324"/>
      <c r="AB183" s="324"/>
    </row>
    <row r="184" spans="1:28" ht="15.6">
      <c r="B184" s="45" t="str">
        <f t="shared" ref="B184:B214" si="13">B7</f>
        <v>AOC 1x≤10G SFP+</v>
      </c>
      <c r="C184" s="8">
        <v>0</v>
      </c>
      <c r="D184" s="8">
        <v>0</v>
      </c>
      <c r="E184" s="75"/>
      <c r="F184" s="1"/>
      <c r="H184" s="1"/>
      <c r="I184" s="158"/>
      <c r="J184" s="1"/>
      <c r="K184" s="1"/>
      <c r="L184" s="1"/>
      <c r="M184" s="1"/>
      <c r="N184" s="1"/>
      <c r="O184" s="122"/>
      <c r="P184" s="32" t="str">
        <f t="shared" si="11"/>
        <v>AOC 1x≤10G SFP+</v>
      </c>
      <c r="Q184" s="309">
        <v>0</v>
      </c>
      <c r="R184" s="309">
        <v>0</v>
      </c>
      <c r="S184" s="309"/>
      <c r="T184" s="309"/>
      <c r="U184" s="309"/>
      <c r="V184" s="309"/>
      <c r="W184" s="309"/>
      <c r="X184" s="309"/>
      <c r="Y184" s="309"/>
      <c r="Z184" s="309"/>
      <c r="AA184" s="309"/>
      <c r="AB184" s="309"/>
    </row>
    <row r="185" spans="1:28" ht="15.6">
      <c r="B185" s="43" t="str">
        <f t="shared" si="13"/>
        <v>AOC 4x≤10G QSFP+</v>
      </c>
      <c r="C185" s="8">
        <v>237295.8</v>
      </c>
      <c r="D185" s="8">
        <v>144149.6</v>
      </c>
      <c r="E185" s="75"/>
      <c r="F185" s="1"/>
      <c r="H185" s="1"/>
      <c r="I185" s="158"/>
      <c r="J185" s="1"/>
      <c r="K185" s="1"/>
      <c r="L185" s="1"/>
      <c r="M185" s="1"/>
      <c r="N185" s="1"/>
      <c r="O185" s="122"/>
      <c r="P185" s="33" t="str">
        <f t="shared" si="11"/>
        <v>AOC 4x≤10G QSFP+</v>
      </c>
      <c r="Q185" s="309">
        <v>0.7</v>
      </c>
      <c r="R185" s="309">
        <v>0.7</v>
      </c>
      <c r="S185" s="309"/>
      <c r="T185" s="309"/>
      <c r="U185" s="309"/>
      <c r="V185" s="309"/>
      <c r="W185" s="309"/>
      <c r="X185" s="309"/>
      <c r="Y185" s="309"/>
      <c r="Z185" s="309"/>
      <c r="AA185" s="309"/>
      <c r="AB185" s="309"/>
    </row>
    <row r="186" spans="1:28" ht="15.6">
      <c r="B186" s="43" t="str">
        <f t="shared" si="13"/>
        <v>AOC breakout: 4x10G from 40G</v>
      </c>
      <c r="C186" s="8">
        <v>29680</v>
      </c>
      <c r="D186" s="8">
        <v>25900</v>
      </c>
      <c r="E186" s="75"/>
      <c r="F186" s="1"/>
      <c r="H186" s="1"/>
      <c r="I186" s="158"/>
      <c r="J186" s="1"/>
      <c r="K186" s="1"/>
      <c r="L186" s="1"/>
      <c r="M186" s="1"/>
      <c r="N186" s="1"/>
      <c r="O186" s="122"/>
      <c r="P186" s="33" t="str">
        <f t="shared" si="11"/>
        <v>AOC breakout: 4x10G from 40G</v>
      </c>
      <c r="Q186" s="309">
        <v>0.7</v>
      </c>
      <c r="R186" s="309">
        <v>0.7</v>
      </c>
      <c r="S186" s="309"/>
      <c r="T186" s="309"/>
      <c r="U186" s="309"/>
      <c r="V186" s="309"/>
      <c r="W186" s="309"/>
      <c r="X186" s="309"/>
      <c r="Y186" s="309"/>
      <c r="Z186" s="309"/>
      <c r="AA186" s="309"/>
      <c r="AB186" s="309"/>
    </row>
    <row r="187" spans="1:28" ht="15.6">
      <c r="B187" s="43" t="str">
        <f t="shared" si="13"/>
        <v>AOC 12x≤12.5G CXP</v>
      </c>
      <c r="C187" s="8">
        <v>121030.35714285713</v>
      </c>
      <c r="D187" s="8">
        <v>90232</v>
      </c>
      <c r="E187" s="75"/>
      <c r="F187" s="1"/>
      <c r="H187" s="1"/>
      <c r="I187" s="158"/>
      <c r="J187" s="1"/>
      <c r="K187" s="1"/>
      <c r="L187" s="1"/>
      <c r="M187" s="1"/>
      <c r="N187" s="1"/>
      <c r="O187" s="122"/>
      <c r="P187" s="33" t="str">
        <f t="shared" si="11"/>
        <v>AOC 12x≤12.5G CXP</v>
      </c>
      <c r="Q187" s="309">
        <v>1</v>
      </c>
      <c r="R187" s="309">
        <v>1</v>
      </c>
      <c r="S187" s="309"/>
      <c r="T187" s="309"/>
      <c r="U187" s="309"/>
      <c r="V187" s="309"/>
      <c r="W187" s="309"/>
      <c r="X187" s="309"/>
      <c r="Y187" s="309"/>
      <c r="Z187" s="309"/>
      <c r="AA187" s="309"/>
      <c r="AB187" s="309"/>
    </row>
    <row r="188" spans="1:28" ht="15.6">
      <c r="B188" s="43" t="str">
        <f t="shared" si="13"/>
        <v>EOM 12x≤12.5G XCVR - CXP</v>
      </c>
      <c r="C188" s="8">
        <v>25000</v>
      </c>
      <c r="D188" s="8">
        <v>16425</v>
      </c>
      <c r="E188" s="75"/>
      <c r="F188" s="1"/>
      <c r="H188" s="1"/>
      <c r="I188" s="158"/>
      <c r="J188" s="1"/>
      <c r="K188" s="1"/>
      <c r="L188" s="1"/>
      <c r="M188" s="1"/>
      <c r="N188" s="1"/>
      <c r="O188" s="122"/>
      <c r="P188" s="33" t="str">
        <f t="shared" si="11"/>
        <v>EOM 12x≤12.5G XCVR - CXP</v>
      </c>
      <c r="Q188" s="309">
        <v>1</v>
      </c>
      <c r="R188" s="309">
        <v>1</v>
      </c>
      <c r="S188" s="309"/>
      <c r="T188" s="309"/>
      <c r="U188" s="309"/>
      <c r="V188" s="309"/>
      <c r="W188" s="309"/>
      <c r="X188" s="309"/>
      <c r="Y188" s="309"/>
      <c r="Z188" s="309"/>
      <c r="AA188" s="309"/>
      <c r="AB188" s="309"/>
    </row>
    <row r="189" spans="1:28" ht="15.6">
      <c r="B189" s="43" t="str">
        <f t="shared" si="13"/>
        <v>AOC 4x12-14G QSFP+</v>
      </c>
      <c r="C189" s="8">
        <v>128147.2</v>
      </c>
      <c r="D189" s="8">
        <v>109764</v>
      </c>
      <c r="E189" s="75"/>
      <c r="F189" s="1"/>
      <c r="H189" s="1"/>
      <c r="I189" s="158"/>
      <c r="J189" s="1"/>
      <c r="K189" s="1"/>
      <c r="L189" s="1"/>
      <c r="M189" s="1"/>
      <c r="N189" s="1"/>
      <c r="O189" s="122"/>
      <c r="P189" s="33" t="str">
        <f t="shared" si="11"/>
        <v>AOC 4x12-14G QSFP+</v>
      </c>
      <c r="Q189" s="309">
        <v>0.8</v>
      </c>
      <c r="R189" s="309">
        <v>0.8</v>
      </c>
      <c r="S189" s="309"/>
      <c r="T189" s="309"/>
      <c r="U189" s="309"/>
      <c r="V189" s="309"/>
      <c r="W189" s="309"/>
      <c r="X189" s="309"/>
      <c r="Y189" s="309"/>
      <c r="Z189" s="309"/>
      <c r="AA189" s="309"/>
      <c r="AB189" s="309"/>
    </row>
    <row r="190" spans="1:28" ht="15.6">
      <c r="B190" s="43" t="str">
        <f t="shared" si="13"/>
        <v>AOC 4x12G Mini-SAS HD</v>
      </c>
      <c r="C190" s="8">
        <v>25600</v>
      </c>
      <c r="D190" s="8">
        <v>36500</v>
      </c>
      <c r="E190" s="75"/>
      <c r="F190" s="1"/>
      <c r="H190" s="1"/>
      <c r="I190" s="158"/>
      <c r="J190" s="1"/>
      <c r="K190" s="1"/>
      <c r="L190" s="1"/>
      <c r="M190" s="1"/>
      <c r="N190" s="1"/>
      <c r="O190" s="122"/>
      <c r="P190" s="33" t="str">
        <f t="shared" si="11"/>
        <v>AOC 4x12G Mini-SAS HD</v>
      </c>
      <c r="Q190" s="309">
        <v>1</v>
      </c>
      <c r="R190" s="309">
        <v>1</v>
      </c>
      <c r="S190" s="309"/>
      <c r="T190" s="309"/>
      <c r="U190" s="309"/>
      <c r="V190" s="309"/>
      <c r="W190" s="309"/>
      <c r="X190" s="309"/>
      <c r="Y190" s="309"/>
      <c r="Z190" s="309"/>
      <c r="AA190" s="309"/>
      <c r="AB190" s="309"/>
    </row>
    <row r="191" spans="1:28" ht="15.6">
      <c r="B191" s="43" t="str">
        <f t="shared" si="13"/>
        <v>AOC 1x25-28G SFP28</v>
      </c>
      <c r="C191" s="8">
        <v>0</v>
      </c>
      <c r="D191" s="8">
        <v>0</v>
      </c>
      <c r="E191" s="75"/>
      <c r="F191" s="1"/>
      <c r="H191" s="1"/>
      <c r="I191" s="158"/>
      <c r="J191" s="1"/>
      <c r="K191" s="1"/>
      <c r="L191" s="1"/>
      <c r="M191" s="1"/>
      <c r="N191" s="1"/>
      <c r="O191" s="122"/>
      <c r="P191" s="33" t="str">
        <f t="shared" si="11"/>
        <v>AOC 1x25-28G SFP28</v>
      </c>
      <c r="Q191" s="309">
        <v>0</v>
      </c>
      <c r="R191" s="309">
        <v>0</v>
      </c>
      <c r="S191" s="309"/>
      <c r="T191" s="309"/>
      <c r="U191" s="309"/>
      <c r="V191" s="309"/>
      <c r="W191" s="309"/>
      <c r="X191" s="309"/>
      <c r="Y191" s="309"/>
      <c r="Z191" s="309"/>
      <c r="AA191" s="309"/>
      <c r="AB191" s="309"/>
    </row>
    <row r="192" spans="1:28" ht="15.6">
      <c r="B192" s="43" t="str">
        <f t="shared" si="13"/>
        <v>AOC 100G</v>
      </c>
      <c r="C192" s="8">
        <v>140000</v>
      </c>
      <c r="D192" s="8">
        <v>196709</v>
      </c>
      <c r="E192" s="75"/>
      <c r="F192" s="1"/>
      <c r="H192" s="1"/>
      <c r="I192" s="158"/>
      <c r="J192" s="1"/>
      <c r="K192" s="1"/>
      <c r="L192" s="1"/>
      <c r="M192" s="1"/>
      <c r="N192" s="1"/>
      <c r="O192" s="122"/>
      <c r="P192" s="33" t="str">
        <f t="shared" si="11"/>
        <v>AOC 100G</v>
      </c>
      <c r="Q192" s="309">
        <v>1</v>
      </c>
      <c r="R192" s="309">
        <v>1</v>
      </c>
      <c r="S192" s="309"/>
      <c r="T192" s="309"/>
      <c r="U192" s="309"/>
      <c r="V192" s="309"/>
      <c r="W192" s="309"/>
      <c r="X192" s="309"/>
      <c r="Y192" s="309"/>
      <c r="Z192" s="309"/>
      <c r="AA192" s="309"/>
      <c r="AB192" s="309"/>
    </row>
    <row r="193" spans="2:28" ht="15.6">
      <c r="B193" s="43" t="str">
        <f t="shared" si="13"/>
        <v>AOC 100G breakout</v>
      </c>
      <c r="C193" s="8">
        <v>0</v>
      </c>
      <c r="D193" s="8">
        <v>0</v>
      </c>
      <c r="E193" s="75"/>
      <c r="F193" s="1"/>
      <c r="H193" s="1"/>
      <c r="I193" s="158"/>
      <c r="J193" s="1"/>
      <c r="K193" s="1"/>
      <c r="L193" s="1"/>
      <c r="M193" s="1"/>
      <c r="N193" s="1"/>
      <c r="O193" s="122"/>
      <c r="P193" s="33" t="str">
        <f t="shared" si="11"/>
        <v>AOC 100G breakout</v>
      </c>
      <c r="Q193" s="309">
        <v>0</v>
      </c>
      <c r="R193" s="309">
        <v>0</v>
      </c>
      <c r="S193" s="309"/>
      <c r="T193" s="309"/>
      <c r="U193" s="309"/>
      <c r="V193" s="309"/>
      <c r="W193" s="309"/>
      <c r="X193" s="309"/>
      <c r="Y193" s="309"/>
      <c r="Z193" s="309"/>
      <c r="AA193" s="309"/>
      <c r="AB193" s="309"/>
    </row>
    <row r="194" spans="2:28" ht="15.6">
      <c r="B194" s="43" t="str">
        <f t="shared" si="13"/>
        <v>AOC 4x24G Mini-SAS HD</v>
      </c>
      <c r="C194" s="8">
        <v>0</v>
      </c>
      <c r="D194" s="8">
        <v>0</v>
      </c>
      <c r="E194" s="75"/>
      <c r="F194" s="1"/>
      <c r="H194" s="1"/>
      <c r="I194" s="158"/>
      <c r="J194" s="1"/>
      <c r="K194" s="1"/>
      <c r="L194" s="1"/>
      <c r="M194" s="1"/>
      <c r="N194" s="1"/>
      <c r="O194" s="122"/>
      <c r="P194" s="33" t="str">
        <f t="shared" si="11"/>
        <v>AOC 4x24G Mini-SAS HD</v>
      </c>
      <c r="Q194" s="309">
        <v>1</v>
      </c>
      <c r="R194" s="309">
        <v>1</v>
      </c>
      <c r="S194" s="309"/>
      <c r="T194" s="309"/>
      <c r="U194" s="309"/>
      <c r="V194" s="309"/>
      <c r="W194" s="309"/>
      <c r="X194" s="309"/>
      <c r="Y194" s="309"/>
      <c r="Z194" s="309"/>
      <c r="AA194" s="309"/>
      <c r="AB194" s="309"/>
    </row>
    <row r="195" spans="2:28" ht="15.6">
      <c r="B195" s="43" t="str">
        <f t="shared" si="13"/>
        <v>AOC 12x25-28G CXP28</v>
      </c>
      <c r="C195" s="8">
        <v>0</v>
      </c>
      <c r="D195" s="8">
        <v>0</v>
      </c>
      <c r="E195" s="75"/>
      <c r="F195" s="1"/>
      <c r="H195" s="1"/>
      <c r="I195" s="158"/>
      <c r="J195" s="1"/>
      <c r="K195" s="1"/>
      <c r="L195" s="1"/>
      <c r="M195" s="1"/>
      <c r="N195" s="1"/>
      <c r="O195" s="122"/>
      <c r="P195" s="33" t="str">
        <f t="shared" si="11"/>
        <v>AOC 12x25-28G CXP28</v>
      </c>
      <c r="Q195" s="309">
        <v>1</v>
      </c>
      <c r="R195" s="309">
        <v>1</v>
      </c>
      <c r="S195" s="309"/>
      <c r="T195" s="309"/>
      <c r="U195" s="309"/>
      <c r="V195" s="309"/>
      <c r="W195" s="309"/>
      <c r="X195" s="309"/>
      <c r="Y195" s="309"/>
      <c r="Z195" s="309"/>
      <c r="AA195" s="309"/>
      <c r="AB195" s="309"/>
    </row>
    <row r="196" spans="2:28" ht="15.6">
      <c r="B196" s="43" t="str">
        <f t="shared" si="13"/>
        <v>EOM 4,8,12,16,24x25-28G XCVR</v>
      </c>
      <c r="C196" s="8">
        <v>37100</v>
      </c>
      <c r="D196" s="8">
        <v>94472.8</v>
      </c>
      <c r="E196" s="75"/>
      <c r="F196" s="1"/>
      <c r="H196" s="1"/>
      <c r="I196" s="158"/>
      <c r="J196" s="1"/>
      <c r="K196" s="1"/>
      <c r="L196" s="1"/>
      <c r="M196" s="1"/>
      <c r="N196" s="1"/>
      <c r="O196" s="122"/>
      <c r="P196" s="33" t="str">
        <f t="shared" si="11"/>
        <v>EOM 4,8,12,16,24x25-28G XCVR</v>
      </c>
      <c r="Q196" s="309">
        <v>0.7</v>
      </c>
      <c r="R196" s="309">
        <v>0.8</v>
      </c>
      <c r="S196" s="309"/>
      <c r="T196" s="309"/>
      <c r="U196" s="309"/>
      <c r="V196" s="309"/>
      <c r="W196" s="309"/>
      <c r="X196" s="309"/>
      <c r="Y196" s="309"/>
      <c r="Z196" s="309"/>
      <c r="AA196" s="309"/>
      <c r="AB196" s="309"/>
    </row>
    <row r="197" spans="2:28" ht="15.6">
      <c r="B197" s="43" t="str">
        <f t="shared" si="13"/>
        <v>EOM 12x25-28G XCVR - CXP28</v>
      </c>
      <c r="C197" s="8">
        <v>0</v>
      </c>
      <c r="D197" s="8">
        <v>0</v>
      </c>
      <c r="E197" s="75"/>
      <c r="F197" s="1"/>
      <c r="H197" s="1"/>
      <c r="I197" s="158"/>
      <c r="J197" s="1"/>
      <c r="K197" s="1"/>
      <c r="L197" s="1"/>
      <c r="M197" s="1"/>
      <c r="N197" s="1"/>
      <c r="O197" s="122"/>
      <c r="P197" s="33" t="str">
        <f t="shared" si="11"/>
        <v>EOM 12x25-28G XCVR - CXP28</v>
      </c>
      <c r="Q197" s="309">
        <v>1</v>
      </c>
      <c r="R197" s="309">
        <v>1</v>
      </c>
      <c r="S197" s="309"/>
      <c r="T197" s="309"/>
      <c r="U197" s="309"/>
      <c r="V197" s="309"/>
      <c r="W197" s="309"/>
      <c r="X197" s="309"/>
      <c r="Y197" s="309"/>
      <c r="Z197" s="309"/>
      <c r="AA197" s="309"/>
      <c r="AB197" s="309"/>
    </row>
    <row r="198" spans="2:28" ht="15.6">
      <c r="B198" s="43" t="str">
        <f t="shared" si="13"/>
        <v>AOC 1x50-56G SFP56</v>
      </c>
      <c r="C198" s="8">
        <v>0</v>
      </c>
      <c r="D198" s="8">
        <v>0</v>
      </c>
      <c r="E198" s="75"/>
      <c r="F198" s="1"/>
      <c r="H198" s="1"/>
      <c r="I198" s="158"/>
      <c r="J198" s="1"/>
      <c r="K198" s="1"/>
      <c r="L198" s="1"/>
      <c r="M198" s="1"/>
      <c r="N198" s="1"/>
      <c r="O198" s="122"/>
      <c r="P198" s="33" t="str">
        <f t="shared" si="11"/>
        <v>AOC 1x50-56G SFP56</v>
      </c>
      <c r="Q198" s="309">
        <v>0</v>
      </c>
      <c r="R198" s="309">
        <v>0</v>
      </c>
      <c r="S198" s="309"/>
      <c r="T198" s="309"/>
      <c r="U198" s="309"/>
      <c r="V198" s="309"/>
      <c r="W198" s="309"/>
      <c r="X198" s="309"/>
      <c r="Y198" s="309"/>
      <c r="Z198" s="309"/>
      <c r="AA198" s="309"/>
      <c r="AB198" s="309"/>
    </row>
    <row r="199" spans="2:28" ht="15.6">
      <c r="B199" s="43" t="str">
        <f t="shared" si="13"/>
        <v>AOC 4x50-56G QSFP56</v>
      </c>
      <c r="C199" s="8">
        <v>0</v>
      </c>
      <c r="D199" s="8">
        <v>0</v>
      </c>
      <c r="E199" s="75"/>
      <c r="F199" s="1"/>
      <c r="H199" s="1"/>
      <c r="I199" s="158"/>
      <c r="J199" s="1"/>
      <c r="K199" s="1"/>
      <c r="L199" s="1"/>
      <c r="M199" s="1"/>
      <c r="N199" s="1"/>
      <c r="O199" s="122"/>
      <c r="P199" s="33" t="str">
        <f t="shared" si="11"/>
        <v>AOC 4x50-56G QSFP56</v>
      </c>
      <c r="Q199" s="309">
        <v>0.75</v>
      </c>
      <c r="R199" s="309">
        <v>0.85</v>
      </c>
      <c r="S199" s="309"/>
      <c r="T199" s="309"/>
      <c r="U199" s="309"/>
      <c r="V199" s="309"/>
      <c r="W199" s="309"/>
      <c r="X199" s="309"/>
      <c r="Y199" s="309"/>
      <c r="Z199" s="309"/>
      <c r="AA199" s="309"/>
      <c r="AB199" s="309"/>
    </row>
    <row r="200" spans="2:28" ht="15.6">
      <c r="B200" s="43" t="str">
        <f t="shared" si="13"/>
        <v>EOM Next Gen</v>
      </c>
      <c r="C200" s="8">
        <v>0</v>
      </c>
      <c r="D200" s="8">
        <v>0</v>
      </c>
      <c r="E200" s="75"/>
      <c r="F200" s="1"/>
      <c r="H200" s="1"/>
      <c r="I200" s="158"/>
      <c r="J200" s="1"/>
      <c r="K200" s="1"/>
      <c r="L200" s="1"/>
      <c r="M200" s="1"/>
      <c r="N200" s="1"/>
      <c r="O200" s="122"/>
      <c r="P200" s="33" t="str">
        <f t="shared" si="11"/>
        <v>EOM Next Gen</v>
      </c>
      <c r="Q200" s="309">
        <v>1</v>
      </c>
      <c r="R200" s="309">
        <v>0.95</v>
      </c>
      <c r="S200" s="309"/>
      <c r="T200" s="309"/>
      <c r="U200" s="309"/>
      <c r="V200" s="309"/>
      <c r="W200" s="309"/>
      <c r="X200" s="309"/>
      <c r="Y200" s="309"/>
      <c r="Z200" s="309"/>
      <c r="AA200" s="309"/>
      <c r="AB200" s="309"/>
    </row>
    <row r="201" spans="2:28" ht="15.6">
      <c r="B201" s="43" t="str">
        <f t="shared" si="13"/>
        <v>AOC 400G</v>
      </c>
      <c r="C201" s="8">
        <v>0</v>
      </c>
      <c r="D201" s="8">
        <v>0</v>
      </c>
      <c r="E201" s="75"/>
      <c r="F201" s="1"/>
      <c r="H201" s="1"/>
      <c r="I201" s="158"/>
      <c r="J201" s="1"/>
      <c r="K201" s="1"/>
      <c r="L201" s="1"/>
      <c r="M201" s="1"/>
      <c r="N201" s="1"/>
      <c r="O201" s="122"/>
      <c r="P201" s="33" t="str">
        <f t="shared" si="11"/>
        <v>AOC 400G</v>
      </c>
      <c r="Q201" s="309">
        <v>0</v>
      </c>
      <c r="R201" s="309">
        <v>0</v>
      </c>
      <c r="S201" s="309"/>
      <c r="T201" s="309"/>
      <c r="U201" s="309"/>
      <c r="V201" s="309"/>
      <c r="W201" s="309"/>
      <c r="X201" s="309"/>
      <c r="Y201" s="309"/>
      <c r="Z201" s="309"/>
      <c r="AA201" s="309"/>
      <c r="AB201" s="309"/>
    </row>
    <row r="202" spans="2:28" ht="15.6">
      <c r="B202" s="43" t="str">
        <f t="shared" si="13"/>
        <v>AOC 400G breakout</v>
      </c>
      <c r="C202" s="8">
        <v>0</v>
      </c>
      <c r="D202" s="8">
        <v>0</v>
      </c>
      <c r="E202" s="75"/>
      <c r="F202" s="1"/>
      <c r="H202" s="1"/>
      <c r="I202" s="158"/>
      <c r="J202" s="1"/>
      <c r="K202" s="1"/>
      <c r="L202" s="1"/>
      <c r="M202" s="1"/>
      <c r="N202" s="1"/>
      <c r="O202" s="122"/>
      <c r="P202" s="33" t="str">
        <f t="shared" si="11"/>
        <v>AOC 400G breakout</v>
      </c>
      <c r="Q202" s="309">
        <v>1</v>
      </c>
      <c r="R202" s="309">
        <v>1</v>
      </c>
      <c r="S202" s="309"/>
      <c r="T202" s="309"/>
      <c r="U202" s="309"/>
      <c r="V202" s="309"/>
      <c r="W202" s="309"/>
      <c r="X202" s="309"/>
      <c r="Y202" s="309"/>
      <c r="Z202" s="309"/>
      <c r="AA202" s="309"/>
      <c r="AB202" s="309"/>
    </row>
    <row r="203" spans="2:28" ht="15.6">
      <c r="B203" s="43" t="str">
        <f t="shared" si="13"/>
        <v>AOC 800G</v>
      </c>
      <c r="C203" s="8">
        <v>0</v>
      </c>
      <c r="D203" s="8">
        <v>0</v>
      </c>
      <c r="E203" s="75"/>
      <c r="F203" s="1"/>
      <c r="H203" s="1"/>
      <c r="I203" s="158"/>
      <c r="J203" s="1"/>
      <c r="K203" s="1"/>
      <c r="L203" s="1"/>
      <c r="M203" s="1"/>
      <c r="N203" s="1"/>
      <c r="O203" s="122"/>
      <c r="P203" s="33" t="str">
        <f t="shared" si="11"/>
        <v>AOC 800G</v>
      </c>
      <c r="Q203" s="309">
        <v>0.85</v>
      </c>
      <c r="R203" s="309">
        <v>0.8</v>
      </c>
      <c r="S203" s="309"/>
      <c r="T203" s="309"/>
      <c r="U203" s="309"/>
      <c r="V203" s="309"/>
      <c r="W203" s="309"/>
      <c r="X203" s="309"/>
      <c r="Y203" s="309"/>
      <c r="Z203" s="309"/>
      <c r="AA203" s="309"/>
      <c r="AB203" s="309"/>
    </row>
    <row r="204" spans="2:28" ht="15.6">
      <c r="B204" s="43" t="str">
        <f t="shared" si="13"/>
        <v>AOC 1.6T</v>
      </c>
      <c r="C204" s="8">
        <v>0</v>
      </c>
      <c r="D204" s="8">
        <v>0</v>
      </c>
      <c r="E204" s="75"/>
      <c r="F204" s="1"/>
      <c r="H204" s="1"/>
      <c r="I204" s="158"/>
      <c r="J204" s="1"/>
      <c r="K204" s="1"/>
      <c r="L204" s="1"/>
      <c r="M204" s="1"/>
      <c r="N204" s="1"/>
      <c r="O204" s="122"/>
      <c r="P204" s="33" t="str">
        <f t="shared" si="11"/>
        <v>AOC 1.6T</v>
      </c>
      <c r="Q204" s="309">
        <v>1</v>
      </c>
      <c r="R204" s="309">
        <v>1</v>
      </c>
      <c r="S204" s="309"/>
      <c r="T204" s="309"/>
      <c r="U204" s="309"/>
      <c r="V204" s="309"/>
      <c r="W204" s="309"/>
      <c r="X204" s="309"/>
      <c r="Y204" s="309"/>
      <c r="Z204" s="309"/>
      <c r="AA204" s="309"/>
      <c r="AB204" s="309"/>
    </row>
    <row r="205" spans="2:28" ht="15.6">
      <c r="B205" s="164" t="str">
        <f t="shared" si="13"/>
        <v>CPO 800 Gbps 30m</v>
      </c>
      <c r="C205" s="150">
        <v>0</v>
      </c>
      <c r="D205" s="150">
        <v>0</v>
      </c>
      <c r="E205" s="75"/>
      <c r="F205" s="1"/>
      <c r="H205" s="1"/>
      <c r="I205" s="158"/>
      <c r="J205" s="1"/>
      <c r="K205" s="1"/>
      <c r="L205" s="1"/>
      <c r="M205" s="1"/>
      <c r="N205" s="1"/>
      <c r="O205" s="122"/>
      <c r="P205" s="33" t="str">
        <f t="shared" si="11"/>
        <v>CPO 800 Gbps 30m</v>
      </c>
      <c r="Q205" s="309">
        <v>1</v>
      </c>
      <c r="R205" s="309">
        <v>1</v>
      </c>
      <c r="S205" s="309"/>
      <c r="T205" s="309"/>
      <c r="U205" s="309"/>
      <c r="V205" s="309"/>
      <c r="W205" s="309"/>
      <c r="X205" s="309"/>
      <c r="Y205" s="309"/>
      <c r="Z205" s="309"/>
      <c r="AA205" s="309"/>
      <c r="AB205" s="309"/>
    </row>
    <row r="206" spans="2:28" ht="15.6">
      <c r="B206" s="214" t="str">
        <f t="shared" si="13"/>
        <v>CPO 800 Gbps 100 m</v>
      </c>
      <c r="C206" s="215">
        <v>0</v>
      </c>
      <c r="D206" s="215">
        <v>0</v>
      </c>
      <c r="E206" s="75"/>
      <c r="F206" s="1"/>
      <c r="H206" s="1"/>
      <c r="I206" s="158"/>
      <c r="J206" s="1"/>
      <c r="K206" s="1"/>
      <c r="L206" s="1"/>
      <c r="M206" s="1"/>
      <c r="N206" s="1"/>
      <c r="O206" s="122"/>
      <c r="P206" s="33" t="str">
        <f t="shared" si="11"/>
        <v>CPO 800 Gbps 100 m</v>
      </c>
      <c r="Q206" s="309">
        <v>1</v>
      </c>
      <c r="R206" s="309">
        <v>1</v>
      </c>
      <c r="S206" s="309"/>
      <c r="T206" s="309"/>
      <c r="U206" s="309"/>
      <c r="V206" s="309"/>
      <c r="W206" s="309"/>
      <c r="X206" s="309"/>
      <c r="Y206" s="309"/>
      <c r="Z206" s="309"/>
      <c r="AA206" s="309"/>
      <c r="AB206" s="309"/>
    </row>
    <row r="207" spans="2:28" ht="15.6">
      <c r="B207" s="214" t="str">
        <f t="shared" si="13"/>
        <v>CPO 800 Gbps 500 m</v>
      </c>
      <c r="C207" s="215">
        <v>0</v>
      </c>
      <c r="D207" s="215">
        <v>0</v>
      </c>
      <c r="E207" s="75"/>
      <c r="F207" s="1"/>
      <c r="H207" s="1"/>
      <c r="I207" s="158"/>
      <c r="J207" s="1"/>
      <c r="K207" s="1"/>
      <c r="L207" s="1"/>
      <c r="M207" s="1"/>
      <c r="N207" s="1"/>
      <c r="O207" s="122"/>
      <c r="P207" s="33" t="str">
        <f t="shared" si="11"/>
        <v>CPO 800 Gbps 500 m</v>
      </c>
      <c r="Q207" s="309">
        <v>1</v>
      </c>
      <c r="R207" s="309">
        <v>1</v>
      </c>
      <c r="S207" s="309"/>
      <c r="T207" s="309"/>
      <c r="U207" s="309"/>
      <c r="V207" s="309"/>
      <c r="W207" s="309"/>
      <c r="X207" s="309"/>
      <c r="Y207" s="309"/>
      <c r="Z207" s="309"/>
      <c r="AA207" s="309"/>
      <c r="AB207" s="309"/>
    </row>
    <row r="208" spans="2:28" ht="15.6">
      <c r="B208" s="214" t="str">
        <f t="shared" si="13"/>
        <v>CPO 800 Gbps 2 km</v>
      </c>
      <c r="C208" s="215">
        <v>0</v>
      </c>
      <c r="D208" s="215">
        <v>0</v>
      </c>
      <c r="E208" s="75"/>
      <c r="F208" s="1"/>
      <c r="H208" s="1"/>
      <c r="I208" s="158"/>
      <c r="J208" s="1"/>
      <c r="K208" s="1"/>
      <c r="L208" s="1"/>
      <c r="M208" s="1"/>
      <c r="N208" s="1"/>
      <c r="O208" s="122"/>
      <c r="P208" s="33" t="str">
        <f t="shared" si="11"/>
        <v>CPO 800 Gbps 2 km</v>
      </c>
      <c r="Q208" s="309">
        <v>1</v>
      </c>
      <c r="R208" s="309">
        <v>1</v>
      </c>
      <c r="S208" s="309"/>
      <c r="T208" s="309"/>
      <c r="U208" s="309"/>
      <c r="V208" s="309"/>
      <c r="W208" s="309"/>
      <c r="X208" s="309"/>
      <c r="Y208" s="309"/>
      <c r="Z208" s="309"/>
      <c r="AA208" s="309"/>
      <c r="AB208" s="309"/>
    </row>
    <row r="209" spans="1:29" ht="15.6">
      <c r="B209" s="214" t="str">
        <f t="shared" si="13"/>
        <v>CPO 800 Gbps 10 km</v>
      </c>
      <c r="C209" s="215">
        <v>0</v>
      </c>
      <c r="D209" s="215">
        <v>0</v>
      </c>
      <c r="E209" s="75"/>
      <c r="F209" s="1"/>
      <c r="H209" s="1"/>
      <c r="I209" s="158"/>
      <c r="J209" s="1"/>
      <c r="K209" s="1"/>
      <c r="L209" s="1"/>
      <c r="M209" s="1"/>
      <c r="N209" s="1"/>
      <c r="O209" s="122"/>
      <c r="P209" s="33" t="str">
        <f t="shared" si="11"/>
        <v>CPO 800 Gbps 10 km</v>
      </c>
      <c r="Q209" s="309">
        <v>1</v>
      </c>
      <c r="R209" s="309">
        <v>1</v>
      </c>
      <c r="S209" s="309"/>
      <c r="T209" s="309"/>
      <c r="U209" s="309"/>
      <c r="V209" s="309"/>
      <c r="W209" s="309"/>
      <c r="X209" s="309"/>
      <c r="Y209" s="309"/>
      <c r="Z209" s="309"/>
      <c r="AA209" s="309"/>
      <c r="AB209" s="309"/>
    </row>
    <row r="210" spans="1:29" ht="15.6">
      <c r="B210" s="102" t="str">
        <f t="shared" si="13"/>
        <v>CPO 1.6 Tbps 30m</v>
      </c>
      <c r="C210" s="150">
        <v>0</v>
      </c>
      <c r="D210" s="150">
        <v>0</v>
      </c>
      <c r="E210" s="75"/>
      <c r="F210" s="1"/>
      <c r="H210" s="1"/>
      <c r="I210" s="158"/>
      <c r="J210" s="1"/>
      <c r="K210" s="1"/>
      <c r="L210" s="1"/>
      <c r="M210" s="1"/>
      <c r="N210" s="1"/>
      <c r="O210" s="122"/>
      <c r="P210" s="33" t="str">
        <f t="shared" si="11"/>
        <v>CPO 1.6 Tbps 30m</v>
      </c>
      <c r="Q210" s="309">
        <v>1</v>
      </c>
      <c r="R210" s="309">
        <v>1</v>
      </c>
      <c r="S210" s="309"/>
      <c r="T210" s="309"/>
      <c r="U210" s="309"/>
      <c r="V210" s="309"/>
      <c r="W210" s="309"/>
      <c r="X210" s="309"/>
      <c r="Y210" s="309"/>
      <c r="Z210" s="309"/>
      <c r="AA210" s="309"/>
      <c r="AB210" s="309"/>
    </row>
    <row r="211" spans="1:29" ht="15.6">
      <c r="B211" s="102" t="str">
        <f t="shared" si="13"/>
        <v>CPO 1.6 Tbps 100 m</v>
      </c>
      <c r="C211" s="150">
        <v>0</v>
      </c>
      <c r="D211" s="150">
        <v>0</v>
      </c>
      <c r="E211" s="75"/>
      <c r="F211" s="1"/>
      <c r="H211" s="1"/>
      <c r="I211" s="158"/>
      <c r="J211" s="1"/>
      <c r="K211" s="1"/>
      <c r="L211" s="1"/>
      <c r="M211" s="1"/>
      <c r="N211" s="1"/>
      <c r="O211" s="122"/>
      <c r="P211" s="33" t="str">
        <f t="shared" si="11"/>
        <v>CPO 1.6 Tbps 100 m</v>
      </c>
      <c r="Q211" s="309">
        <v>1</v>
      </c>
      <c r="R211" s="309">
        <v>1</v>
      </c>
      <c r="S211" s="309"/>
      <c r="T211" s="309"/>
      <c r="U211" s="309"/>
      <c r="V211" s="309"/>
      <c r="W211" s="309"/>
      <c r="X211" s="309"/>
      <c r="Y211" s="309"/>
      <c r="Z211" s="309"/>
      <c r="AA211" s="309"/>
      <c r="AB211" s="309"/>
    </row>
    <row r="212" spans="1:29" ht="15.6">
      <c r="B212" s="214" t="str">
        <f t="shared" si="13"/>
        <v>CPO 1.6 Tbps 500 m</v>
      </c>
      <c r="C212" s="215">
        <v>0</v>
      </c>
      <c r="D212" s="215">
        <v>0</v>
      </c>
      <c r="E212" s="75"/>
      <c r="F212" s="1"/>
      <c r="H212" s="1"/>
      <c r="I212" s="158"/>
      <c r="J212" s="1"/>
      <c r="K212" s="1"/>
      <c r="L212" s="1"/>
      <c r="M212" s="1"/>
      <c r="N212" s="1"/>
      <c r="O212" s="122"/>
      <c r="P212" s="33" t="str">
        <f t="shared" si="11"/>
        <v>CPO 1.6 Tbps 500 m</v>
      </c>
      <c r="Q212" s="309">
        <v>1</v>
      </c>
      <c r="R212" s="309">
        <v>1</v>
      </c>
      <c r="S212" s="309"/>
      <c r="T212" s="309"/>
      <c r="U212" s="309"/>
      <c r="V212" s="309"/>
      <c r="W212" s="309"/>
      <c r="X212" s="309"/>
      <c r="Y212" s="309"/>
      <c r="Z212" s="309"/>
      <c r="AA212" s="309"/>
      <c r="AB212" s="309"/>
    </row>
    <row r="213" spans="1:29" ht="15.6">
      <c r="B213" s="214" t="str">
        <f t="shared" si="13"/>
        <v>CPO 1.6 Tbps 2 km</v>
      </c>
      <c r="C213" s="215">
        <v>0</v>
      </c>
      <c r="D213" s="215">
        <v>0</v>
      </c>
      <c r="E213" s="75"/>
      <c r="F213" s="1"/>
      <c r="H213" s="1"/>
      <c r="I213" s="158"/>
      <c r="J213" s="1"/>
      <c r="K213" s="1"/>
      <c r="L213" s="1"/>
      <c r="M213" s="1"/>
      <c r="N213" s="1"/>
      <c r="O213" s="122"/>
      <c r="P213" s="33" t="str">
        <f t="shared" si="11"/>
        <v>CPO 1.6 Tbps 2 km</v>
      </c>
      <c r="Q213" s="309">
        <v>1</v>
      </c>
      <c r="R213" s="309">
        <v>1</v>
      </c>
      <c r="S213" s="309"/>
      <c r="T213" s="309"/>
      <c r="U213" s="309"/>
      <c r="V213" s="309"/>
      <c r="W213" s="309"/>
      <c r="X213" s="309"/>
      <c r="Y213" s="309"/>
      <c r="Z213" s="309"/>
      <c r="AA213" s="309"/>
      <c r="AB213" s="309"/>
    </row>
    <row r="214" spans="1:29" ht="15.6">
      <c r="B214" s="102" t="str">
        <f t="shared" si="13"/>
        <v>CPO 1.6 Tbps 10 km</v>
      </c>
      <c r="C214" s="150">
        <v>0</v>
      </c>
      <c r="D214" s="150">
        <v>0</v>
      </c>
      <c r="E214" s="75"/>
      <c r="F214" s="1"/>
      <c r="H214" s="1"/>
      <c r="I214" s="158"/>
      <c r="J214" s="1"/>
      <c r="K214" s="1"/>
      <c r="L214" s="1"/>
      <c r="M214" s="1"/>
      <c r="N214" s="1"/>
      <c r="O214" s="122"/>
      <c r="P214" s="33" t="str">
        <f t="shared" si="11"/>
        <v>CPO 1.6 Tbps 10 km</v>
      </c>
      <c r="Q214" s="309">
        <v>1</v>
      </c>
      <c r="R214" s="309">
        <v>1</v>
      </c>
      <c r="S214" s="309"/>
      <c r="T214" s="309"/>
      <c r="U214" s="309"/>
      <c r="V214" s="309"/>
      <c r="W214" s="309"/>
      <c r="X214" s="309"/>
      <c r="Y214" s="309"/>
      <c r="Z214" s="309"/>
      <c r="AA214" s="309"/>
      <c r="AB214" s="309"/>
    </row>
    <row r="215" spans="1:29" ht="15.6">
      <c r="B215" s="53" t="str">
        <f>"Total "&amp;B182&amp;" units"</f>
        <v>Total GaAs integrated units</v>
      </c>
      <c r="C215" s="23">
        <v>743853.35714285704</v>
      </c>
      <c r="D215" s="23">
        <v>714152.4</v>
      </c>
      <c r="E215" s="75"/>
      <c r="F215" s="1"/>
      <c r="H215" s="1"/>
      <c r="I215" s="158"/>
      <c r="J215" s="1"/>
      <c r="K215" s="1"/>
      <c r="L215" s="1"/>
      <c r="M215" s="1"/>
      <c r="N215" s="1"/>
      <c r="O215" s="122"/>
      <c r="P215" s="9" t="str">
        <f t="shared" si="11"/>
        <v>Total GaAs integrated units</v>
      </c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</row>
    <row r="216" spans="1:29" ht="15.6">
      <c r="E216" s="75"/>
      <c r="F216" s="1"/>
      <c r="H216" s="1"/>
      <c r="I216" s="158"/>
      <c r="J216" s="1"/>
      <c r="K216" s="1"/>
      <c r="L216" s="1"/>
      <c r="M216" s="1"/>
      <c r="N216" s="1"/>
      <c r="O216" s="122"/>
    </row>
    <row r="217" spans="1:29" ht="21">
      <c r="B217" s="49" t="s">
        <v>60</v>
      </c>
      <c r="C217" s="50"/>
      <c r="D217" s="50"/>
      <c r="E217" s="75"/>
      <c r="F217" s="1"/>
      <c r="H217" s="1"/>
      <c r="I217" s="158"/>
      <c r="J217" s="1"/>
      <c r="K217" s="1"/>
      <c r="L217" s="1"/>
      <c r="M217" s="1"/>
      <c r="N217" s="1"/>
      <c r="O217" s="122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</row>
    <row r="218" spans="1:29" ht="15.6">
      <c r="E218" s="75"/>
      <c r="F218" s="1"/>
      <c r="H218" s="1"/>
      <c r="I218" s="158"/>
      <c r="J218" s="1"/>
      <c r="K218" s="1"/>
      <c r="L218" s="1"/>
      <c r="M218" s="1"/>
      <c r="N218" s="1"/>
      <c r="O218" s="122"/>
    </row>
    <row r="219" spans="1:29" ht="21">
      <c r="B219" s="3" t="str">
        <f>B42</f>
        <v>Silicon Photonics</v>
      </c>
      <c r="C219" s="1"/>
      <c r="D219" s="1"/>
      <c r="E219" s="75"/>
      <c r="F219" s="1"/>
      <c r="H219" s="1"/>
      <c r="I219" s="158"/>
      <c r="J219" s="1"/>
      <c r="K219" s="1"/>
      <c r="L219" s="1"/>
      <c r="M219" s="1"/>
      <c r="N219" s="1"/>
      <c r="O219" s="122"/>
      <c r="P219" s="3" t="s">
        <v>69</v>
      </c>
      <c r="Q219" s="320"/>
      <c r="R219" s="320"/>
      <c r="S219" s="320"/>
      <c r="T219" s="320"/>
      <c r="U219" s="320"/>
      <c r="V219" s="320"/>
      <c r="W219" s="325"/>
      <c r="Y219" s="320"/>
      <c r="Z219" s="320"/>
    </row>
    <row r="220" spans="1:29" ht="15.6">
      <c r="A220">
        <f>COUNTA(B221:B250)</f>
        <v>30</v>
      </c>
      <c r="B220" s="51" t="s">
        <v>57</v>
      </c>
      <c r="C220" s="7">
        <v>2016</v>
      </c>
      <c r="D220" s="7">
        <v>2017</v>
      </c>
      <c r="E220" s="75"/>
      <c r="F220" s="1"/>
      <c r="H220" s="1"/>
      <c r="I220" s="158"/>
      <c r="J220" s="1"/>
      <c r="K220" s="1"/>
      <c r="L220" s="1"/>
      <c r="M220" s="1"/>
      <c r="N220" s="1"/>
      <c r="O220" s="122"/>
      <c r="P220" s="14" t="str">
        <f t="shared" ref="P220:P251" si="14">B220</f>
        <v>Product category</v>
      </c>
      <c r="Q220" s="326">
        <v>2016</v>
      </c>
      <c r="R220" s="321">
        <v>2017</v>
      </c>
      <c r="S220" s="321"/>
      <c r="T220" s="321"/>
      <c r="U220" s="321"/>
      <c r="V220" s="321"/>
      <c r="W220" s="321"/>
      <c r="X220" s="321"/>
      <c r="Y220" s="321"/>
      <c r="Z220" s="321"/>
      <c r="AA220" s="321"/>
      <c r="AB220" s="321"/>
    </row>
    <row r="221" spans="1:29" ht="15.6">
      <c r="B221" s="45" t="str">
        <f t="shared" ref="B221:B251" si="15">B7</f>
        <v>AOC 1x≤10G SFP+</v>
      </c>
      <c r="C221" s="64">
        <v>0</v>
      </c>
      <c r="D221" s="64">
        <v>0</v>
      </c>
      <c r="E221" s="75"/>
      <c r="F221" s="1"/>
      <c r="H221" s="1"/>
      <c r="I221" s="158"/>
      <c r="J221" s="1"/>
      <c r="K221" s="1"/>
      <c r="L221" s="1"/>
      <c r="M221" s="1"/>
      <c r="N221" s="1"/>
      <c r="O221" s="122"/>
      <c r="P221" s="45" t="str">
        <f t="shared" si="14"/>
        <v>AOC 1x≤10G SFP+</v>
      </c>
      <c r="Q221" s="316">
        <v>24.310908090186217</v>
      </c>
      <c r="R221" s="316">
        <v>18.729353700291334</v>
      </c>
      <c r="S221" s="316"/>
      <c r="T221" s="316"/>
      <c r="U221" s="316"/>
      <c r="V221" s="316"/>
      <c r="W221" s="316"/>
      <c r="X221" s="316"/>
      <c r="Y221" s="316"/>
      <c r="Z221" s="316"/>
      <c r="AA221" s="316"/>
      <c r="AB221" s="316"/>
      <c r="AC221" t="s">
        <v>216</v>
      </c>
    </row>
    <row r="222" spans="1:29" ht="15.6">
      <c r="B222" s="43" t="str">
        <f t="shared" si="15"/>
        <v>AOC 4x≤10G QSFP+</v>
      </c>
      <c r="C222" s="64">
        <v>10.35705410994516</v>
      </c>
      <c r="D222" s="64">
        <v>6.1063835999999965</v>
      </c>
      <c r="E222" s="75"/>
      <c r="F222" s="1"/>
      <c r="H222" s="1"/>
      <c r="I222" s="158"/>
      <c r="J222" s="1"/>
      <c r="K222" s="1"/>
      <c r="L222" s="1"/>
      <c r="M222" s="1"/>
      <c r="N222" s="1"/>
      <c r="O222" s="122"/>
      <c r="P222" s="45" t="str">
        <f t="shared" si="14"/>
        <v>AOC 4x≤10G QSFP+</v>
      </c>
      <c r="Q222" s="319">
        <v>101.84107594770762</v>
      </c>
      <c r="R222" s="319">
        <v>98.843343304455885</v>
      </c>
      <c r="S222" s="319"/>
      <c r="T222" s="319"/>
      <c r="U222" s="319"/>
      <c r="V222" s="319"/>
      <c r="W222" s="319"/>
      <c r="X222" s="319"/>
      <c r="Y222" s="319"/>
      <c r="Z222" s="319"/>
      <c r="AA222" s="319"/>
      <c r="AB222" s="319"/>
      <c r="AC222" t="s">
        <v>217</v>
      </c>
    </row>
    <row r="223" spans="1:29" ht="15.6">
      <c r="B223" s="43" t="str">
        <f t="shared" si="15"/>
        <v>AOC breakout: 4x10G from 40G</v>
      </c>
      <c r="C223" s="64">
        <v>2.0352000000000001</v>
      </c>
      <c r="D223" s="64">
        <v>1.7204999999999999</v>
      </c>
      <c r="E223" s="75"/>
      <c r="F223" s="1"/>
      <c r="H223" s="1"/>
      <c r="I223" s="158"/>
      <c r="J223" s="1"/>
      <c r="K223" s="1"/>
      <c r="L223" s="1"/>
      <c r="M223" s="1"/>
      <c r="N223" s="1"/>
      <c r="O223" s="122"/>
      <c r="P223" s="45" t="str">
        <f t="shared" si="14"/>
        <v>AOC breakout: 4x10G from 40G</v>
      </c>
      <c r="Q223" s="319">
        <v>160</v>
      </c>
      <c r="R223" s="319">
        <v>155</v>
      </c>
      <c r="S223" s="319"/>
      <c r="T223" s="319"/>
      <c r="U223" s="319"/>
      <c r="V223" s="319"/>
      <c r="W223" s="319"/>
      <c r="X223" s="319"/>
      <c r="Y223" s="319"/>
      <c r="Z223" s="319"/>
      <c r="AA223" s="319"/>
      <c r="AB223" s="319"/>
      <c r="AC223" t="s">
        <v>146</v>
      </c>
    </row>
    <row r="224" spans="1:29" ht="15.6">
      <c r="B224" s="43" t="str">
        <f t="shared" si="15"/>
        <v>AOC 12x≤12.5G CXP</v>
      </c>
      <c r="C224" s="64">
        <v>0</v>
      </c>
      <c r="D224" s="64">
        <v>0</v>
      </c>
      <c r="E224" s="75"/>
      <c r="F224" s="1"/>
      <c r="H224" s="1"/>
      <c r="I224" s="158"/>
      <c r="J224" s="1"/>
      <c r="K224" s="1"/>
      <c r="L224" s="1"/>
      <c r="M224" s="1"/>
      <c r="N224" s="1"/>
      <c r="O224" s="122"/>
      <c r="P224" s="45" t="str">
        <f t="shared" si="14"/>
        <v>AOC 12x≤12.5G CXP</v>
      </c>
      <c r="Q224" s="319">
        <v>379.20111824867195</v>
      </c>
      <c r="R224" s="319">
        <v>317.82665794839966</v>
      </c>
      <c r="S224" s="319"/>
      <c r="T224" s="319"/>
      <c r="U224" s="319"/>
      <c r="V224" s="319"/>
      <c r="W224" s="319"/>
      <c r="X224" s="319"/>
      <c r="Y224" s="319"/>
      <c r="Z224" s="319"/>
      <c r="AA224" s="319"/>
      <c r="AB224" s="319"/>
      <c r="AC224" t="s">
        <v>218</v>
      </c>
    </row>
    <row r="225" spans="2:29" ht="15.6">
      <c r="B225" s="43" t="str">
        <f t="shared" si="15"/>
        <v>EOM 12x≤12.5G XCVR - CXP</v>
      </c>
      <c r="C225" s="64">
        <v>0</v>
      </c>
      <c r="D225" s="64">
        <v>0</v>
      </c>
      <c r="E225" s="75"/>
      <c r="F225" s="1"/>
      <c r="H225" s="1"/>
      <c r="I225" s="158"/>
      <c r="J225" s="1"/>
      <c r="K225" s="1"/>
      <c r="L225" s="1"/>
      <c r="M225" s="1"/>
      <c r="N225" s="1"/>
      <c r="O225" s="122"/>
      <c r="P225" s="45" t="str">
        <f t="shared" si="14"/>
        <v>EOM 12x≤12.5G XCVR - CXP</v>
      </c>
      <c r="Q225" s="319">
        <v>342.7488586381445</v>
      </c>
      <c r="R225" s="319">
        <v>343.56395738203958</v>
      </c>
      <c r="S225" s="319"/>
      <c r="T225" s="319"/>
      <c r="U225" s="319"/>
      <c r="V225" s="319"/>
      <c r="W225" s="319"/>
      <c r="X225" s="319"/>
      <c r="Y225" s="319"/>
      <c r="Z225" s="319"/>
      <c r="AA225" s="319"/>
      <c r="AB225" s="319"/>
      <c r="AC225" t="s">
        <v>219</v>
      </c>
    </row>
    <row r="226" spans="2:29" ht="15.6">
      <c r="B226" s="43" t="str">
        <f t="shared" si="15"/>
        <v>AOC 4x12-14G QSFP+</v>
      </c>
      <c r="C226" s="64">
        <v>4.3311229999999998</v>
      </c>
      <c r="D226" s="64">
        <v>3.7268092545868332</v>
      </c>
      <c r="E226" s="75"/>
      <c r="F226" s="1"/>
      <c r="H226" s="1"/>
      <c r="I226" s="158"/>
      <c r="J226" s="1"/>
      <c r="K226" s="1"/>
      <c r="L226" s="1"/>
      <c r="M226" s="1"/>
      <c r="N226" s="1"/>
      <c r="O226" s="122"/>
      <c r="P226" s="45" t="str">
        <f t="shared" si="14"/>
        <v>AOC 4x12-14G QSFP+</v>
      </c>
      <c r="Q226" s="319">
        <v>135.19212280876991</v>
      </c>
      <c r="R226" s="319">
        <v>135.81171439039514</v>
      </c>
      <c r="S226" s="319"/>
      <c r="T226" s="319"/>
      <c r="U226" s="319"/>
      <c r="V226" s="319"/>
      <c r="W226" s="319"/>
      <c r="X226" s="319"/>
      <c r="Y226" s="319"/>
      <c r="Z226" s="319"/>
      <c r="AA226" s="319"/>
      <c r="AB226" s="319"/>
      <c r="AC226" t="s">
        <v>220</v>
      </c>
    </row>
    <row r="227" spans="2:29" ht="15.6">
      <c r="B227" s="43" t="str">
        <f t="shared" si="15"/>
        <v>AOC 4x12G Mini-SAS HD</v>
      </c>
      <c r="C227" s="64">
        <v>0</v>
      </c>
      <c r="D227" s="64">
        <v>0</v>
      </c>
      <c r="E227" s="75"/>
      <c r="F227" s="1"/>
      <c r="H227" s="1"/>
      <c r="I227" s="158"/>
      <c r="J227" s="1"/>
      <c r="K227" s="1"/>
      <c r="L227" s="1"/>
      <c r="M227" s="1"/>
      <c r="N227" s="1"/>
      <c r="O227" s="122"/>
      <c r="P227" s="45" t="str">
        <f t="shared" si="14"/>
        <v>AOC 4x12G Mini-SAS HD</v>
      </c>
      <c r="Q227" s="319">
        <v>170</v>
      </c>
      <c r="R227" s="319">
        <v>133.03030303030303</v>
      </c>
      <c r="S227" s="319"/>
      <c r="T227" s="319"/>
      <c r="U227" s="319"/>
      <c r="V227" s="319"/>
      <c r="W227" s="319"/>
      <c r="X227" s="319"/>
      <c r="Y227" s="319"/>
      <c r="Z227" s="319"/>
      <c r="AA227" s="319"/>
      <c r="AB227" s="319"/>
      <c r="AC227" t="s">
        <v>221</v>
      </c>
    </row>
    <row r="228" spans="2:29" ht="15.6">
      <c r="B228" s="43" t="str">
        <f t="shared" si="15"/>
        <v>AOC 1x25-28G SFP28</v>
      </c>
      <c r="C228" s="64">
        <v>0</v>
      </c>
      <c r="D228" s="64">
        <v>0</v>
      </c>
      <c r="E228" s="75"/>
      <c r="F228" s="1"/>
      <c r="H228" s="1"/>
      <c r="I228" s="158"/>
      <c r="J228" s="1"/>
      <c r="K228" s="1"/>
      <c r="L228" s="1"/>
      <c r="M228" s="1"/>
      <c r="N228" s="1"/>
      <c r="O228" s="122"/>
      <c r="P228" s="45" t="str">
        <f t="shared" si="14"/>
        <v>AOC 1x25-28G SFP28</v>
      </c>
      <c r="Q228" s="319">
        <v>110</v>
      </c>
      <c r="R228" s="319">
        <v>77.02469352835007</v>
      </c>
      <c r="S228" s="319"/>
      <c r="T228" s="319"/>
      <c r="U228" s="319"/>
      <c r="V228" s="319"/>
      <c r="W228" s="319"/>
      <c r="X228" s="319"/>
      <c r="Y228" s="319"/>
      <c r="Z228" s="319"/>
      <c r="AA228" s="319"/>
      <c r="AB228" s="319"/>
      <c r="AC228" t="s">
        <v>222</v>
      </c>
    </row>
    <row r="229" spans="2:29" ht="15.6">
      <c r="B229" s="43" t="str">
        <f t="shared" si="15"/>
        <v>AOC 100G</v>
      </c>
      <c r="C229" s="64">
        <v>0</v>
      </c>
      <c r="D229" s="64">
        <v>0</v>
      </c>
      <c r="E229" s="75"/>
      <c r="F229" s="1"/>
      <c r="H229" s="1"/>
      <c r="I229" s="158"/>
      <c r="J229" s="1"/>
      <c r="K229" s="1"/>
      <c r="L229" s="1"/>
      <c r="M229" s="1"/>
      <c r="N229" s="1"/>
      <c r="O229" s="122"/>
      <c r="P229" s="45" t="str">
        <f t="shared" si="14"/>
        <v>AOC 100G</v>
      </c>
      <c r="Q229" s="319">
        <v>480</v>
      </c>
      <c r="R229" s="319">
        <v>272</v>
      </c>
      <c r="S229" s="319"/>
      <c r="T229" s="319"/>
      <c r="U229" s="319"/>
      <c r="V229" s="319"/>
      <c r="W229" s="319"/>
      <c r="X229" s="319"/>
      <c r="Y229" s="319"/>
      <c r="Z229" s="319"/>
      <c r="AA229" s="319"/>
      <c r="AB229" s="319"/>
      <c r="AC229" t="s">
        <v>223</v>
      </c>
    </row>
    <row r="230" spans="2:29" ht="15.6">
      <c r="B230" s="43" t="str">
        <f t="shared" si="15"/>
        <v>AOC 100G breakout</v>
      </c>
      <c r="C230" s="64">
        <v>0</v>
      </c>
      <c r="D230" s="64">
        <v>0</v>
      </c>
      <c r="E230" s="75"/>
      <c r="F230" s="1"/>
      <c r="H230" s="1"/>
      <c r="I230" s="158"/>
      <c r="J230" s="1"/>
      <c r="K230" s="1"/>
      <c r="L230" s="1"/>
      <c r="M230" s="1"/>
      <c r="N230" s="1"/>
      <c r="O230" s="122"/>
      <c r="P230" s="45" t="str">
        <f t="shared" si="14"/>
        <v>AOC 100G breakout</v>
      </c>
      <c r="Q230" s="319">
        <v>0</v>
      </c>
      <c r="R230" s="319">
        <v>350</v>
      </c>
      <c r="S230" s="319"/>
      <c r="T230" s="319"/>
      <c r="U230" s="319"/>
      <c r="V230" s="319"/>
      <c r="W230" s="319"/>
      <c r="X230" s="319"/>
      <c r="Y230" s="319"/>
      <c r="Z230" s="319"/>
      <c r="AA230" s="319"/>
      <c r="AB230" s="319"/>
      <c r="AC230" t="s">
        <v>224</v>
      </c>
    </row>
    <row r="231" spans="2:29" ht="15.6">
      <c r="B231" s="43" t="str">
        <f t="shared" si="15"/>
        <v>AOC 4x24G Mini-SAS HD</v>
      </c>
      <c r="C231" s="64">
        <v>0</v>
      </c>
      <c r="D231" s="64">
        <v>0</v>
      </c>
      <c r="E231" s="75"/>
      <c r="F231" s="1"/>
      <c r="H231" s="1"/>
      <c r="I231" s="158"/>
      <c r="J231" s="1"/>
      <c r="K231" s="1"/>
      <c r="L231" s="1"/>
      <c r="M231" s="1"/>
      <c r="N231" s="1"/>
      <c r="O231" s="122"/>
      <c r="P231" s="45" t="str">
        <f t="shared" si="14"/>
        <v>AOC 4x24G Mini-SAS HD</v>
      </c>
      <c r="Q231" s="319">
        <v>0</v>
      </c>
      <c r="R231" s="319">
        <v>0</v>
      </c>
      <c r="S231" s="319"/>
      <c r="T231" s="319"/>
      <c r="U231" s="319"/>
      <c r="V231" s="319"/>
      <c r="W231" s="319"/>
      <c r="X231" s="319"/>
      <c r="Y231" s="319"/>
      <c r="Z231" s="319"/>
      <c r="AA231" s="319"/>
      <c r="AB231" s="319"/>
      <c r="AC231" t="s">
        <v>225</v>
      </c>
    </row>
    <row r="232" spans="2:29" ht="15.6">
      <c r="B232" s="43" t="str">
        <f t="shared" si="15"/>
        <v>AOC 12x25-28G CXP28</v>
      </c>
      <c r="C232" s="64">
        <v>0</v>
      </c>
      <c r="D232" s="64">
        <v>0</v>
      </c>
      <c r="E232" s="75"/>
      <c r="F232" s="1"/>
      <c r="H232" s="1"/>
      <c r="I232" s="158"/>
      <c r="J232" s="1"/>
      <c r="K232" s="1"/>
      <c r="L232" s="1"/>
      <c r="M232" s="1"/>
      <c r="N232" s="1"/>
      <c r="O232" s="122"/>
      <c r="P232" s="45" t="str">
        <f t="shared" si="14"/>
        <v>AOC 12x25-28G CXP28</v>
      </c>
      <c r="Q232" s="319">
        <v>0</v>
      </c>
      <c r="R232" s="319">
        <v>1665</v>
      </c>
      <c r="S232" s="319"/>
      <c r="T232" s="319"/>
      <c r="U232" s="319"/>
      <c r="V232" s="319"/>
      <c r="W232" s="319"/>
      <c r="X232" s="319"/>
      <c r="Y232" s="319"/>
      <c r="Z232" s="319"/>
      <c r="AA232" s="319"/>
      <c r="AB232" s="319"/>
      <c r="AC232" t="s">
        <v>226</v>
      </c>
    </row>
    <row r="233" spans="2:29" ht="15.6">
      <c r="B233" s="43" t="str">
        <f t="shared" si="15"/>
        <v>EOM 4,8,12,16,24x25-28G XCVR</v>
      </c>
      <c r="C233" s="64">
        <v>7.2866998853363016</v>
      </c>
      <c r="D233" s="64">
        <v>9.8960258000000003</v>
      </c>
      <c r="E233" s="75"/>
      <c r="F233" s="1"/>
      <c r="H233" s="1"/>
      <c r="I233" s="158"/>
      <c r="J233" s="1"/>
      <c r="K233" s="1"/>
      <c r="L233" s="1"/>
      <c r="M233" s="1"/>
      <c r="N233" s="1"/>
      <c r="O233" s="122"/>
      <c r="P233" s="45" t="str">
        <f t="shared" si="14"/>
        <v>EOM 4,8,12,16,24x25-28G XCVR</v>
      </c>
      <c r="Q233" s="319">
        <v>458.28301165637117</v>
      </c>
      <c r="R233" s="319">
        <v>419</v>
      </c>
      <c r="S233" s="319"/>
      <c r="T233" s="319"/>
      <c r="U233" s="319"/>
      <c r="V233" s="319"/>
      <c r="W233" s="319"/>
      <c r="X233" s="319"/>
      <c r="Y233" s="319"/>
      <c r="Z233" s="319"/>
      <c r="AA233" s="319"/>
      <c r="AB233" s="319"/>
      <c r="AC233" t="s">
        <v>227</v>
      </c>
    </row>
    <row r="234" spans="2:29" ht="15.6">
      <c r="B234" s="43" t="str">
        <f t="shared" si="15"/>
        <v>EOM 12x25-28G XCVR - CXP28</v>
      </c>
      <c r="C234" s="64">
        <v>0</v>
      </c>
      <c r="D234" s="64">
        <v>0</v>
      </c>
      <c r="E234" s="75"/>
      <c r="F234" s="1"/>
      <c r="H234" s="1"/>
      <c r="I234" s="158"/>
      <c r="J234" s="1"/>
      <c r="K234" s="1"/>
      <c r="L234" s="1"/>
      <c r="M234" s="1"/>
      <c r="N234" s="1"/>
      <c r="O234" s="122"/>
      <c r="P234" s="45" t="str">
        <f t="shared" si="14"/>
        <v>EOM 12x25-28G XCVR - CXP28</v>
      </c>
      <c r="Q234" s="319">
        <v>0</v>
      </c>
      <c r="R234" s="319">
        <v>0</v>
      </c>
      <c r="S234" s="319"/>
      <c r="T234" s="319"/>
      <c r="U234" s="319"/>
      <c r="V234" s="319"/>
      <c r="W234" s="319"/>
      <c r="X234" s="319"/>
      <c r="Y234" s="319"/>
      <c r="Z234" s="319"/>
      <c r="AA234" s="319"/>
      <c r="AB234" s="319"/>
      <c r="AC234" t="s">
        <v>228</v>
      </c>
    </row>
    <row r="235" spans="2:29" ht="15.6">
      <c r="B235" s="43" t="str">
        <f t="shared" si="15"/>
        <v>AOC 1x50-56G SFP56</v>
      </c>
      <c r="C235" s="64">
        <v>0</v>
      </c>
      <c r="D235" s="64">
        <v>0</v>
      </c>
      <c r="E235" s="75"/>
      <c r="F235" s="1"/>
      <c r="H235" s="1"/>
      <c r="I235" s="158"/>
      <c r="J235" s="1"/>
      <c r="K235" s="1"/>
      <c r="L235" s="1"/>
      <c r="M235" s="1"/>
      <c r="N235" s="1"/>
      <c r="O235" s="122"/>
      <c r="P235" s="45" t="str">
        <f t="shared" si="14"/>
        <v>AOC 1x50-56G SFP56</v>
      </c>
      <c r="Q235" s="319">
        <v>0</v>
      </c>
      <c r="R235" s="319">
        <v>0</v>
      </c>
      <c r="S235" s="319"/>
      <c r="T235" s="319"/>
      <c r="U235" s="319"/>
      <c r="V235" s="319"/>
      <c r="W235" s="319"/>
      <c r="X235" s="319"/>
      <c r="Y235" s="319"/>
      <c r="Z235" s="319"/>
      <c r="AA235" s="319"/>
      <c r="AB235" s="319"/>
      <c r="AC235" t="s">
        <v>229</v>
      </c>
    </row>
    <row r="236" spans="2:29" ht="15.6">
      <c r="B236" s="43" t="str">
        <f t="shared" si="15"/>
        <v>AOC 4x50-56G QSFP56</v>
      </c>
      <c r="C236" s="64">
        <v>0</v>
      </c>
      <c r="D236" s="64">
        <v>0</v>
      </c>
      <c r="E236" s="75"/>
      <c r="F236" s="1"/>
      <c r="H236" s="1"/>
      <c r="I236" s="158"/>
      <c r="J236" s="1"/>
      <c r="K236" s="1"/>
      <c r="L236" s="1"/>
      <c r="M236" s="1"/>
      <c r="N236" s="1"/>
      <c r="O236" s="122"/>
      <c r="P236" s="45" t="str">
        <f t="shared" si="14"/>
        <v>AOC 4x50-56G QSFP56</v>
      </c>
      <c r="Q236" s="319">
        <v>0</v>
      </c>
      <c r="R236" s="319">
        <v>0</v>
      </c>
      <c r="S236" s="319"/>
      <c r="T236" s="319"/>
      <c r="U236" s="319"/>
      <c r="V236" s="319"/>
      <c r="W236" s="319"/>
      <c r="X236" s="319"/>
      <c r="Y236" s="319"/>
      <c r="Z236" s="319"/>
      <c r="AA236" s="319"/>
      <c r="AB236" s="319"/>
      <c r="AC236" t="s">
        <v>230</v>
      </c>
    </row>
    <row r="237" spans="2:29" ht="15.6">
      <c r="B237" s="43" t="str">
        <f t="shared" si="15"/>
        <v>EOM Next Gen</v>
      </c>
      <c r="C237" s="64">
        <v>0</v>
      </c>
      <c r="D237" s="64">
        <v>0</v>
      </c>
      <c r="E237" s="75"/>
      <c r="F237" s="1"/>
      <c r="H237" s="1"/>
      <c r="I237" s="158"/>
      <c r="J237" s="1"/>
      <c r="K237" s="1"/>
      <c r="L237" s="1"/>
      <c r="M237" s="1"/>
      <c r="N237" s="1"/>
      <c r="O237" s="122"/>
      <c r="P237" s="45" t="str">
        <f t="shared" si="14"/>
        <v>EOM Next Gen</v>
      </c>
      <c r="Q237" s="319">
        <v>0</v>
      </c>
      <c r="R237" s="319">
        <v>0</v>
      </c>
      <c r="S237" s="319"/>
      <c r="T237" s="319"/>
      <c r="U237" s="319"/>
      <c r="V237" s="319"/>
      <c r="W237" s="319"/>
      <c r="X237" s="319"/>
      <c r="Y237" s="319"/>
      <c r="Z237" s="319"/>
      <c r="AA237" s="319"/>
      <c r="AB237" s="319"/>
      <c r="AC237" t="s">
        <v>231</v>
      </c>
    </row>
    <row r="238" spans="2:29" ht="15.6">
      <c r="B238" s="43" t="str">
        <f t="shared" si="15"/>
        <v>AOC 400G</v>
      </c>
      <c r="C238" s="64">
        <v>0</v>
      </c>
      <c r="D238" s="64">
        <v>0</v>
      </c>
      <c r="E238" s="75"/>
      <c r="F238" s="1"/>
      <c r="H238" s="1"/>
      <c r="I238" s="158"/>
      <c r="J238" s="1"/>
      <c r="K238" s="1"/>
      <c r="L238" s="1"/>
      <c r="M238" s="1"/>
      <c r="N238" s="1"/>
      <c r="O238" s="122"/>
      <c r="P238" s="45" t="str">
        <f t="shared" si="14"/>
        <v>AOC 400G</v>
      </c>
      <c r="Q238" s="319">
        <v>0</v>
      </c>
      <c r="R238" s="319">
        <v>0</v>
      </c>
      <c r="S238" s="319"/>
      <c r="T238" s="319"/>
      <c r="U238" s="319"/>
      <c r="V238" s="319"/>
      <c r="W238" s="319"/>
      <c r="X238" s="319"/>
      <c r="Y238" s="319"/>
      <c r="Z238" s="319"/>
      <c r="AA238" s="319"/>
      <c r="AB238" s="319"/>
      <c r="AC238" t="s">
        <v>232</v>
      </c>
    </row>
    <row r="239" spans="2:29" ht="15.6">
      <c r="B239" s="43" t="str">
        <f t="shared" si="15"/>
        <v>AOC 400G breakout</v>
      </c>
      <c r="C239" s="64">
        <v>0</v>
      </c>
      <c r="D239" s="64">
        <v>0</v>
      </c>
      <c r="E239" s="75"/>
      <c r="F239" s="1"/>
      <c r="H239" s="1"/>
      <c r="I239" s="158"/>
      <c r="J239" s="1"/>
      <c r="K239" s="1"/>
      <c r="L239" s="1"/>
      <c r="M239" s="1"/>
      <c r="N239" s="1"/>
      <c r="O239" s="122"/>
      <c r="P239" s="45" t="str">
        <f t="shared" si="14"/>
        <v>AOC 400G breakout</v>
      </c>
      <c r="Q239" s="319">
        <v>0</v>
      </c>
      <c r="R239" s="319">
        <v>0</v>
      </c>
      <c r="S239" s="319"/>
      <c r="T239" s="319"/>
      <c r="U239" s="319"/>
      <c r="V239" s="319"/>
      <c r="W239" s="319"/>
      <c r="X239" s="319"/>
      <c r="Y239" s="319"/>
      <c r="Z239" s="319"/>
      <c r="AA239" s="319"/>
      <c r="AB239" s="319"/>
      <c r="AC239" t="s">
        <v>233</v>
      </c>
    </row>
    <row r="240" spans="2:29" ht="15.6">
      <c r="B240" s="43" t="str">
        <f t="shared" si="15"/>
        <v>AOC 800G</v>
      </c>
      <c r="C240" s="64">
        <v>0</v>
      </c>
      <c r="D240" s="64">
        <v>0</v>
      </c>
      <c r="E240" s="75"/>
      <c r="F240" s="1"/>
      <c r="H240" s="1"/>
      <c r="I240" s="158"/>
      <c r="J240" s="1"/>
      <c r="K240" s="1"/>
      <c r="L240" s="1"/>
      <c r="M240" s="1"/>
      <c r="N240" s="1"/>
      <c r="O240" s="122"/>
      <c r="P240" s="45" t="str">
        <f t="shared" si="14"/>
        <v>AOC 800G</v>
      </c>
      <c r="Q240" s="319">
        <v>0</v>
      </c>
      <c r="R240" s="319">
        <v>0</v>
      </c>
      <c r="S240" s="319"/>
      <c r="T240" s="319"/>
      <c r="U240" s="319"/>
      <c r="V240" s="319"/>
      <c r="W240" s="319"/>
      <c r="X240" s="319"/>
      <c r="Y240" s="319"/>
      <c r="Z240" s="319"/>
      <c r="AA240" s="319"/>
      <c r="AB240" s="319"/>
      <c r="AC240" t="s">
        <v>234</v>
      </c>
    </row>
    <row r="241" spans="1:29" ht="15.6">
      <c r="B241" s="43" t="str">
        <f t="shared" si="15"/>
        <v>AOC 1.6T</v>
      </c>
      <c r="C241" s="64">
        <v>0</v>
      </c>
      <c r="D241" s="64">
        <v>0</v>
      </c>
      <c r="E241" s="75"/>
      <c r="F241" s="1"/>
      <c r="H241" s="1"/>
      <c r="I241" s="158"/>
      <c r="J241" s="1"/>
      <c r="K241" s="1"/>
      <c r="L241" s="1"/>
      <c r="M241" s="1"/>
      <c r="N241" s="1"/>
      <c r="O241" s="122"/>
      <c r="P241" s="45" t="str">
        <f t="shared" si="14"/>
        <v>AOC 1.6T</v>
      </c>
      <c r="Q241" s="319">
        <v>0</v>
      </c>
      <c r="R241" s="319">
        <v>0</v>
      </c>
      <c r="S241" s="319"/>
      <c r="T241" s="319"/>
      <c r="U241" s="319"/>
      <c r="V241" s="319"/>
      <c r="W241" s="319"/>
      <c r="X241" s="319"/>
      <c r="Y241" s="319"/>
      <c r="Z241" s="319"/>
      <c r="AA241" s="319"/>
      <c r="AB241" s="319"/>
      <c r="AC241" t="s">
        <v>235</v>
      </c>
    </row>
    <row r="242" spans="1:29" ht="15.6">
      <c r="B242" s="164" t="str">
        <f t="shared" si="15"/>
        <v>CPO 800 Gbps 30m</v>
      </c>
      <c r="C242" s="150">
        <v>0</v>
      </c>
      <c r="D242" s="150">
        <v>0</v>
      </c>
      <c r="E242" s="75"/>
      <c r="F242" s="1"/>
      <c r="H242" s="1"/>
      <c r="I242" s="158"/>
      <c r="J242" s="1"/>
      <c r="K242" s="1"/>
      <c r="L242" s="1"/>
      <c r="M242" s="1"/>
      <c r="N242" s="1"/>
      <c r="O242" s="122"/>
      <c r="P242" s="45" t="str">
        <f t="shared" si="14"/>
        <v>CPO 800 Gbps 30m</v>
      </c>
      <c r="Q242" s="319">
        <v>0</v>
      </c>
      <c r="R242" s="319">
        <v>0</v>
      </c>
      <c r="S242" s="319"/>
      <c r="T242" s="319"/>
      <c r="U242" s="319"/>
      <c r="V242" s="319"/>
      <c r="W242" s="319"/>
      <c r="X242" s="319"/>
      <c r="Y242" s="319"/>
      <c r="Z242" s="319"/>
      <c r="AA242" s="319"/>
      <c r="AB242" s="319"/>
      <c r="AC242" t="s">
        <v>236</v>
      </c>
    </row>
    <row r="243" spans="1:29" ht="15.6">
      <c r="B243" s="214" t="str">
        <f t="shared" si="15"/>
        <v>CPO 800 Gbps 100 m</v>
      </c>
      <c r="C243" s="215">
        <v>0</v>
      </c>
      <c r="D243" s="215">
        <v>0</v>
      </c>
      <c r="E243" s="75"/>
      <c r="F243" s="1"/>
      <c r="H243" s="1"/>
      <c r="I243" s="158"/>
      <c r="J243" s="1"/>
      <c r="K243" s="1"/>
      <c r="L243" s="1"/>
      <c r="M243" s="1"/>
      <c r="N243" s="1"/>
      <c r="O243" s="122"/>
      <c r="P243" s="45" t="str">
        <f t="shared" si="14"/>
        <v>CPO 800 Gbps 100 m</v>
      </c>
      <c r="Q243" s="319">
        <v>0</v>
      </c>
      <c r="R243" s="319">
        <v>0</v>
      </c>
      <c r="S243" s="319"/>
      <c r="T243" s="319"/>
      <c r="U243" s="319"/>
      <c r="V243" s="319"/>
      <c r="W243" s="319"/>
      <c r="X243" s="319"/>
      <c r="Y243" s="319"/>
      <c r="Z243" s="319"/>
      <c r="AA243" s="319"/>
      <c r="AB243" s="319"/>
      <c r="AC243" t="s">
        <v>237</v>
      </c>
    </row>
    <row r="244" spans="1:29" ht="15.6">
      <c r="B244" s="214" t="str">
        <f t="shared" si="15"/>
        <v>CPO 800 Gbps 500 m</v>
      </c>
      <c r="C244" s="215">
        <v>0</v>
      </c>
      <c r="D244" s="215">
        <v>0</v>
      </c>
      <c r="E244" s="75"/>
      <c r="F244" s="1"/>
      <c r="H244" s="1"/>
      <c r="I244" s="158"/>
      <c r="J244" s="1"/>
      <c r="K244" s="1"/>
      <c r="L244" s="1"/>
      <c r="M244" s="1"/>
      <c r="N244" s="1"/>
      <c r="O244" s="122"/>
      <c r="P244" s="45" t="str">
        <f t="shared" si="14"/>
        <v>CPO 800 Gbps 500 m</v>
      </c>
      <c r="Q244" s="319">
        <v>0</v>
      </c>
      <c r="R244" s="319">
        <v>0</v>
      </c>
      <c r="S244" s="319"/>
      <c r="T244" s="319"/>
      <c r="U244" s="319"/>
      <c r="V244" s="319"/>
      <c r="W244" s="319"/>
      <c r="X244" s="319"/>
      <c r="Y244" s="319"/>
      <c r="Z244" s="319"/>
      <c r="AA244" s="319"/>
      <c r="AB244" s="319"/>
      <c r="AC244" t="s">
        <v>238</v>
      </c>
    </row>
    <row r="245" spans="1:29" ht="15.6">
      <c r="B245" s="214" t="str">
        <f t="shared" si="15"/>
        <v>CPO 800 Gbps 2 km</v>
      </c>
      <c r="C245" s="215">
        <v>0</v>
      </c>
      <c r="D245" s="215">
        <v>0</v>
      </c>
      <c r="E245" s="75"/>
      <c r="F245" s="1"/>
      <c r="H245" s="1"/>
      <c r="I245" s="158"/>
      <c r="J245" s="1"/>
      <c r="K245" s="1"/>
      <c r="L245" s="1"/>
      <c r="M245" s="1"/>
      <c r="N245" s="1"/>
      <c r="O245" s="122"/>
      <c r="P245" s="45" t="str">
        <f t="shared" si="14"/>
        <v>CPO 800 Gbps 2 km</v>
      </c>
      <c r="Q245" s="319">
        <v>0</v>
      </c>
      <c r="R245" s="319">
        <v>0</v>
      </c>
      <c r="S245" s="319"/>
      <c r="T245" s="319"/>
      <c r="U245" s="319"/>
      <c r="V245" s="319"/>
      <c r="W245" s="319"/>
      <c r="X245" s="319"/>
      <c r="Y245" s="319"/>
      <c r="Z245" s="319"/>
      <c r="AA245" s="319"/>
      <c r="AB245" s="319"/>
      <c r="AC245" t="s">
        <v>239</v>
      </c>
    </row>
    <row r="246" spans="1:29" ht="14.55" customHeight="1">
      <c r="B246" s="214" t="str">
        <f t="shared" si="15"/>
        <v>CPO 800 Gbps 10 km</v>
      </c>
      <c r="C246" s="215">
        <v>0</v>
      </c>
      <c r="D246" s="215">
        <v>0</v>
      </c>
      <c r="E246" s="75"/>
      <c r="F246" s="1"/>
      <c r="H246" s="1"/>
      <c r="I246" s="158"/>
      <c r="J246" s="1"/>
      <c r="K246" s="1"/>
      <c r="L246" s="1"/>
      <c r="M246" s="1"/>
      <c r="N246" s="1"/>
      <c r="O246" s="122"/>
      <c r="P246" s="45" t="str">
        <f t="shared" si="14"/>
        <v>CPO 800 Gbps 10 km</v>
      </c>
      <c r="Q246" s="319">
        <v>0</v>
      </c>
      <c r="R246" s="319">
        <v>0</v>
      </c>
      <c r="S246" s="319"/>
      <c r="T246" s="319"/>
      <c r="U246" s="319"/>
      <c r="V246" s="319"/>
      <c r="W246" s="319"/>
      <c r="X246" s="319"/>
      <c r="Y246" s="319"/>
      <c r="Z246" s="319"/>
      <c r="AA246" s="319"/>
      <c r="AB246" s="319"/>
      <c r="AC246" t="s">
        <v>240</v>
      </c>
    </row>
    <row r="247" spans="1:29" ht="15.6">
      <c r="B247" s="102" t="str">
        <f t="shared" si="15"/>
        <v>CPO 1.6 Tbps 30m</v>
      </c>
      <c r="C247" s="150">
        <v>0</v>
      </c>
      <c r="D247" s="150">
        <v>0</v>
      </c>
      <c r="E247" s="75"/>
      <c r="F247" s="1"/>
      <c r="H247" s="1"/>
      <c r="I247" s="158"/>
      <c r="J247" s="1"/>
      <c r="K247" s="1"/>
      <c r="L247" s="1"/>
      <c r="M247" s="1"/>
      <c r="N247" s="1"/>
      <c r="O247" s="122"/>
      <c r="P247" s="45" t="str">
        <f t="shared" si="14"/>
        <v>CPO 1.6 Tbps 30m</v>
      </c>
      <c r="Q247" s="319">
        <v>0</v>
      </c>
      <c r="R247" s="319">
        <v>0</v>
      </c>
      <c r="S247" s="319"/>
      <c r="T247" s="319"/>
      <c r="U247" s="319"/>
      <c r="V247" s="319"/>
      <c r="W247" s="319"/>
      <c r="X247" s="319"/>
      <c r="Y247" s="319"/>
      <c r="Z247" s="319"/>
      <c r="AA247" s="319"/>
      <c r="AB247" s="319"/>
      <c r="AC247" t="s">
        <v>241</v>
      </c>
    </row>
    <row r="248" spans="1:29" ht="15.6">
      <c r="B248" s="102" t="str">
        <f t="shared" si="15"/>
        <v>CPO 1.6 Tbps 100 m</v>
      </c>
      <c r="C248" s="150">
        <v>0</v>
      </c>
      <c r="D248" s="150">
        <v>0</v>
      </c>
      <c r="E248" s="75"/>
      <c r="F248" s="1"/>
      <c r="H248" s="1"/>
      <c r="I248" s="158"/>
      <c r="J248" s="1"/>
      <c r="K248" s="1"/>
      <c r="L248" s="1"/>
      <c r="M248" s="1"/>
      <c r="N248" s="1"/>
      <c r="O248" s="122"/>
      <c r="P248" s="45" t="str">
        <f t="shared" si="14"/>
        <v>CPO 1.6 Tbps 100 m</v>
      </c>
      <c r="Q248" s="319">
        <v>0</v>
      </c>
      <c r="R248" s="319">
        <v>0</v>
      </c>
      <c r="S248" s="319"/>
      <c r="T248" s="319"/>
      <c r="U248" s="319"/>
      <c r="V248" s="319"/>
      <c r="W248" s="319"/>
      <c r="X248" s="319"/>
      <c r="Y248" s="319"/>
      <c r="Z248" s="319"/>
      <c r="AA248" s="319"/>
      <c r="AB248" s="319"/>
      <c r="AC248" t="s">
        <v>242</v>
      </c>
    </row>
    <row r="249" spans="1:29" ht="15.6">
      <c r="B249" s="214" t="str">
        <f t="shared" si="15"/>
        <v>CPO 1.6 Tbps 500 m</v>
      </c>
      <c r="C249" s="215">
        <v>0</v>
      </c>
      <c r="D249" s="215">
        <v>0</v>
      </c>
      <c r="E249" s="75"/>
      <c r="F249" s="1"/>
      <c r="H249" s="1"/>
      <c r="I249" s="158"/>
      <c r="J249" s="1"/>
      <c r="K249" s="1"/>
      <c r="L249" s="1"/>
      <c r="M249" s="1"/>
      <c r="N249" s="1"/>
      <c r="O249" s="122"/>
      <c r="P249" s="45" t="str">
        <f t="shared" si="14"/>
        <v>CPO 1.6 Tbps 500 m</v>
      </c>
      <c r="Q249" s="319">
        <v>0</v>
      </c>
      <c r="R249" s="319">
        <v>0</v>
      </c>
      <c r="S249" s="319"/>
      <c r="T249" s="319"/>
      <c r="U249" s="319"/>
      <c r="V249" s="319"/>
      <c r="W249" s="319"/>
      <c r="X249" s="319"/>
      <c r="Y249" s="319"/>
      <c r="Z249" s="319"/>
      <c r="AA249" s="319"/>
      <c r="AB249" s="319"/>
      <c r="AC249" t="s">
        <v>243</v>
      </c>
    </row>
    <row r="250" spans="1:29" ht="15.6">
      <c r="B250" s="214" t="str">
        <f t="shared" si="15"/>
        <v>CPO 1.6 Tbps 2 km</v>
      </c>
      <c r="C250" s="215">
        <v>0</v>
      </c>
      <c r="D250" s="215">
        <v>0</v>
      </c>
      <c r="E250" s="75"/>
      <c r="F250" s="1"/>
      <c r="H250" s="1"/>
      <c r="I250" s="158"/>
      <c r="J250" s="1"/>
      <c r="K250" s="1"/>
      <c r="L250" s="1"/>
      <c r="M250" s="1"/>
      <c r="N250" s="1"/>
      <c r="O250" s="122"/>
      <c r="P250" s="45" t="str">
        <f t="shared" si="14"/>
        <v>CPO 1.6 Tbps 2 km</v>
      </c>
      <c r="Q250" s="319">
        <v>0</v>
      </c>
      <c r="R250" s="319">
        <v>0</v>
      </c>
      <c r="S250" s="319"/>
      <c r="T250" s="319"/>
      <c r="U250" s="319"/>
      <c r="V250" s="319"/>
      <c r="W250" s="319"/>
      <c r="X250" s="319"/>
      <c r="Y250" s="319"/>
      <c r="Z250" s="319"/>
      <c r="AA250" s="319"/>
      <c r="AB250" s="319"/>
      <c r="AC250" t="s">
        <v>244</v>
      </c>
    </row>
    <row r="251" spans="1:29" ht="15.6">
      <c r="B251" s="102" t="str">
        <f t="shared" si="15"/>
        <v>CPO 1.6 Tbps 10 km</v>
      </c>
      <c r="C251" s="150">
        <v>0</v>
      </c>
      <c r="D251" s="150">
        <v>0</v>
      </c>
      <c r="E251" s="75"/>
      <c r="F251" s="1"/>
      <c r="H251" s="1"/>
      <c r="I251" s="158"/>
      <c r="J251" s="1"/>
      <c r="K251" s="1"/>
      <c r="L251" s="1"/>
      <c r="M251" s="1"/>
      <c r="N251" s="1"/>
      <c r="O251" s="122"/>
      <c r="P251" s="45" t="str">
        <f t="shared" si="14"/>
        <v>CPO 1.6 Tbps 10 km</v>
      </c>
      <c r="Q251" s="319">
        <v>0</v>
      </c>
      <c r="R251" s="319">
        <v>0</v>
      </c>
      <c r="S251" s="319"/>
      <c r="T251" s="319"/>
      <c r="U251" s="319"/>
      <c r="V251" s="319"/>
      <c r="W251" s="319"/>
      <c r="X251" s="319"/>
      <c r="Y251" s="319"/>
      <c r="Z251" s="319"/>
      <c r="AA251" s="319"/>
      <c r="AB251" s="319"/>
      <c r="AC251" t="s">
        <v>245</v>
      </c>
    </row>
    <row r="252" spans="1:29" ht="15.6">
      <c r="B252" s="52" t="s">
        <v>127</v>
      </c>
      <c r="C252" s="66">
        <v>24.010076995281462</v>
      </c>
      <c r="D252" s="66">
        <v>21.449718654586832</v>
      </c>
      <c r="E252" s="75"/>
      <c r="F252" s="1"/>
      <c r="H252" s="1"/>
      <c r="I252" s="158"/>
      <c r="J252" s="1"/>
      <c r="K252" s="1"/>
      <c r="L252" s="1"/>
      <c r="M252" s="1"/>
      <c r="N252" s="1"/>
      <c r="O252" s="122"/>
      <c r="P252" s="45"/>
      <c r="Q252" s="327"/>
      <c r="R252" s="327"/>
      <c r="S252" s="327"/>
      <c r="T252" s="327"/>
      <c r="U252" s="327"/>
      <c r="V252" s="327"/>
      <c r="W252" s="327"/>
      <c r="X252" s="327"/>
      <c r="Y252" s="327"/>
      <c r="Z252" s="327"/>
    </row>
    <row r="253" spans="1:29" ht="15.6">
      <c r="E253" s="75"/>
      <c r="F253" s="1"/>
      <c r="H253" s="1"/>
      <c r="I253" s="158"/>
      <c r="J253" s="1"/>
      <c r="K253" s="1"/>
      <c r="L253" s="1"/>
      <c r="M253" s="1"/>
      <c r="N253" s="1"/>
      <c r="O253" s="122"/>
    </row>
    <row r="254" spans="1:29" ht="21">
      <c r="B254" s="3" t="str">
        <f>B77</f>
        <v>InP discrete</v>
      </c>
      <c r="C254" s="1"/>
      <c r="D254" s="1"/>
      <c r="E254" s="75"/>
      <c r="F254" s="1"/>
      <c r="H254" s="1"/>
      <c r="I254" s="158"/>
      <c r="J254" s="1"/>
      <c r="K254" s="1"/>
      <c r="L254" s="1"/>
      <c r="M254" s="1"/>
      <c r="N254" s="1"/>
      <c r="O254" s="122"/>
    </row>
    <row r="255" spans="1:29" ht="15.6">
      <c r="A255">
        <f>COUNTA(B256:B285)</f>
        <v>30</v>
      </c>
      <c r="B255" s="51" t="s">
        <v>57</v>
      </c>
      <c r="C255" s="7">
        <v>2016</v>
      </c>
      <c r="D255" s="7">
        <v>2017</v>
      </c>
      <c r="E255" s="75"/>
      <c r="F255" s="1"/>
      <c r="H255" s="1"/>
      <c r="I255" s="158"/>
      <c r="J255" s="1"/>
      <c r="K255" s="1"/>
      <c r="L255" s="1"/>
      <c r="M255" s="1"/>
      <c r="N255" s="1"/>
      <c r="O255" s="122"/>
    </row>
    <row r="256" spans="1:29" ht="15.6">
      <c r="B256" s="45" t="str">
        <f t="shared" ref="B256:B268" si="16">B7</f>
        <v>AOC 1x≤10G SFP+</v>
      </c>
      <c r="C256" s="64">
        <v>0</v>
      </c>
      <c r="D256" s="64">
        <v>0</v>
      </c>
      <c r="E256" s="75"/>
      <c r="F256" s="1"/>
      <c r="H256" s="1"/>
      <c r="I256" s="158"/>
      <c r="J256" s="1"/>
      <c r="K256" s="1"/>
      <c r="L256" s="1"/>
      <c r="M256" s="1"/>
      <c r="N256" s="1"/>
      <c r="O256" s="122"/>
    </row>
    <row r="257" spans="2:15" ht="15.6">
      <c r="B257" s="43" t="str">
        <f t="shared" si="16"/>
        <v>AOC 4x≤10G QSFP+</v>
      </c>
      <c r="C257" s="64">
        <v>0</v>
      </c>
      <c r="D257" s="64">
        <v>0</v>
      </c>
      <c r="E257" s="75"/>
      <c r="F257" s="1"/>
      <c r="H257" s="1"/>
      <c r="I257" s="158"/>
      <c r="J257" s="1"/>
      <c r="K257" s="1"/>
      <c r="L257" s="1"/>
      <c r="M257" s="1"/>
      <c r="N257" s="1"/>
      <c r="O257" s="122"/>
    </row>
    <row r="258" spans="2:15" ht="15.6">
      <c r="B258" s="43" t="str">
        <f t="shared" si="16"/>
        <v>AOC breakout: 4x10G from 40G</v>
      </c>
      <c r="C258" s="64">
        <v>0</v>
      </c>
      <c r="D258" s="64">
        <v>0</v>
      </c>
      <c r="E258" s="75"/>
      <c r="F258" s="1"/>
      <c r="H258" s="1"/>
      <c r="I258" s="158"/>
      <c r="J258" s="1"/>
      <c r="K258" s="1"/>
      <c r="L258" s="1"/>
      <c r="M258" s="1"/>
      <c r="N258" s="1"/>
      <c r="O258" s="122"/>
    </row>
    <row r="259" spans="2:15" ht="15.6">
      <c r="B259" s="43" t="str">
        <f t="shared" si="16"/>
        <v>AOC 12x≤12.5G CXP</v>
      </c>
      <c r="C259" s="64">
        <v>0</v>
      </c>
      <c r="D259" s="64">
        <v>0</v>
      </c>
      <c r="E259" s="75"/>
      <c r="F259" s="1"/>
      <c r="H259" s="1"/>
      <c r="I259" s="158"/>
      <c r="J259" s="1"/>
      <c r="K259" s="1"/>
      <c r="L259" s="1"/>
      <c r="M259" s="1"/>
      <c r="N259" s="1"/>
      <c r="O259" s="122"/>
    </row>
    <row r="260" spans="2:15" ht="15.6">
      <c r="B260" s="43" t="str">
        <f t="shared" si="16"/>
        <v>EOM 12x≤12.5G XCVR - CXP</v>
      </c>
      <c r="C260" s="64">
        <v>0</v>
      </c>
      <c r="D260" s="64">
        <v>0</v>
      </c>
      <c r="E260" s="75"/>
      <c r="F260" s="1"/>
      <c r="H260" s="1"/>
      <c r="I260" s="158"/>
      <c r="J260" s="1"/>
      <c r="K260" s="1"/>
      <c r="L260" s="1"/>
      <c r="M260" s="1"/>
      <c r="N260" s="1"/>
      <c r="O260" s="122"/>
    </row>
    <row r="261" spans="2:15" ht="15.6">
      <c r="B261" s="43" t="str">
        <f t="shared" si="16"/>
        <v>AOC 4x12-14G QSFP+</v>
      </c>
      <c r="C261" s="64">
        <v>0</v>
      </c>
      <c r="D261" s="64">
        <v>0</v>
      </c>
      <c r="E261" s="75"/>
      <c r="F261" s="1"/>
      <c r="H261" s="1"/>
      <c r="I261" s="158"/>
      <c r="J261" s="1"/>
      <c r="K261" s="1"/>
      <c r="L261" s="1"/>
      <c r="M261" s="1"/>
      <c r="N261" s="1"/>
      <c r="O261" s="122"/>
    </row>
    <row r="262" spans="2:15" ht="15.6">
      <c r="B262" s="43" t="str">
        <f t="shared" si="16"/>
        <v>AOC 4x12G Mini-SAS HD</v>
      </c>
      <c r="C262" s="64">
        <v>0</v>
      </c>
      <c r="D262" s="64">
        <v>0</v>
      </c>
      <c r="E262" s="75"/>
      <c r="F262" s="1"/>
      <c r="H262" s="1"/>
      <c r="I262" s="158"/>
      <c r="J262" s="1"/>
      <c r="K262" s="1"/>
      <c r="L262" s="1"/>
      <c r="M262" s="1"/>
      <c r="N262" s="1"/>
      <c r="O262" s="122"/>
    </row>
    <row r="263" spans="2:15" ht="15.6">
      <c r="B263" s="43" t="str">
        <f t="shared" si="16"/>
        <v>AOC 1x25-28G SFP28</v>
      </c>
      <c r="C263" s="64">
        <v>0</v>
      </c>
      <c r="D263" s="64">
        <v>0</v>
      </c>
      <c r="E263" s="75"/>
      <c r="F263" s="1"/>
      <c r="H263" s="1"/>
      <c r="I263" s="158"/>
      <c r="J263" s="1"/>
      <c r="K263" s="1"/>
      <c r="L263" s="1"/>
      <c r="M263" s="1"/>
      <c r="N263" s="1"/>
      <c r="O263" s="122"/>
    </row>
    <row r="264" spans="2:15" ht="15.6">
      <c r="B264" s="43" t="str">
        <f t="shared" si="16"/>
        <v>AOC 100G</v>
      </c>
      <c r="C264" s="64">
        <v>0</v>
      </c>
      <c r="D264" s="64">
        <v>0</v>
      </c>
      <c r="E264" s="75"/>
      <c r="F264" s="1"/>
      <c r="H264" s="1"/>
      <c r="I264" s="158"/>
      <c r="J264" s="1"/>
      <c r="K264" s="1"/>
      <c r="L264" s="1"/>
      <c r="M264" s="1"/>
      <c r="N264" s="1"/>
      <c r="O264" s="122"/>
    </row>
    <row r="265" spans="2:15" ht="15.6">
      <c r="B265" s="43" t="str">
        <f t="shared" si="16"/>
        <v>AOC 100G breakout</v>
      </c>
      <c r="C265" s="64">
        <v>0</v>
      </c>
      <c r="D265" s="64">
        <v>0</v>
      </c>
      <c r="E265" s="75"/>
      <c r="F265" s="1"/>
      <c r="H265" s="1"/>
      <c r="I265" s="158"/>
      <c r="J265" s="1"/>
      <c r="K265" s="1"/>
      <c r="L265" s="1"/>
      <c r="M265" s="1"/>
      <c r="N265" s="1"/>
      <c r="O265" s="122"/>
    </row>
    <row r="266" spans="2:15" ht="15.6">
      <c r="B266" s="43" t="str">
        <f t="shared" si="16"/>
        <v>AOC 4x24G Mini-SAS HD</v>
      </c>
      <c r="C266" s="64">
        <v>0</v>
      </c>
      <c r="D266" s="64">
        <v>0</v>
      </c>
      <c r="E266" s="75"/>
      <c r="F266" s="1"/>
      <c r="H266" s="1"/>
      <c r="I266" s="158"/>
      <c r="J266" s="1"/>
      <c r="K266" s="1"/>
      <c r="L266" s="1"/>
      <c r="M266" s="1"/>
      <c r="N266" s="1"/>
      <c r="O266" s="122"/>
    </row>
    <row r="267" spans="2:15" ht="15.6">
      <c r="B267" s="43" t="str">
        <f t="shared" si="16"/>
        <v>AOC 12x25-28G CXP28</v>
      </c>
      <c r="C267" s="64">
        <v>0</v>
      </c>
      <c r="D267" s="64">
        <v>0</v>
      </c>
      <c r="E267" s="75"/>
      <c r="F267" s="1"/>
      <c r="H267" s="1"/>
      <c r="I267" s="158"/>
      <c r="J267" s="1"/>
      <c r="K267" s="1"/>
      <c r="L267" s="1"/>
      <c r="M267" s="1"/>
      <c r="N267" s="1"/>
      <c r="O267" s="122"/>
    </row>
    <row r="268" spans="2:15" ht="15.6">
      <c r="B268" s="43" t="str">
        <f t="shared" si="16"/>
        <v>EOM 4,8,12,16,24x25-28G XCVR</v>
      </c>
      <c r="C268" s="64">
        <v>0</v>
      </c>
      <c r="D268" s="64">
        <v>0</v>
      </c>
      <c r="E268" s="75"/>
      <c r="F268" s="1"/>
      <c r="H268" s="1"/>
      <c r="I268" s="158"/>
      <c r="J268" s="1"/>
      <c r="K268" s="1"/>
      <c r="L268" s="1"/>
      <c r="M268" s="1"/>
      <c r="N268" s="1"/>
      <c r="O268" s="122"/>
    </row>
    <row r="269" spans="2:15" ht="15.6">
      <c r="B269" s="43" t="str">
        <f>B19</f>
        <v>EOM 4,8,12,16,24x25-28G XCVR</v>
      </c>
      <c r="C269" s="64">
        <v>0</v>
      </c>
      <c r="D269" s="64">
        <v>0</v>
      </c>
      <c r="E269" s="75"/>
      <c r="F269" s="1"/>
      <c r="H269" s="1"/>
      <c r="I269" s="158"/>
      <c r="J269" s="1"/>
      <c r="K269" s="1"/>
      <c r="L269" s="1"/>
      <c r="M269" s="1"/>
      <c r="N269" s="1"/>
      <c r="O269" s="122"/>
    </row>
    <row r="270" spans="2:15" ht="15.6">
      <c r="B270" s="43" t="str">
        <f>B20</f>
        <v>EOM 12x25-28G XCVR - CXP28</v>
      </c>
      <c r="C270" s="64">
        <v>0</v>
      </c>
      <c r="D270" s="64">
        <v>0</v>
      </c>
      <c r="E270" s="75"/>
      <c r="F270" s="1"/>
      <c r="H270" s="1"/>
      <c r="I270" s="158"/>
      <c r="J270" s="1"/>
      <c r="K270" s="1"/>
      <c r="L270" s="1"/>
      <c r="M270" s="1"/>
      <c r="N270" s="1"/>
      <c r="O270" s="122"/>
    </row>
    <row r="271" spans="2:15" ht="15.6">
      <c r="B271" s="43" t="str">
        <f>B21</f>
        <v>AOC 1x50-56G SFP56</v>
      </c>
      <c r="C271" s="64">
        <v>0</v>
      </c>
      <c r="D271" s="64">
        <v>0</v>
      </c>
      <c r="E271" s="75"/>
      <c r="F271" s="1"/>
      <c r="H271" s="1"/>
      <c r="I271" s="158"/>
      <c r="J271" s="1"/>
      <c r="K271" s="1"/>
      <c r="L271" s="1"/>
      <c r="M271" s="1"/>
      <c r="N271" s="1"/>
      <c r="O271" s="122"/>
    </row>
    <row r="272" spans="2:15" ht="15.6">
      <c r="B272" s="43" t="str">
        <f t="shared" ref="B272:B286" si="17">B23</f>
        <v>EOM Next Gen</v>
      </c>
      <c r="C272" s="64">
        <v>0</v>
      </c>
      <c r="D272" s="64">
        <v>0</v>
      </c>
      <c r="E272" s="75"/>
      <c r="F272" s="1"/>
      <c r="H272" s="1"/>
      <c r="I272" s="158"/>
      <c r="J272" s="1"/>
      <c r="K272" s="1"/>
      <c r="L272" s="1"/>
      <c r="M272" s="1"/>
      <c r="N272" s="1"/>
      <c r="O272" s="122"/>
    </row>
    <row r="273" spans="2:15" ht="15.6">
      <c r="B273" s="43" t="str">
        <f t="shared" si="17"/>
        <v>AOC 400G</v>
      </c>
      <c r="C273" s="64">
        <v>0</v>
      </c>
      <c r="D273" s="64">
        <v>0</v>
      </c>
      <c r="E273" s="75"/>
      <c r="F273" s="1"/>
      <c r="H273" s="1"/>
      <c r="I273" s="158"/>
      <c r="J273" s="1"/>
      <c r="K273" s="1"/>
      <c r="L273" s="1"/>
      <c r="M273" s="1"/>
      <c r="N273" s="1"/>
      <c r="O273" s="122"/>
    </row>
    <row r="274" spans="2:15" ht="15.6">
      <c r="B274" s="43" t="str">
        <f t="shared" si="17"/>
        <v>AOC 400G breakout</v>
      </c>
      <c r="C274" s="64">
        <v>0</v>
      </c>
      <c r="D274" s="64">
        <v>0</v>
      </c>
      <c r="E274" s="75"/>
      <c r="F274" s="1"/>
      <c r="H274" s="1"/>
      <c r="I274" s="158"/>
      <c r="J274" s="1"/>
      <c r="K274" s="1"/>
      <c r="L274" s="1"/>
      <c r="M274" s="1"/>
      <c r="N274" s="1"/>
      <c r="O274" s="122"/>
    </row>
    <row r="275" spans="2:15" ht="15.6">
      <c r="B275" s="43" t="str">
        <f t="shared" si="17"/>
        <v>AOC 800G</v>
      </c>
      <c r="C275" s="64">
        <v>0</v>
      </c>
      <c r="D275" s="64">
        <v>0</v>
      </c>
      <c r="E275" s="75"/>
      <c r="F275" s="1"/>
      <c r="H275" s="1"/>
      <c r="I275" s="158"/>
      <c r="J275" s="1"/>
      <c r="K275" s="1"/>
      <c r="L275" s="1"/>
      <c r="M275" s="1"/>
      <c r="N275" s="1"/>
      <c r="O275" s="122"/>
    </row>
    <row r="276" spans="2:15" ht="15.6">
      <c r="B276" s="43" t="str">
        <f t="shared" si="17"/>
        <v>AOC 1.6T</v>
      </c>
      <c r="C276" s="64">
        <v>0</v>
      </c>
      <c r="D276" s="64">
        <v>0</v>
      </c>
      <c r="E276" s="75"/>
      <c r="F276" s="1"/>
      <c r="H276" s="1"/>
      <c r="I276" s="158"/>
      <c r="J276" s="1"/>
      <c r="K276" s="1"/>
      <c r="L276" s="1"/>
      <c r="M276" s="1"/>
      <c r="N276" s="1"/>
      <c r="O276" s="122"/>
    </row>
    <row r="277" spans="2:15" ht="15.6">
      <c r="B277" s="164" t="str">
        <f t="shared" si="17"/>
        <v>CPO 800 Gbps 30m</v>
      </c>
      <c r="C277" s="150">
        <v>0</v>
      </c>
      <c r="D277" s="150">
        <v>0</v>
      </c>
      <c r="E277" s="75"/>
      <c r="F277" s="1"/>
      <c r="H277" s="1"/>
      <c r="I277" s="158"/>
      <c r="J277" s="1"/>
      <c r="K277" s="1"/>
      <c r="L277" s="1"/>
      <c r="M277" s="1"/>
      <c r="N277" s="1"/>
      <c r="O277" s="122"/>
    </row>
    <row r="278" spans="2:15" ht="15.6">
      <c r="B278" s="214" t="str">
        <f t="shared" si="17"/>
        <v>CPO 800 Gbps 100 m</v>
      </c>
      <c r="C278" s="215">
        <v>0</v>
      </c>
      <c r="D278" s="215">
        <v>0</v>
      </c>
      <c r="E278" s="75"/>
      <c r="F278" s="1"/>
      <c r="H278" s="1"/>
      <c r="I278" s="158"/>
      <c r="J278" s="1"/>
      <c r="K278" s="1"/>
      <c r="L278" s="1"/>
      <c r="M278" s="1"/>
      <c r="N278" s="1"/>
      <c r="O278" s="122"/>
    </row>
    <row r="279" spans="2:15" ht="15.6">
      <c r="B279" s="214" t="str">
        <f t="shared" si="17"/>
        <v>CPO 800 Gbps 500 m</v>
      </c>
      <c r="C279" s="215">
        <v>0</v>
      </c>
      <c r="D279" s="215">
        <v>0</v>
      </c>
      <c r="E279" s="75"/>
      <c r="F279" s="1"/>
      <c r="H279" s="1"/>
      <c r="I279" s="158"/>
      <c r="J279" s="1"/>
      <c r="K279" s="1"/>
      <c r="L279" s="1"/>
      <c r="M279" s="1"/>
      <c r="N279" s="1"/>
      <c r="O279" s="122"/>
    </row>
    <row r="280" spans="2:15" ht="15.6">
      <c r="B280" s="214" t="str">
        <f t="shared" si="17"/>
        <v>CPO 800 Gbps 2 km</v>
      </c>
      <c r="C280" s="215">
        <v>0</v>
      </c>
      <c r="D280" s="215">
        <v>0</v>
      </c>
      <c r="E280" s="75"/>
      <c r="F280" s="1"/>
      <c r="H280" s="1"/>
      <c r="I280" s="158"/>
      <c r="J280" s="1"/>
      <c r="K280" s="1"/>
      <c r="L280" s="1"/>
      <c r="M280" s="1"/>
      <c r="N280" s="1"/>
      <c r="O280" s="122"/>
    </row>
    <row r="281" spans="2:15" ht="15.6">
      <c r="B281" s="214" t="str">
        <f t="shared" si="17"/>
        <v>CPO 800 Gbps 10 km</v>
      </c>
      <c r="C281" s="215">
        <v>0</v>
      </c>
      <c r="D281" s="215">
        <v>0</v>
      </c>
      <c r="E281" s="75"/>
      <c r="F281" s="1"/>
      <c r="H281" s="1"/>
      <c r="I281" s="158"/>
      <c r="J281" s="1"/>
      <c r="K281" s="1"/>
      <c r="L281" s="1"/>
      <c r="M281" s="1"/>
      <c r="N281" s="1"/>
      <c r="O281" s="122"/>
    </row>
    <row r="282" spans="2:15" ht="15.6">
      <c r="B282" s="102" t="str">
        <f t="shared" si="17"/>
        <v>CPO 1.6 Tbps 30m</v>
      </c>
      <c r="C282" s="150">
        <v>0</v>
      </c>
      <c r="D282" s="150">
        <v>0</v>
      </c>
      <c r="E282" s="75"/>
      <c r="F282" s="1"/>
      <c r="H282" s="1"/>
      <c r="I282" s="158"/>
      <c r="J282" s="1"/>
      <c r="K282" s="1"/>
      <c r="L282" s="1"/>
      <c r="M282" s="1"/>
      <c r="N282" s="1"/>
      <c r="O282" s="122"/>
    </row>
    <row r="283" spans="2:15" ht="15.6">
      <c r="B283" s="102" t="str">
        <f t="shared" si="17"/>
        <v>CPO 1.6 Tbps 100 m</v>
      </c>
      <c r="C283" s="150">
        <v>0</v>
      </c>
      <c r="D283" s="150">
        <v>0</v>
      </c>
      <c r="E283" s="75"/>
      <c r="F283" s="1"/>
      <c r="H283" s="1"/>
      <c r="I283" s="158"/>
      <c r="J283" s="1"/>
      <c r="K283" s="1"/>
      <c r="L283" s="1"/>
      <c r="M283" s="1"/>
      <c r="N283" s="1"/>
      <c r="O283" s="122"/>
    </row>
    <row r="284" spans="2:15" ht="14.55" customHeight="1">
      <c r="B284" s="214" t="str">
        <f t="shared" si="17"/>
        <v>CPO 1.6 Tbps 500 m</v>
      </c>
      <c r="C284" s="215">
        <v>0</v>
      </c>
      <c r="D284" s="215">
        <v>0</v>
      </c>
      <c r="E284" s="75"/>
      <c r="F284" s="1"/>
      <c r="H284" s="1"/>
      <c r="I284" s="158"/>
      <c r="J284" s="1"/>
      <c r="K284" s="1"/>
      <c r="L284" s="1"/>
      <c r="M284" s="1"/>
      <c r="N284" s="1"/>
      <c r="O284" s="122"/>
    </row>
    <row r="285" spans="2:15" ht="15.6">
      <c r="B285" s="214" t="str">
        <f t="shared" si="17"/>
        <v>CPO 1.6 Tbps 2 km</v>
      </c>
      <c r="C285" s="215">
        <v>0</v>
      </c>
      <c r="D285" s="215">
        <v>0</v>
      </c>
      <c r="E285" s="75"/>
      <c r="F285" s="1"/>
      <c r="H285" s="1"/>
      <c r="I285" s="158"/>
      <c r="J285" s="1"/>
      <c r="K285" s="1"/>
      <c r="L285" s="1"/>
      <c r="M285" s="1"/>
      <c r="N285" s="1"/>
      <c r="O285" s="122"/>
    </row>
    <row r="286" spans="2:15" ht="15.6">
      <c r="B286" s="102" t="str">
        <f t="shared" si="17"/>
        <v>CPO 1.6 Tbps 10 km</v>
      </c>
      <c r="C286" s="150">
        <v>0</v>
      </c>
      <c r="D286" s="150">
        <v>0</v>
      </c>
      <c r="E286" s="75"/>
      <c r="F286" s="1"/>
      <c r="H286" s="1"/>
      <c r="I286" s="158"/>
      <c r="J286" s="1"/>
      <c r="K286" s="1"/>
      <c r="L286" s="1"/>
      <c r="M286" s="1"/>
      <c r="N286" s="1"/>
      <c r="O286" s="122"/>
    </row>
    <row r="287" spans="2:15" ht="15.6">
      <c r="B287" s="52" t="str">
        <f>"Total "&amp;B254&amp;" revenue"</f>
        <v>Total InP discrete revenue</v>
      </c>
      <c r="C287" s="141">
        <v>0</v>
      </c>
      <c r="D287" s="141">
        <v>0</v>
      </c>
      <c r="E287" s="75"/>
      <c r="F287" s="1"/>
      <c r="H287" s="1"/>
      <c r="I287" s="158"/>
      <c r="J287" s="1"/>
      <c r="K287" s="1"/>
      <c r="L287" s="1"/>
      <c r="M287" s="1"/>
      <c r="N287" s="1"/>
      <c r="O287" s="122"/>
    </row>
    <row r="288" spans="2:15" ht="15.6">
      <c r="E288" s="75"/>
      <c r="F288" s="1"/>
      <c r="H288" s="1"/>
      <c r="I288" s="158"/>
      <c r="J288" s="1"/>
      <c r="K288" s="1"/>
      <c r="L288" s="1"/>
      <c r="M288" s="1"/>
      <c r="N288" s="1"/>
      <c r="O288" s="122"/>
    </row>
    <row r="289" spans="1:15" ht="21">
      <c r="B289" s="3" t="str">
        <f>B112</f>
        <v>InP integrated</v>
      </c>
      <c r="C289" s="1"/>
      <c r="D289" s="1"/>
      <c r="E289" s="75"/>
      <c r="F289" s="1"/>
      <c r="H289" s="1"/>
      <c r="I289" s="158"/>
      <c r="J289" s="1"/>
      <c r="K289" s="1"/>
      <c r="L289" s="1"/>
      <c r="M289" s="1"/>
      <c r="N289" s="1"/>
      <c r="O289" s="122"/>
    </row>
    <row r="290" spans="1:15" ht="15.6">
      <c r="A290">
        <f>COUNTA(B291:B320)</f>
        <v>30</v>
      </c>
      <c r="B290" s="51" t="s">
        <v>57</v>
      </c>
      <c r="C290" s="7">
        <v>2016</v>
      </c>
      <c r="D290" s="7">
        <v>2017</v>
      </c>
      <c r="E290" s="75"/>
      <c r="F290" s="1"/>
      <c r="H290" s="1"/>
      <c r="I290" s="158"/>
      <c r="J290" s="1"/>
      <c r="K290" s="1"/>
      <c r="L290" s="1"/>
      <c r="M290" s="1"/>
      <c r="N290" s="1"/>
      <c r="O290" s="122"/>
    </row>
    <row r="291" spans="1:15" ht="15.6">
      <c r="B291" s="45" t="str">
        <f t="shared" ref="B291:B303" si="18">B7</f>
        <v>AOC 1x≤10G SFP+</v>
      </c>
      <c r="C291" s="64">
        <v>0</v>
      </c>
      <c r="D291" s="64">
        <v>0</v>
      </c>
      <c r="E291" s="75"/>
      <c r="F291" s="1"/>
      <c r="H291" s="1"/>
      <c r="I291" s="158"/>
      <c r="J291" s="1"/>
      <c r="K291" s="1"/>
      <c r="L291" s="1"/>
      <c r="M291" s="1"/>
      <c r="N291" s="1"/>
      <c r="O291" s="122"/>
    </row>
    <row r="292" spans="1:15" ht="15.6">
      <c r="B292" s="43" t="str">
        <f t="shared" si="18"/>
        <v>AOC 4x≤10G QSFP+</v>
      </c>
      <c r="C292" s="64">
        <v>0</v>
      </c>
      <c r="D292" s="64">
        <v>0</v>
      </c>
      <c r="E292" s="75"/>
      <c r="F292" s="1"/>
      <c r="H292" s="1"/>
      <c r="I292" s="158"/>
      <c r="J292" s="1"/>
      <c r="K292" s="1"/>
      <c r="L292" s="1"/>
      <c r="M292" s="1"/>
      <c r="N292" s="1"/>
      <c r="O292" s="122"/>
    </row>
    <row r="293" spans="1:15" ht="15.6">
      <c r="B293" s="43" t="str">
        <f t="shared" si="18"/>
        <v>AOC breakout: 4x10G from 40G</v>
      </c>
      <c r="C293" s="64">
        <v>0</v>
      </c>
      <c r="D293" s="64">
        <v>0</v>
      </c>
      <c r="E293" s="75"/>
      <c r="F293" s="1"/>
      <c r="H293" s="1"/>
      <c r="I293" s="158"/>
      <c r="J293" s="1"/>
      <c r="K293" s="1"/>
      <c r="L293" s="1"/>
      <c r="M293" s="1"/>
      <c r="N293" s="1"/>
      <c r="O293" s="122"/>
    </row>
    <row r="294" spans="1:15" ht="15.6">
      <c r="B294" s="43" t="str">
        <f t="shared" si="18"/>
        <v>AOC 12x≤12.5G CXP</v>
      </c>
      <c r="C294" s="64">
        <v>0</v>
      </c>
      <c r="D294" s="64">
        <v>0</v>
      </c>
      <c r="E294" s="75"/>
      <c r="F294" s="1"/>
      <c r="H294" s="1"/>
      <c r="I294" s="158"/>
      <c r="J294" s="1"/>
      <c r="K294" s="1"/>
      <c r="L294" s="1"/>
      <c r="M294" s="1"/>
      <c r="N294" s="1"/>
      <c r="O294" s="122"/>
    </row>
    <row r="295" spans="1:15" ht="15.6">
      <c r="B295" s="43" t="str">
        <f t="shared" si="18"/>
        <v>EOM 12x≤12.5G XCVR - CXP</v>
      </c>
      <c r="C295" s="64">
        <v>0</v>
      </c>
      <c r="D295" s="64">
        <v>0</v>
      </c>
      <c r="E295" s="75"/>
      <c r="F295" s="1"/>
      <c r="H295" s="1"/>
      <c r="I295" s="158"/>
      <c r="J295" s="1"/>
      <c r="K295" s="1"/>
      <c r="L295" s="1"/>
      <c r="M295" s="1"/>
      <c r="N295" s="1"/>
      <c r="O295" s="122"/>
    </row>
    <row r="296" spans="1:15" ht="15.6">
      <c r="B296" s="43" t="str">
        <f t="shared" si="18"/>
        <v>AOC 4x12-14G QSFP+</v>
      </c>
      <c r="C296" s="64">
        <v>0</v>
      </c>
      <c r="D296" s="64">
        <v>0</v>
      </c>
      <c r="E296" s="75"/>
      <c r="F296" s="1"/>
      <c r="H296" s="1"/>
      <c r="I296" s="158"/>
      <c r="J296" s="1"/>
      <c r="K296" s="1"/>
      <c r="L296" s="1"/>
      <c r="M296" s="1"/>
      <c r="N296" s="1"/>
      <c r="O296" s="122"/>
    </row>
    <row r="297" spans="1:15" ht="15.6">
      <c r="B297" s="43" t="str">
        <f t="shared" si="18"/>
        <v>AOC 4x12G Mini-SAS HD</v>
      </c>
      <c r="C297" s="64">
        <v>0</v>
      </c>
      <c r="D297" s="64">
        <v>0</v>
      </c>
      <c r="E297" s="75"/>
      <c r="F297" s="1"/>
      <c r="H297" s="1"/>
      <c r="I297" s="158"/>
      <c r="J297" s="1"/>
      <c r="K297" s="1"/>
      <c r="L297" s="1"/>
      <c r="M297" s="1"/>
      <c r="N297" s="1"/>
      <c r="O297" s="122"/>
    </row>
    <row r="298" spans="1:15" ht="15.6">
      <c r="B298" s="43" t="str">
        <f t="shared" si="18"/>
        <v>AOC 1x25-28G SFP28</v>
      </c>
      <c r="C298" s="64">
        <v>0</v>
      </c>
      <c r="D298" s="64">
        <v>0</v>
      </c>
      <c r="E298" s="75"/>
      <c r="F298" s="1"/>
      <c r="H298" s="1"/>
      <c r="I298" s="158"/>
      <c r="J298" s="1"/>
      <c r="K298" s="1"/>
      <c r="L298" s="1"/>
      <c r="M298" s="1"/>
      <c r="N298" s="1"/>
      <c r="O298" s="122"/>
    </row>
    <row r="299" spans="1:15" ht="15.6">
      <c r="B299" s="43" t="str">
        <f t="shared" si="18"/>
        <v>AOC 100G</v>
      </c>
      <c r="C299" s="64">
        <v>0</v>
      </c>
      <c r="D299" s="64">
        <v>0</v>
      </c>
      <c r="E299" s="75"/>
      <c r="F299" s="1"/>
      <c r="H299" s="1"/>
      <c r="I299" s="158"/>
      <c r="J299" s="1"/>
      <c r="K299" s="1"/>
      <c r="L299" s="1"/>
      <c r="M299" s="1"/>
      <c r="N299" s="1"/>
      <c r="O299" s="122"/>
    </row>
    <row r="300" spans="1:15" ht="15.6">
      <c r="B300" s="43" t="str">
        <f t="shared" si="18"/>
        <v>AOC 100G breakout</v>
      </c>
      <c r="C300" s="64">
        <v>0</v>
      </c>
      <c r="D300" s="64">
        <v>0</v>
      </c>
      <c r="E300" s="75"/>
      <c r="F300" s="1"/>
      <c r="H300" s="1"/>
      <c r="I300" s="158"/>
      <c r="J300" s="1"/>
      <c r="K300" s="1"/>
      <c r="L300" s="1"/>
      <c r="M300" s="1"/>
      <c r="N300" s="1"/>
      <c r="O300" s="122"/>
    </row>
    <row r="301" spans="1:15" ht="15.6">
      <c r="B301" s="43" t="str">
        <f t="shared" si="18"/>
        <v>AOC 4x24G Mini-SAS HD</v>
      </c>
      <c r="C301" s="64">
        <v>0</v>
      </c>
      <c r="D301" s="64">
        <v>0</v>
      </c>
      <c r="E301" s="75"/>
      <c r="F301" s="1"/>
      <c r="H301" s="1"/>
      <c r="I301" s="158"/>
      <c r="J301" s="1"/>
      <c r="K301" s="1"/>
      <c r="L301" s="1"/>
      <c r="M301" s="1"/>
      <c r="N301" s="1"/>
      <c r="O301" s="122"/>
    </row>
    <row r="302" spans="1:15" ht="15.6">
      <c r="B302" s="43" t="str">
        <f t="shared" si="18"/>
        <v>AOC 12x25-28G CXP28</v>
      </c>
      <c r="C302" s="64">
        <v>0</v>
      </c>
      <c r="D302" s="64">
        <v>0</v>
      </c>
      <c r="E302" s="75"/>
      <c r="F302" s="1"/>
      <c r="H302" s="1"/>
      <c r="I302" s="158"/>
      <c r="J302" s="1"/>
      <c r="K302" s="1"/>
      <c r="L302" s="1"/>
      <c r="M302" s="1"/>
      <c r="N302" s="1"/>
      <c r="O302" s="122"/>
    </row>
    <row r="303" spans="1:15" ht="15.6">
      <c r="B303" s="43" t="str">
        <f t="shared" si="18"/>
        <v>EOM 4,8,12,16,24x25-28G XCVR</v>
      </c>
      <c r="C303" s="64">
        <v>0</v>
      </c>
      <c r="D303" s="64">
        <v>0</v>
      </c>
      <c r="E303" s="75"/>
      <c r="F303" s="1"/>
      <c r="H303" s="1"/>
      <c r="I303" s="158"/>
      <c r="J303" s="1"/>
      <c r="K303" s="1"/>
      <c r="L303" s="1"/>
      <c r="M303" s="1"/>
      <c r="N303" s="1"/>
      <c r="O303" s="122"/>
    </row>
    <row r="304" spans="1:15" ht="15.6">
      <c r="B304" s="43" t="str">
        <f>B19</f>
        <v>EOM 4,8,12,16,24x25-28G XCVR</v>
      </c>
      <c r="C304" s="64">
        <v>0</v>
      </c>
      <c r="D304" s="64">
        <v>0</v>
      </c>
      <c r="E304" s="75"/>
      <c r="F304" s="1"/>
      <c r="H304" s="1"/>
      <c r="I304" s="158"/>
      <c r="J304" s="1"/>
      <c r="K304" s="1"/>
      <c r="L304" s="1"/>
      <c r="M304" s="1"/>
      <c r="N304" s="1"/>
      <c r="O304" s="122"/>
    </row>
    <row r="305" spans="2:15" ht="15.6">
      <c r="B305" s="43" t="str">
        <f>B20</f>
        <v>EOM 12x25-28G XCVR - CXP28</v>
      </c>
      <c r="C305" s="64">
        <v>0</v>
      </c>
      <c r="D305" s="64">
        <v>0</v>
      </c>
      <c r="E305" s="75"/>
      <c r="F305" s="1"/>
      <c r="H305" s="1"/>
      <c r="I305" s="158"/>
      <c r="J305" s="1"/>
      <c r="K305" s="1"/>
      <c r="L305" s="1"/>
      <c r="M305" s="1"/>
      <c r="N305" s="1"/>
      <c r="O305" s="122"/>
    </row>
    <row r="306" spans="2:15" ht="15.6">
      <c r="B306" s="43" t="str">
        <f>B21</f>
        <v>AOC 1x50-56G SFP56</v>
      </c>
      <c r="C306" s="64">
        <v>0</v>
      </c>
      <c r="D306" s="64">
        <v>0</v>
      </c>
      <c r="E306" s="75"/>
      <c r="F306" s="1"/>
      <c r="H306" s="1"/>
      <c r="I306" s="158"/>
      <c r="J306" s="1"/>
      <c r="K306" s="1"/>
      <c r="L306" s="1"/>
      <c r="M306" s="1"/>
      <c r="N306" s="1"/>
      <c r="O306" s="122"/>
    </row>
    <row r="307" spans="2:15" ht="15.6">
      <c r="B307" s="43" t="str">
        <f t="shared" ref="B307:B321" si="19">B23</f>
        <v>EOM Next Gen</v>
      </c>
      <c r="C307" s="64">
        <v>0</v>
      </c>
      <c r="D307" s="64">
        <v>0</v>
      </c>
      <c r="E307" s="75"/>
      <c r="F307" s="1"/>
      <c r="H307" s="1"/>
      <c r="I307" s="158"/>
      <c r="J307" s="1"/>
      <c r="K307" s="1"/>
      <c r="L307" s="1"/>
      <c r="M307" s="1"/>
      <c r="N307" s="1"/>
      <c r="O307" s="122"/>
    </row>
    <row r="308" spans="2:15" ht="15.6">
      <c r="B308" s="43" t="str">
        <f t="shared" si="19"/>
        <v>AOC 400G</v>
      </c>
      <c r="C308" s="64">
        <v>0</v>
      </c>
      <c r="D308" s="64">
        <v>0</v>
      </c>
      <c r="E308" s="75"/>
      <c r="F308" s="1"/>
      <c r="H308" s="1"/>
      <c r="I308" s="158"/>
      <c r="J308" s="1"/>
      <c r="K308" s="1"/>
      <c r="L308" s="1"/>
      <c r="M308" s="1"/>
      <c r="N308" s="1"/>
      <c r="O308" s="122"/>
    </row>
    <row r="309" spans="2:15" ht="15.6">
      <c r="B309" s="43" t="str">
        <f t="shared" si="19"/>
        <v>AOC 400G breakout</v>
      </c>
      <c r="C309" s="64">
        <v>0</v>
      </c>
      <c r="D309" s="64">
        <v>0</v>
      </c>
      <c r="E309" s="75"/>
      <c r="F309" s="1"/>
      <c r="H309" s="1"/>
      <c r="I309" s="158"/>
      <c r="J309" s="1"/>
      <c r="K309" s="1"/>
      <c r="L309" s="1"/>
      <c r="M309" s="1"/>
      <c r="N309" s="1"/>
      <c r="O309" s="122"/>
    </row>
    <row r="310" spans="2:15" ht="15.6">
      <c r="B310" s="43" t="str">
        <f t="shared" si="19"/>
        <v>AOC 800G</v>
      </c>
      <c r="C310" s="64">
        <v>0</v>
      </c>
      <c r="D310" s="64">
        <v>0</v>
      </c>
      <c r="E310" s="75"/>
      <c r="F310" s="1"/>
      <c r="H310" s="1"/>
      <c r="I310" s="158"/>
      <c r="J310" s="1"/>
      <c r="K310" s="1"/>
      <c r="L310" s="1"/>
      <c r="M310" s="1"/>
      <c r="N310" s="1"/>
      <c r="O310" s="122"/>
    </row>
    <row r="311" spans="2:15" ht="15.6">
      <c r="B311" s="43" t="str">
        <f t="shared" si="19"/>
        <v>AOC 1.6T</v>
      </c>
      <c r="C311" s="64">
        <v>0</v>
      </c>
      <c r="D311" s="64">
        <v>0</v>
      </c>
      <c r="E311" s="75"/>
      <c r="F311" s="1"/>
      <c r="H311" s="1"/>
      <c r="I311" s="158"/>
      <c r="J311" s="1"/>
      <c r="K311" s="1"/>
      <c r="L311" s="1"/>
      <c r="M311" s="1"/>
      <c r="N311" s="1"/>
      <c r="O311" s="122"/>
    </row>
    <row r="312" spans="2:15" ht="15.6">
      <c r="B312" s="164" t="str">
        <f t="shared" si="19"/>
        <v>CPO 800 Gbps 30m</v>
      </c>
      <c r="C312" s="150">
        <v>0</v>
      </c>
      <c r="D312" s="150">
        <v>0</v>
      </c>
      <c r="E312" s="75"/>
      <c r="F312" s="1"/>
      <c r="H312" s="1"/>
      <c r="I312" s="158"/>
      <c r="J312" s="1"/>
      <c r="K312" s="1"/>
      <c r="L312" s="1"/>
      <c r="M312" s="1"/>
      <c r="N312" s="1"/>
      <c r="O312" s="122"/>
    </row>
    <row r="313" spans="2:15" ht="15.6">
      <c r="B313" s="214" t="str">
        <f t="shared" si="19"/>
        <v>CPO 800 Gbps 100 m</v>
      </c>
      <c r="C313" s="215">
        <v>0</v>
      </c>
      <c r="D313" s="215">
        <v>0</v>
      </c>
      <c r="E313" s="75"/>
      <c r="F313" s="1"/>
      <c r="H313" s="1"/>
      <c r="I313" s="158"/>
      <c r="J313" s="1"/>
      <c r="K313" s="1"/>
      <c r="L313" s="1"/>
      <c r="M313" s="1"/>
      <c r="N313" s="1"/>
      <c r="O313" s="122"/>
    </row>
    <row r="314" spans="2:15" ht="15.6">
      <c r="B314" s="214" t="str">
        <f t="shared" si="19"/>
        <v>CPO 800 Gbps 500 m</v>
      </c>
      <c r="C314" s="215">
        <v>0</v>
      </c>
      <c r="D314" s="215">
        <v>0</v>
      </c>
      <c r="E314" s="75"/>
      <c r="F314" s="1"/>
      <c r="H314" s="1"/>
      <c r="I314" s="158"/>
      <c r="J314" s="1"/>
      <c r="K314" s="1"/>
      <c r="L314" s="1"/>
      <c r="M314" s="1"/>
      <c r="N314" s="1"/>
      <c r="O314" s="122"/>
    </row>
    <row r="315" spans="2:15" ht="15.6">
      <c r="B315" s="214" t="str">
        <f t="shared" si="19"/>
        <v>CPO 800 Gbps 2 km</v>
      </c>
      <c r="C315" s="215">
        <v>0</v>
      </c>
      <c r="D315" s="215">
        <v>0</v>
      </c>
      <c r="E315" s="75"/>
      <c r="F315" s="1"/>
      <c r="H315" s="1"/>
      <c r="I315" s="158"/>
      <c r="J315" s="1"/>
      <c r="K315" s="1"/>
      <c r="L315" s="1"/>
      <c r="M315" s="1"/>
      <c r="N315" s="1"/>
      <c r="O315" s="122"/>
    </row>
    <row r="316" spans="2:15" ht="15.6">
      <c r="B316" s="214" t="str">
        <f t="shared" si="19"/>
        <v>CPO 800 Gbps 10 km</v>
      </c>
      <c r="C316" s="215">
        <v>0</v>
      </c>
      <c r="D316" s="215">
        <v>0</v>
      </c>
      <c r="E316" s="75"/>
      <c r="F316" s="1"/>
      <c r="H316" s="1"/>
      <c r="I316" s="158"/>
      <c r="J316" s="1"/>
      <c r="K316" s="1"/>
      <c r="L316" s="1"/>
      <c r="M316" s="1"/>
      <c r="N316" s="1"/>
      <c r="O316" s="122"/>
    </row>
    <row r="317" spans="2:15" ht="15.6">
      <c r="B317" s="102" t="str">
        <f t="shared" si="19"/>
        <v>CPO 1.6 Tbps 30m</v>
      </c>
      <c r="C317" s="150">
        <v>0</v>
      </c>
      <c r="D317" s="150">
        <v>0</v>
      </c>
      <c r="E317" s="75"/>
      <c r="F317" s="1"/>
      <c r="H317" s="1"/>
      <c r="I317" s="158"/>
      <c r="J317" s="1"/>
      <c r="K317" s="1"/>
      <c r="L317" s="1"/>
      <c r="M317" s="1"/>
      <c r="N317" s="1"/>
      <c r="O317" s="122"/>
    </row>
    <row r="318" spans="2:15" ht="15.6">
      <c r="B318" s="102" t="str">
        <f t="shared" si="19"/>
        <v>CPO 1.6 Tbps 100 m</v>
      </c>
      <c r="C318" s="150">
        <v>0</v>
      </c>
      <c r="D318" s="150">
        <v>0</v>
      </c>
      <c r="E318" s="75"/>
      <c r="F318" s="1"/>
      <c r="H318" s="1"/>
      <c r="I318" s="158"/>
      <c r="J318" s="1"/>
      <c r="K318" s="1"/>
      <c r="L318" s="1"/>
      <c r="M318" s="1"/>
      <c r="N318" s="1"/>
      <c r="O318" s="122"/>
    </row>
    <row r="319" spans="2:15" ht="15.6">
      <c r="B319" s="214" t="str">
        <f t="shared" si="19"/>
        <v>CPO 1.6 Tbps 500 m</v>
      </c>
      <c r="C319" s="215">
        <v>0</v>
      </c>
      <c r="D319" s="215">
        <v>0</v>
      </c>
      <c r="E319" s="75"/>
      <c r="F319" s="1"/>
      <c r="H319" s="1"/>
      <c r="I319" s="158"/>
      <c r="J319" s="1"/>
      <c r="K319" s="1"/>
      <c r="L319" s="1"/>
      <c r="M319" s="1"/>
      <c r="N319" s="1"/>
      <c r="O319" s="122"/>
    </row>
    <row r="320" spans="2:15" ht="12" customHeight="1">
      <c r="B320" s="214" t="str">
        <f t="shared" si="19"/>
        <v>CPO 1.6 Tbps 2 km</v>
      </c>
      <c r="C320" s="215">
        <v>0</v>
      </c>
      <c r="D320" s="215">
        <v>0</v>
      </c>
      <c r="E320" s="75"/>
      <c r="F320" s="1"/>
      <c r="H320" s="1"/>
      <c r="I320" s="158"/>
      <c r="J320" s="1"/>
      <c r="K320" s="1"/>
      <c r="L320" s="1"/>
      <c r="M320" s="1"/>
      <c r="N320" s="1"/>
      <c r="O320" s="122"/>
    </row>
    <row r="321" spans="1:15" ht="12" customHeight="1">
      <c r="B321" s="102" t="str">
        <f t="shared" si="19"/>
        <v>CPO 1.6 Tbps 10 km</v>
      </c>
      <c r="C321" s="150">
        <v>0</v>
      </c>
      <c r="D321" s="150">
        <v>0</v>
      </c>
      <c r="E321" s="75"/>
      <c r="F321" s="1"/>
      <c r="H321" s="1"/>
      <c r="I321" s="158"/>
      <c r="J321" s="1"/>
      <c r="K321" s="1"/>
      <c r="L321" s="1"/>
      <c r="M321" s="1"/>
      <c r="N321" s="1"/>
      <c r="O321" s="122"/>
    </row>
    <row r="322" spans="1:15" ht="15.6">
      <c r="B322" s="52" t="str">
        <f>"Total "&amp;B289&amp;" revenue"</f>
        <v>Total InP integrated revenue</v>
      </c>
      <c r="C322" s="66">
        <v>0</v>
      </c>
      <c r="D322" s="66">
        <v>0</v>
      </c>
      <c r="E322" s="75"/>
      <c r="F322" s="1"/>
      <c r="H322" s="1"/>
      <c r="I322" s="158"/>
      <c r="J322" s="1"/>
      <c r="K322" s="1"/>
      <c r="L322" s="1"/>
      <c r="M322" s="1"/>
      <c r="N322" s="1"/>
      <c r="O322" s="122"/>
    </row>
    <row r="323" spans="1:15" ht="15.6">
      <c r="E323" s="75"/>
      <c r="F323" s="1"/>
      <c r="H323" s="1"/>
      <c r="I323" s="158"/>
      <c r="J323" s="1"/>
      <c r="K323" s="1"/>
      <c r="L323" s="1"/>
      <c r="M323" s="1"/>
      <c r="N323" s="1"/>
      <c r="O323" s="122"/>
    </row>
    <row r="324" spans="1:15" ht="21">
      <c r="B324" s="3" t="str">
        <f>B147</f>
        <v>GaAs discrete</v>
      </c>
      <c r="C324" s="1"/>
      <c r="D324" s="1"/>
      <c r="E324" s="75"/>
      <c r="F324" s="1"/>
      <c r="H324" s="1"/>
      <c r="I324" s="158"/>
      <c r="J324" s="1"/>
      <c r="K324" s="1"/>
      <c r="L324" s="1"/>
      <c r="M324" s="1"/>
      <c r="N324" s="1"/>
      <c r="O324" s="122"/>
    </row>
    <row r="325" spans="1:15" ht="15.6">
      <c r="A325">
        <f>COUNTA(B326:B355)</f>
        <v>30</v>
      </c>
      <c r="B325" s="51" t="s">
        <v>57</v>
      </c>
      <c r="C325" s="7">
        <v>2016</v>
      </c>
      <c r="D325" s="7">
        <v>2017</v>
      </c>
      <c r="E325" s="75"/>
      <c r="F325" s="1"/>
      <c r="H325" s="1"/>
      <c r="I325" s="158"/>
      <c r="J325" s="1"/>
      <c r="K325" s="1"/>
      <c r="L325" s="1"/>
      <c r="M325" s="1"/>
      <c r="N325" s="1"/>
      <c r="O325" s="122"/>
    </row>
    <row r="326" spans="1:15" ht="15.6">
      <c r="B326" s="45" t="str">
        <f t="shared" ref="B326:B338" si="20">B7</f>
        <v>AOC 1x≤10G SFP+</v>
      </c>
      <c r="C326" s="64">
        <v>40.21456932280806</v>
      </c>
      <c r="D326" s="64">
        <v>60.527746000000008</v>
      </c>
      <c r="E326" s="75"/>
      <c r="F326" s="1"/>
      <c r="H326" s="1"/>
      <c r="I326" s="158"/>
      <c r="J326" s="1"/>
      <c r="K326" s="1"/>
      <c r="L326" s="1"/>
      <c r="M326" s="1"/>
      <c r="N326" s="1"/>
      <c r="O326" s="122"/>
    </row>
    <row r="327" spans="1:15" ht="15.6">
      <c r="B327" s="43" t="str">
        <f t="shared" si="20"/>
        <v>AOC 4x≤10G QSFP+</v>
      </c>
      <c r="C327" s="64">
        <v>0</v>
      </c>
      <c r="D327" s="64">
        <v>0</v>
      </c>
      <c r="E327" s="75"/>
      <c r="F327" s="1"/>
      <c r="H327" s="1"/>
      <c r="I327" s="158"/>
      <c r="J327" s="1"/>
      <c r="K327" s="1"/>
      <c r="L327" s="1"/>
      <c r="M327" s="1"/>
      <c r="N327" s="1"/>
      <c r="O327" s="122"/>
    </row>
    <row r="328" spans="1:15" ht="15.6">
      <c r="B328" s="43" t="str">
        <f t="shared" si="20"/>
        <v>AOC breakout: 4x10G from 40G</v>
      </c>
      <c r="C328" s="64">
        <v>0</v>
      </c>
      <c r="D328" s="64">
        <v>0</v>
      </c>
      <c r="E328" s="75"/>
      <c r="F328" s="1"/>
      <c r="H328" s="1"/>
      <c r="I328" s="158"/>
      <c r="J328" s="1"/>
      <c r="K328" s="1"/>
      <c r="L328" s="1"/>
      <c r="M328" s="1"/>
      <c r="N328" s="1"/>
      <c r="O328" s="122"/>
    </row>
    <row r="329" spans="1:15" ht="15.6">
      <c r="B329" s="43" t="str">
        <f t="shared" si="20"/>
        <v>AOC 12x≤12.5G CXP</v>
      </c>
      <c r="C329" s="64">
        <v>0</v>
      </c>
      <c r="D329" s="64">
        <v>0</v>
      </c>
      <c r="E329" s="75"/>
      <c r="F329" s="1"/>
      <c r="H329" s="1"/>
      <c r="I329" s="158"/>
      <c r="J329" s="1"/>
      <c r="K329" s="1"/>
      <c r="L329" s="1"/>
      <c r="M329" s="1"/>
      <c r="N329" s="1"/>
      <c r="O329" s="122"/>
    </row>
    <row r="330" spans="1:15" ht="15.6">
      <c r="B330" s="43" t="str">
        <f t="shared" si="20"/>
        <v>EOM 12x≤12.5G XCVR - CXP</v>
      </c>
      <c r="C330" s="64">
        <v>0</v>
      </c>
      <c r="D330" s="64">
        <v>0</v>
      </c>
      <c r="E330" s="75"/>
      <c r="F330" s="1"/>
      <c r="H330" s="1"/>
      <c r="I330" s="158"/>
      <c r="J330" s="1"/>
      <c r="K330" s="1"/>
      <c r="L330" s="1"/>
      <c r="M330" s="1"/>
      <c r="N330" s="1"/>
      <c r="O330" s="122"/>
    </row>
    <row r="331" spans="1:15" ht="15.6">
      <c r="B331" s="43" t="str">
        <f t="shared" si="20"/>
        <v>AOC 4x12-14G QSFP+</v>
      </c>
      <c r="C331" s="64">
        <v>0</v>
      </c>
      <c r="D331" s="64">
        <v>0</v>
      </c>
      <c r="E331" s="75"/>
      <c r="F331" s="1"/>
      <c r="H331" s="1"/>
      <c r="I331" s="158"/>
      <c r="J331" s="1"/>
      <c r="K331" s="1"/>
      <c r="L331" s="1"/>
      <c r="M331" s="1"/>
      <c r="N331" s="1"/>
      <c r="O331" s="122"/>
    </row>
    <row r="332" spans="1:15" ht="15.6">
      <c r="B332" s="43" t="str">
        <f t="shared" si="20"/>
        <v>AOC 4x12G Mini-SAS HD</v>
      </c>
      <c r="C332" s="64">
        <v>0</v>
      </c>
      <c r="D332" s="64">
        <v>0</v>
      </c>
      <c r="E332" s="75"/>
      <c r="F332" s="1"/>
      <c r="H332" s="1"/>
      <c r="I332" s="158"/>
      <c r="J332" s="1"/>
      <c r="K332" s="1"/>
      <c r="L332" s="1"/>
      <c r="M332" s="1"/>
      <c r="N332" s="1"/>
      <c r="O332" s="122"/>
    </row>
    <row r="333" spans="1:15" ht="15.6">
      <c r="B333" s="43" t="str">
        <f t="shared" si="20"/>
        <v>AOC 1x25-28G SFP28</v>
      </c>
      <c r="C333" s="64">
        <v>1.1000000000000001</v>
      </c>
      <c r="D333" s="64">
        <v>13.144417999999996</v>
      </c>
      <c r="E333" s="75"/>
      <c r="F333" s="1"/>
      <c r="H333" s="1"/>
      <c r="I333" s="158"/>
      <c r="J333" s="1"/>
      <c r="K333" s="1"/>
      <c r="L333" s="1"/>
      <c r="M333" s="1"/>
      <c r="N333" s="1"/>
      <c r="O333" s="122"/>
    </row>
    <row r="334" spans="1:15" ht="15.6">
      <c r="B334" s="43" t="str">
        <f t="shared" si="20"/>
        <v>AOC 100G</v>
      </c>
      <c r="C334" s="64">
        <v>0</v>
      </c>
      <c r="D334" s="64">
        <v>0</v>
      </c>
      <c r="E334" s="75"/>
      <c r="F334" s="1"/>
      <c r="H334" s="1"/>
      <c r="I334" s="158"/>
      <c r="J334" s="1"/>
      <c r="K334" s="1"/>
      <c r="L334" s="1"/>
      <c r="M334" s="1"/>
      <c r="N334" s="1"/>
      <c r="O334" s="122"/>
    </row>
    <row r="335" spans="1:15" ht="15.6">
      <c r="B335" s="43" t="str">
        <f t="shared" si="20"/>
        <v>AOC 100G breakout</v>
      </c>
      <c r="C335" s="64">
        <v>0</v>
      </c>
      <c r="D335" s="64">
        <v>1.2250000000000001</v>
      </c>
      <c r="E335" s="75"/>
      <c r="F335" s="1"/>
      <c r="H335" s="1"/>
      <c r="I335" s="158"/>
      <c r="J335" s="1"/>
      <c r="K335" s="1"/>
      <c r="L335" s="1"/>
      <c r="M335" s="1"/>
      <c r="N335" s="1"/>
      <c r="O335" s="122"/>
    </row>
    <row r="336" spans="1:15" ht="15.6">
      <c r="B336" s="43" t="str">
        <f t="shared" si="20"/>
        <v>AOC 4x24G Mini-SAS HD</v>
      </c>
      <c r="C336" s="64">
        <v>0</v>
      </c>
      <c r="D336" s="64">
        <v>0</v>
      </c>
      <c r="E336" s="75"/>
      <c r="F336" s="1"/>
      <c r="H336" s="1"/>
      <c r="I336" s="158"/>
      <c r="J336" s="1"/>
      <c r="K336" s="1"/>
      <c r="L336" s="1"/>
      <c r="M336" s="1"/>
      <c r="N336" s="1"/>
      <c r="O336" s="122"/>
    </row>
    <row r="337" spans="2:15" ht="15.6">
      <c r="B337" s="43" t="str">
        <f t="shared" si="20"/>
        <v>AOC 12x25-28G CXP28</v>
      </c>
      <c r="C337" s="64">
        <v>0</v>
      </c>
      <c r="D337" s="64">
        <v>0</v>
      </c>
      <c r="E337" s="75"/>
      <c r="F337" s="1"/>
      <c r="H337" s="1"/>
      <c r="I337" s="158"/>
      <c r="J337" s="1"/>
      <c r="K337" s="1"/>
      <c r="L337" s="1"/>
      <c r="M337" s="1"/>
      <c r="N337" s="1"/>
      <c r="O337" s="122"/>
    </row>
    <row r="338" spans="2:15" ht="15.6">
      <c r="B338" s="43" t="str">
        <f t="shared" si="20"/>
        <v>EOM 4,8,12,16,24x25-28G XCVR</v>
      </c>
      <c r="C338" s="64">
        <v>0</v>
      </c>
      <c r="D338" s="64">
        <v>0</v>
      </c>
      <c r="E338" s="75"/>
      <c r="F338" s="1"/>
      <c r="H338" s="1"/>
      <c r="I338" s="158"/>
      <c r="J338" s="1"/>
      <c r="K338" s="1"/>
      <c r="L338" s="1"/>
      <c r="M338" s="1"/>
      <c r="N338" s="1"/>
      <c r="O338" s="122"/>
    </row>
    <row r="339" spans="2:15" ht="15.6">
      <c r="B339" s="43" t="str">
        <f>B19</f>
        <v>EOM 4,8,12,16,24x25-28G XCVR</v>
      </c>
      <c r="C339" s="64">
        <v>0</v>
      </c>
      <c r="D339" s="64">
        <v>0</v>
      </c>
      <c r="E339" s="75"/>
      <c r="F339" s="1"/>
      <c r="H339" s="1"/>
      <c r="I339" s="158"/>
      <c r="J339" s="1"/>
      <c r="K339" s="1"/>
      <c r="L339" s="1"/>
      <c r="M339" s="1"/>
      <c r="N339" s="1"/>
      <c r="O339" s="122"/>
    </row>
    <row r="340" spans="2:15" ht="15.6">
      <c r="B340" s="43" t="str">
        <f>B20</f>
        <v>EOM 12x25-28G XCVR - CXP28</v>
      </c>
      <c r="C340" s="64">
        <v>0</v>
      </c>
      <c r="D340" s="64">
        <v>0</v>
      </c>
      <c r="E340" s="75"/>
      <c r="F340" s="1"/>
      <c r="H340" s="1"/>
      <c r="I340" s="158"/>
      <c r="J340" s="1"/>
      <c r="K340" s="1"/>
      <c r="L340" s="1"/>
      <c r="M340" s="1"/>
      <c r="N340" s="1"/>
      <c r="O340" s="122"/>
    </row>
    <row r="341" spans="2:15" ht="15.6">
      <c r="B341" s="43" t="str">
        <f>B21</f>
        <v>AOC 1x50-56G SFP56</v>
      </c>
      <c r="C341" s="64">
        <v>0</v>
      </c>
      <c r="D341" s="64">
        <v>0</v>
      </c>
      <c r="E341" s="75"/>
      <c r="F341" s="1"/>
      <c r="H341" s="1"/>
      <c r="I341" s="158"/>
      <c r="J341" s="1"/>
      <c r="K341" s="1"/>
      <c r="L341" s="1"/>
      <c r="M341" s="1"/>
      <c r="N341" s="1"/>
      <c r="O341" s="122"/>
    </row>
    <row r="342" spans="2:15" ht="15.6">
      <c r="B342" s="43" t="str">
        <f t="shared" ref="B342:B356" si="21">B23</f>
        <v>EOM Next Gen</v>
      </c>
      <c r="C342" s="64">
        <v>0</v>
      </c>
      <c r="D342" s="64">
        <v>0</v>
      </c>
      <c r="E342" s="75"/>
      <c r="F342" s="1"/>
      <c r="H342" s="1"/>
      <c r="I342" s="158"/>
      <c r="J342" s="1"/>
      <c r="K342" s="1"/>
      <c r="L342" s="1"/>
      <c r="M342" s="1"/>
      <c r="N342" s="1"/>
      <c r="O342" s="122"/>
    </row>
    <row r="343" spans="2:15" ht="15.6">
      <c r="B343" s="43" t="str">
        <f t="shared" si="21"/>
        <v>AOC 400G</v>
      </c>
      <c r="C343" s="64">
        <v>0</v>
      </c>
      <c r="D343" s="64">
        <v>0</v>
      </c>
      <c r="E343" s="75"/>
      <c r="F343" s="1"/>
      <c r="H343" s="1"/>
      <c r="I343" s="158"/>
      <c r="J343" s="1"/>
      <c r="K343" s="1"/>
      <c r="L343" s="1"/>
      <c r="M343" s="1"/>
      <c r="N343" s="1"/>
      <c r="O343" s="122"/>
    </row>
    <row r="344" spans="2:15" ht="15.6">
      <c r="B344" s="43" t="str">
        <f t="shared" si="21"/>
        <v>AOC 400G breakout</v>
      </c>
      <c r="C344" s="64">
        <v>0</v>
      </c>
      <c r="D344" s="64">
        <v>0</v>
      </c>
      <c r="E344" s="75"/>
      <c r="F344" s="1"/>
      <c r="H344" s="1"/>
      <c r="I344" s="158"/>
      <c r="J344" s="1"/>
      <c r="K344" s="1"/>
      <c r="L344" s="1"/>
      <c r="M344" s="1"/>
      <c r="N344" s="1"/>
      <c r="O344" s="122"/>
    </row>
    <row r="345" spans="2:15" ht="15.6">
      <c r="B345" s="43" t="str">
        <f t="shared" si="21"/>
        <v>AOC 800G</v>
      </c>
      <c r="C345" s="64">
        <v>0</v>
      </c>
      <c r="D345" s="64">
        <v>0</v>
      </c>
      <c r="E345" s="75"/>
      <c r="F345" s="1"/>
      <c r="H345" s="1"/>
      <c r="I345" s="158"/>
      <c r="J345" s="1"/>
      <c r="K345" s="1"/>
      <c r="L345" s="1"/>
      <c r="M345" s="1"/>
      <c r="N345" s="1"/>
      <c r="O345" s="122"/>
    </row>
    <row r="346" spans="2:15" ht="15.6">
      <c r="B346" s="43" t="str">
        <f t="shared" si="21"/>
        <v>AOC 1.6T</v>
      </c>
      <c r="C346" s="64">
        <v>0</v>
      </c>
      <c r="D346" s="64">
        <v>0</v>
      </c>
      <c r="E346" s="75"/>
      <c r="F346" s="1"/>
      <c r="H346" s="1"/>
      <c r="I346" s="158"/>
      <c r="J346" s="1"/>
      <c r="K346" s="1"/>
      <c r="L346" s="1"/>
      <c r="M346" s="1"/>
      <c r="N346" s="1"/>
      <c r="O346" s="122"/>
    </row>
    <row r="347" spans="2:15" ht="15.6">
      <c r="B347" s="164" t="str">
        <f t="shared" si="21"/>
        <v>CPO 800 Gbps 30m</v>
      </c>
      <c r="C347" s="150">
        <v>0</v>
      </c>
      <c r="D347" s="150">
        <v>0</v>
      </c>
      <c r="E347" s="75"/>
      <c r="F347" s="1"/>
      <c r="H347" s="1"/>
      <c r="I347" s="158"/>
      <c r="J347" s="1"/>
      <c r="K347" s="1"/>
      <c r="L347" s="1"/>
      <c r="M347" s="1"/>
      <c r="N347" s="1"/>
      <c r="O347" s="122"/>
    </row>
    <row r="348" spans="2:15" ht="15.6">
      <c r="B348" s="214" t="str">
        <f t="shared" si="21"/>
        <v>CPO 800 Gbps 100 m</v>
      </c>
      <c r="C348" s="215">
        <v>0</v>
      </c>
      <c r="D348" s="215">
        <v>0</v>
      </c>
      <c r="E348" s="75"/>
      <c r="F348" s="1"/>
      <c r="H348" s="1"/>
      <c r="I348" s="158"/>
      <c r="J348" s="1"/>
      <c r="K348" s="1"/>
      <c r="L348" s="1"/>
      <c r="M348" s="1"/>
      <c r="N348" s="1"/>
      <c r="O348" s="122"/>
    </row>
    <row r="349" spans="2:15" ht="15.6">
      <c r="B349" s="214" t="str">
        <f t="shared" si="21"/>
        <v>CPO 800 Gbps 500 m</v>
      </c>
      <c r="C349" s="215">
        <v>0</v>
      </c>
      <c r="D349" s="215">
        <v>0</v>
      </c>
      <c r="E349" s="75"/>
      <c r="F349" s="1"/>
      <c r="H349" s="1"/>
      <c r="I349" s="158"/>
      <c r="J349" s="1"/>
      <c r="K349" s="1"/>
      <c r="L349" s="1"/>
      <c r="M349" s="1"/>
      <c r="N349" s="1"/>
      <c r="O349" s="122"/>
    </row>
    <row r="350" spans="2:15" ht="15.6">
      <c r="B350" s="214" t="str">
        <f t="shared" si="21"/>
        <v>CPO 800 Gbps 2 km</v>
      </c>
      <c r="C350" s="215">
        <v>0</v>
      </c>
      <c r="D350" s="215">
        <v>0</v>
      </c>
      <c r="E350" s="75"/>
      <c r="F350" s="1"/>
      <c r="H350" s="1"/>
      <c r="I350" s="158"/>
      <c r="J350" s="1"/>
      <c r="K350" s="1"/>
      <c r="L350" s="1"/>
      <c r="M350" s="1"/>
      <c r="N350" s="1"/>
      <c r="O350" s="122"/>
    </row>
    <row r="351" spans="2:15" ht="15.6">
      <c r="B351" s="214" t="str">
        <f t="shared" si="21"/>
        <v>CPO 800 Gbps 10 km</v>
      </c>
      <c r="C351" s="215">
        <v>0</v>
      </c>
      <c r="D351" s="215">
        <v>0</v>
      </c>
      <c r="E351" s="75"/>
      <c r="F351" s="1"/>
      <c r="H351" s="1"/>
      <c r="I351" s="158"/>
      <c r="J351" s="1"/>
      <c r="K351" s="1"/>
      <c r="L351" s="1"/>
      <c r="M351" s="1"/>
      <c r="N351" s="1"/>
      <c r="O351" s="122"/>
    </row>
    <row r="352" spans="2:15" ht="15.6">
      <c r="B352" s="102" t="str">
        <f t="shared" si="21"/>
        <v>CPO 1.6 Tbps 30m</v>
      </c>
      <c r="C352" s="150">
        <v>0</v>
      </c>
      <c r="D352" s="150">
        <v>0</v>
      </c>
      <c r="E352" s="75"/>
      <c r="F352" s="1"/>
      <c r="H352" s="1"/>
      <c r="I352" s="158"/>
      <c r="J352" s="1"/>
      <c r="K352" s="1"/>
      <c r="L352" s="1"/>
      <c r="M352" s="1"/>
      <c r="N352" s="1"/>
      <c r="O352" s="122"/>
    </row>
    <row r="353" spans="1:15" ht="15.6">
      <c r="B353" s="102" t="str">
        <f t="shared" si="21"/>
        <v>CPO 1.6 Tbps 100 m</v>
      </c>
      <c r="C353" s="150">
        <v>0</v>
      </c>
      <c r="D353" s="150">
        <v>0</v>
      </c>
      <c r="E353" s="75"/>
      <c r="F353" s="1"/>
      <c r="H353" s="1"/>
      <c r="I353" s="158"/>
      <c r="J353" s="1"/>
      <c r="K353" s="1"/>
      <c r="L353" s="1"/>
      <c r="M353" s="1"/>
      <c r="N353" s="1"/>
      <c r="O353" s="122"/>
    </row>
    <row r="354" spans="1:15" ht="15.6">
      <c r="B354" s="214" t="str">
        <f t="shared" si="21"/>
        <v>CPO 1.6 Tbps 500 m</v>
      </c>
      <c r="C354" s="215">
        <v>0</v>
      </c>
      <c r="D354" s="215">
        <v>0</v>
      </c>
      <c r="E354" s="75"/>
      <c r="F354" s="1"/>
      <c r="H354" s="1"/>
      <c r="I354" s="158"/>
      <c r="J354" s="1"/>
      <c r="K354" s="1"/>
      <c r="L354" s="1"/>
      <c r="M354" s="1"/>
      <c r="N354" s="1"/>
      <c r="O354" s="122"/>
    </row>
    <row r="355" spans="1:15" ht="15.6">
      <c r="B355" s="214" t="str">
        <f t="shared" si="21"/>
        <v>CPO 1.6 Tbps 2 km</v>
      </c>
      <c r="C355" s="215">
        <v>0</v>
      </c>
      <c r="D355" s="215">
        <v>0</v>
      </c>
      <c r="E355" s="75"/>
      <c r="F355" s="1"/>
      <c r="H355" s="1"/>
      <c r="I355" s="158"/>
      <c r="J355" s="1"/>
      <c r="K355" s="1"/>
      <c r="L355" s="1"/>
      <c r="M355" s="1"/>
      <c r="N355" s="1"/>
      <c r="O355" s="122"/>
    </row>
    <row r="356" spans="1:15" ht="15.6">
      <c r="B356" s="102" t="str">
        <f t="shared" si="21"/>
        <v>CPO 1.6 Tbps 10 km</v>
      </c>
      <c r="C356" s="150">
        <v>0</v>
      </c>
      <c r="D356" s="150">
        <v>0</v>
      </c>
      <c r="E356" s="75"/>
      <c r="F356" s="1"/>
      <c r="H356" s="1"/>
      <c r="I356" s="158"/>
      <c r="J356" s="1"/>
      <c r="K356" s="1"/>
      <c r="L356" s="1"/>
      <c r="M356" s="1"/>
      <c r="N356" s="1"/>
      <c r="O356" s="122"/>
    </row>
    <row r="357" spans="1:15" ht="15.6">
      <c r="B357" s="52" t="str">
        <f>"Total "&amp;B324&amp;" revenue"</f>
        <v>Total GaAs discrete revenue</v>
      </c>
      <c r="C357" s="66">
        <v>41.314569322808062</v>
      </c>
      <c r="D357" s="66">
        <v>74.897164000000004</v>
      </c>
      <c r="E357" s="75"/>
      <c r="F357" s="1"/>
      <c r="H357" s="1"/>
      <c r="I357" s="158"/>
      <c r="J357" s="1"/>
      <c r="K357" s="1"/>
      <c r="L357" s="1"/>
      <c r="M357" s="1"/>
      <c r="N357" s="1"/>
      <c r="O357" s="122"/>
    </row>
    <row r="358" spans="1:15" ht="15.6">
      <c r="E358" s="75"/>
      <c r="F358" s="1"/>
      <c r="H358" s="1"/>
      <c r="I358" s="158"/>
      <c r="J358" s="1"/>
      <c r="K358" s="1"/>
      <c r="L358" s="1"/>
      <c r="M358" s="1"/>
      <c r="N358" s="1"/>
      <c r="O358" s="122"/>
    </row>
    <row r="359" spans="1:15" ht="21">
      <c r="B359" s="3" t="str">
        <f>B182</f>
        <v>GaAs integrated</v>
      </c>
      <c r="C359" s="1"/>
      <c r="D359" s="1"/>
      <c r="E359" s="75"/>
      <c r="F359" s="1"/>
      <c r="H359" s="1"/>
      <c r="I359" s="158"/>
      <c r="J359" s="1"/>
      <c r="K359" s="1"/>
      <c r="L359" s="1"/>
      <c r="M359" s="1"/>
      <c r="N359" s="1"/>
      <c r="O359" s="122"/>
    </row>
    <row r="360" spans="1:15" ht="15.6">
      <c r="A360">
        <f>COUNTA(B361:B390)</f>
        <v>30</v>
      </c>
      <c r="B360" s="51" t="s">
        <v>57</v>
      </c>
      <c r="C360" s="7">
        <v>2016</v>
      </c>
      <c r="D360" s="7">
        <v>2017</v>
      </c>
      <c r="E360" s="75"/>
      <c r="F360" s="1"/>
      <c r="H360" s="1"/>
      <c r="I360" s="158"/>
      <c r="J360" s="1"/>
      <c r="K360" s="1"/>
      <c r="L360" s="1"/>
      <c r="M360" s="1"/>
      <c r="N360" s="1"/>
      <c r="O360" s="122"/>
    </row>
    <row r="361" spans="1:15" ht="15.6">
      <c r="B361" s="45" t="str">
        <f t="shared" ref="B361:B391" si="22">B7</f>
        <v>AOC 1x≤10G SFP+</v>
      </c>
      <c r="C361" s="64">
        <v>0</v>
      </c>
      <c r="D361" s="64">
        <v>0</v>
      </c>
      <c r="E361" s="75"/>
      <c r="F361" s="1"/>
      <c r="H361" s="1"/>
      <c r="I361" s="158"/>
      <c r="J361" s="1"/>
      <c r="K361" s="1"/>
      <c r="L361" s="1"/>
      <c r="M361" s="1"/>
      <c r="N361" s="1"/>
      <c r="O361" s="122"/>
    </row>
    <row r="362" spans="1:15" ht="15.6">
      <c r="B362" s="43" t="str">
        <f t="shared" si="22"/>
        <v>AOC 4x≤10G QSFP+</v>
      </c>
      <c r="C362" s="64">
        <v>24.166459589872037</v>
      </c>
      <c r="D362" s="64">
        <v>14.248228399999995</v>
      </c>
      <c r="E362" s="75"/>
      <c r="F362" s="1"/>
      <c r="H362" s="1"/>
      <c r="I362" s="158"/>
      <c r="J362" s="1"/>
      <c r="K362" s="1"/>
      <c r="L362" s="1"/>
      <c r="M362" s="1"/>
      <c r="N362" s="1"/>
      <c r="O362" s="122"/>
    </row>
    <row r="363" spans="1:15" ht="15.6">
      <c r="B363" s="43" t="str">
        <f t="shared" si="22"/>
        <v>AOC breakout: 4x10G from 40G</v>
      </c>
      <c r="C363" s="64">
        <v>4.7488000000000001</v>
      </c>
      <c r="D363" s="64">
        <v>4.0145</v>
      </c>
      <c r="E363" s="75"/>
      <c r="F363" s="1"/>
      <c r="H363" s="1"/>
      <c r="I363" s="158"/>
      <c r="J363" s="1"/>
      <c r="K363" s="1"/>
      <c r="L363" s="1"/>
      <c r="M363" s="1"/>
      <c r="N363" s="1"/>
      <c r="O363" s="122"/>
    </row>
    <row r="364" spans="1:15" ht="15.6">
      <c r="B364" s="43" t="str">
        <f t="shared" si="22"/>
        <v>AOC 12x≤12.5G CXP</v>
      </c>
      <c r="C364" s="64">
        <v>45.894846770607558</v>
      </c>
      <c r="D364" s="64">
        <v>28.678134999999997</v>
      </c>
      <c r="E364" s="75"/>
      <c r="F364" s="1"/>
      <c r="H364" s="1"/>
      <c r="I364" s="158"/>
      <c r="J364" s="1"/>
      <c r="K364" s="1"/>
      <c r="L364" s="1"/>
      <c r="M364" s="1"/>
      <c r="N364" s="1"/>
      <c r="O364" s="122"/>
    </row>
    <row r="365" spans="1:15" ht="15.6">
      <c r="B365" s="43" t="str">
        <f t="shared" si="22"/>
        <v>EOM 12x≤12.5G XCVR - CXP</v>
      </c>
      <c r="C365" s="64">
        <v>8.5687214659536135</v>
      </c>
      <c r="D365" s="64">
        <v>5.6430379999999998</v>
      </c>
      <c r="E365" s="75"/>
      <c r="F365" s="1"/>
      <c r="H365" s="1"/>
      <c r="I365" s="158"/>
      <c r="J365" s="1"/>
      <c r="K365" s="1"/>
      <c r="L365" s="1"/>
      <c r="M365" s="1"/>
      <c r="N365" s="1"/>
      <c r="O365" s="122"/>
    </row>
    <row r="366" spans="1:15" ht="15.6">
      <c r="B366" s="43" t="str">
        <f t="shared" si="22"/>
        <v>AOC 4x12-14G QSFP+</v>
      </c>
      <c r="C366" s="64">
        <v>17.324491999999999</v>
      </c>
      <c r="D366" s="64">
        <v>14.907237018347333</v>
      </c>
      <c r="E366" s="75"/>
      <c r="F366" s="1"/>
      <c r="H366" s="1"/>
      <c r="I366" s="158"/>
      <c r="J366" s="1"/>
      <c r="K366" s="1"/>
      <c r="L366" s="1"/>
      <c r="M366" s="1"/>
      <c r="N366" s="1"/>
      <c r="O366" s="122"/>
    </row>
    <row r="367" spans="1:15" ht="15.6">
      <c r="B367" s="43" t="str">
        <f t="shared" si="22"/>
        <v>AOC 4x12G Mini-SAS HD</v>
      </c>
      <c r="C367" s="64">
        <v>4.3520000000000003</v>
      </c>
      <c r="D367" s="64">
        <v>4.8556060606060605</v>
      </c>
      <c r="E367" s="75"/>
      <c r="F367" s="1"/>
      <c r="H367" s="1"/>
      <c r="I367" s="158"/>
      <c r="J367" s="1"/>
      <c r="K367" s="1"/>
      <c r="L367" s="1"/>
      <c r="M367" s="1"/>
      <c r="N367" s="1"/>
      <c r="O367" s="122"/>
    </row>
    <row r="368" spans="1:15" ht="15.6">
      <c r="B368" s="43" t="str">
        <f t="shared" si="22"/>
        <v>AOC 1x25-28G SFP28</v>
      </c>
      <c r="C368" s="64">
        <v>0</v>
      </c>
      <c r="D368" s="64">
        <v>0</v>
      </c>
      <c r="E368" s="75"/>
      <c r="F368" s="1"/>
      <c r="H368" s="1"/>
      <c r="I368" s="158"/>
      <c r="J368" s="1"/>
      <c r="K368" s="1"/>
      <c r="L368" s="1"/>
      <c r="M368" s="1"/>
      <c r="N368" s="1"/>
      <c r="O368" s="122"/>
    </row>
    <row r="369" spans="2:15" ht="15.6">
      <c r="B369" s="43" t="str">
        <f t="shared" si="22"/>
        <v>AOC 100G</v>
      </c>
      <c r="C369" s="64">
        <v>67.2</v>
      </c>
      <c r="D369" s="64">
        <v>53.504848000000003</v>
      </c>
      <c r="E369" s="75"/>
      <c r="F369" s="1"/>
      <c r="H369" s="1"/>
      <c r="I369" s="158"/>
      <c r="J369" s="1"/>
      <c r="K369" s="1"/>
      <c r="L369" s="1"/>
      <c r="M369" s="1"/>
      <c r="N369" s="1"/>
      <c r="O369" s="122"/>
    </row>
    <row r="370" spans="2:15" ht="15.6">
      <c r="B370" s="43" t="str">
        <f t="shared" si="22"/>
        <v>AOC 100G breakout</v>
      </c>
      <c r="C370" s="64">
        <v>0</v>
      </c>
      <c r="D370" s="64">
        <v>0</v>
      </c>
      <c r="E370" s="75"/>
      <c r="F370" s="1"/>
      <c r="H370" s="1"/>
      <c r="I370" s="158"/>
      <c r="J370" s="1"/>
      <c r="K370" s="1"/>
      <c r="L370" s="1"/>
      <c r="M370" s="1"/>
      <c r="N370" s="1"/>
      <c r="O370" s="122"/>
    </row>
    <row r="371" spans="2:15" ht="15.6">
      <c r="B371" s="43" t="str">
        <f t="shared" si="22"/>
        <v>AOC 4x24G Mini-SAS HD</v>
      </c>
      <c r="C371" s="64">
        <v>0</v>
      </c>
      <c r="D371" s="64">
        <v>0</v>
      </c>
      <c r="E371" s="75"/>
      <c r="F371" s="1"/>
      <c r="H371" s="1"/>
      <c r="I371" s="158"/>
      <c r="J371" s="1"/>
      <c r="K371" s="1"/>
      <c r="L371" s="1"/>
      <c r="M371" s="1"/>
      <c r="N371" s="1"/>
      <c r="O371" s="122"/>
    </row>
    <row r="372" spans="2:15" ht="15.6">
      <c r="B372" s="43" t="str">
        <f t="shared" si="22"/>
        <v>AOC 12x25-28G CXP28</v>
      </c>
      <c r="C372" s="64">
        <v>0</v>
      </c>
      <c r="D372" s="64">
        <v>0</v>
      </c>
      <c r="E372" s="75"/>
      <c r="F372" s="1"/>
      <c r="H372" s="1"/>
      <c r="I372" s="158"/>
      <c r="J372" s="1"/>
      <c r="K372" s="1"/>
      <c r="L372" s="1"/>
      <c r="M372" s="1"/>
      <c r="N372" s="1"/>
      <c r="O372" s="122"/>
    </row>
    <row r="373" spans="2:15" ht="15.6">
      <c r="B373" s="43" t="str">
        <f t="shared" si="22"/>
        <v>EOM 4,8,12,16,24x25-28G XCVR</v>
      </c>
      <c r="C373" s="64">
        <v>17.002299732451373</v>
      </c>
      <c r="D373" s="64">
        <v>39.584103200000001</v>
      </c>
      <c r="E373" s="75"/>
      <c r="F373" s="1"/>
      <c r="H373" s="1"/>
      <c r="I373" s="158"/>
      <c r="J373" s="1"/>
      <c r="K373" s="1"/>
      <c r="L373" s="1"/>
      <c r="M373" s="1"/>
      <c r="N373" s="1"/>
      <c r="O373" s="122"/>
    </row>
    <row r="374" spans="2:15" ht="15.6">
      <c r="B374" s="43" t="str">
        <f t="shared" si="22"/>
        <v>EOM 12x25-28G XCVR - CXP28</v>
      </c>
      <c r="C374" s="64">
        <v>0</v>
      </c>
      <c r="D374" s="64">
        <v>0</v>
      </c>
      <c r="E374" s="75"/>
      <c r="F374" s="1"/>
      <c r="H374" s="1"/>
      <c r="I374" s="158"/>
      <c r="J374" s="1"/>
      <c r="K374" s="1"/>
      <c r="L374" s="1"/>
      <c r="M374" s="1"/>
      <c r="N374" s="1"/>
      <c r="O374" s="122"/>
    </row>
    <row r="375" spans="2:15" ht="15.6">
      <c r="B375" s="43" t="str">
        <f t="shared" si="22"/>
        <v>AOC 1x50-56G SFP56</v>
      </c>
      <c r="C375" s="64">
        <v>0</v>
      </c>
      <c r="D375" s="64">
        <v>0</v>
      </c>
      <c r="E375" s="75"/>
      <c r="F375" s="1"/>
      <c r="H375" s="1"/>
      <c r="I375" s="158"/>
      <c r="J375" s="1"/>
      <c r="K375" s="1"/>
      <c r="L375" s="1"/>
      <c r="M375" s="1"/>
      <c r="N375" s="1"/>
      <c r="O375" s="122"/>
    </row>
    <row r="376" spans="2:15" ht="15.6">
      <c r="B376" s="43" t="str">
        <f t="shared" si="22"/>
        <v>AOC 4x50-56G QSFP56</v>
      </c>
      <c r="C376" s="64">
        <v>0</v>
      </c>
      <c r="D376" s="64">
        <v>0</v>
      </c>
      <c r="E376" s="75"/>
      <c r="F376" s="1"/>
      <c r="H376" s="1"/>
      <c r="I376" s="158"/>
      <c r="J376" s="1"/>
      <c r="K376" s="1"/>
      <c r="L376" s="1"/>
      <c r="M376" s="1"/>
      <c r="N376" s="1"/>
      <c r="O376" s="122"/>
    </row>
    <row r="377" spans="2:15" ht="15.6">
      <c r="B377" s="43" t="str">
        <f t="shared" si="22"/>
        <v>EOM Next Gen</v>
      </c>
      <c r="C377" s="64">
        <v>0</v>
      </c>
      <c r="D377" s="64">
        <v>0</v>
      </c>
      <c r="E377" s="75"/>
      <c r="F377" s="1"/>
      <c r="H377" s="1"/>
      <c r="I377" s="158"/>
      <c r="J377" s="1"/>
      <c r="K377" s="1"/>
      <c r="L377" s="1"/>
      <c r="M377" s="1"/>
      <c r="N377" s="1"/>
      <c r="O377" s="122"/>
    </row>
    <row r="378" spans="2:15" ht="15.6">
      <c r="B378" s="43" t="str">
        <f t="shared" si="22"/>
        <v>AOC 400G</v>
      </c>
      <c r="C378" s="64">
        <v>0</v>
      </c>
      <c r="D378" s="64">
        <v>0</v>
      </c>
      <c r="E378" s="75"/>
      <c r="F378" s="1"/>
      <c r="H378" s="1"/>
      <c r="I378" s="158"/>
      <c r="J378" s="1"/>
      <c r="K378" s="1"/>
      <c r="L378" s="1"/>
      <c r="M378" s="1"/>
      <c r="N378" s="1"/>
      <c r="O378" s="122"/>
    </row>
    <row r="379" spans="2:15" ht="15.6">
      <c r="B379" s="43" t="str">
        <f t="shared" si="22"/>
        <v>AOC 400G breakout</v>
      </c>
      <c r="C379" s="64">
        <v>0</v>
      </c>
      <c r="D379" s="64">
        <v>0</v>
      </c>
      <c r="E379" s="75"/>
      <c r="F379" s="1"/>
      <c r="H379" s="1"/>
      <c r="I379" s="158"/>
      <c r="J379" s="1"/>
      <c r="K379" s="1"/>
      <c r="L379" s="1"/>
      <c r="M379" s="1"/>
      <c r="N379" s="1"/>
      <c r="O379" s="122"/>
    </row>
    <row r="380" spans="2:15" ht="15.6">
      <c r="B380" s="43" t="str">
        <f t="shared" si="22"/>
        <v>AOC 800G</v>
      </c>
      <c r="C380" s="64">
        <v>0</v>
      </c>
      <c r="D380" s="64">
        <v>0</v>
      </c>
      <c r="E380" s="75"/>
      <c r="F380" s="1"/>
      <c r="H380" s="1"/>
      <c r="I380" s="158"/>
      <c r="J380" s="1"/>
      <c r="K380" s="1"/>
      <c r="L380" s="1"/>
      <c r="M380" s="1"/>
      <c r="N380" s="1"/>
      <c r="O380" s="122"/>
    </row>
    <row r="381" spans="2:15" ht="15.6">
      <c r="B381" s="43" t="str">
        <f t="shared" si="22"/>
        <v>AOC 1.6T</v>
      </c>
      <c r="C381" s="64">
        <v>0</v>
      </c>
      <c r="D381" s="64">
        <v>0</v>
      </c>
      <c r="E381" s="75"/>
      <c r="F381" s="1"/>
      <c r="H381" s="1"/>
      <c r="I381" s="158"/>
      <c r="J381" s="1"/>
      <c r="K381" s="1"/>
      <c r="L381" s="1"/>
      <c r="M381" s="1"/>
      <c r="N381" s="1"/>
      <c r="O381" s="122"/>
    </row>
    <row r="382" spans="2:15" ht="15.6">
      <c r="B382" s="164" t="str">
        <f t="shared" si="22"/>
        <v>CPO 800 Gbps 30m</v>
      </c>
      <c r="C382" s="150">
        <v>0</v>
      </c>
      <c r="D382" s="150">
        <v>0</v>
      </c>
      <c r="E382" s="75"/>
      <c r="F382" s="1"/>
      <c r="H382" s="1"/>
      <c r="I382" s="158"/>
      <c r="J382" s="1"/>
      <c r="K382" s="1"/>
      <c r="L382" s="1"/>
      <c r="M382" s="1"/>
      <c r="N382" s="1"/>
      <c r="O382" s="122"/>
    </row>
    <row r="383" spans="2:15" ht="15.6">
      <c r="B383" s="214" t="str">
        <f t="shared" si="22"/>
        <v>CPO 800 Gbps 100 m</v>
      </c>
      <c r="C383" s="215">
        <v>0</v>
      </c>
      <c r="D383" s="215">
        <v>0</v>
      </c>
      <c r="E383" s="75"/>
      <c r="F383" s="1"/>
      <c r="H383" s="1"/>
      <c r="I383" s="158"/>
      <c r="J383" s="1"/>
      <c r="K383" s="1"/>
      <c r="L383" s="1"/>
      <c r="M383" s="1"/>
      <c r="N383" s="1"/>
      <c r="O383" s="122"/>
    </row>
    <row r="384" spans="2:15" ht="15.6">
      <c r="B384" s="214" t="str">
        <f t="shared" si="22"/>
        <v>CPO 800 Gbps 500 m</v>
      </c>
      <c r="C384" s="215">
        <v>0</v>
      </c>
      <c r="D384" s="215">
        <v>0</v>
      </c>
      <c r="E384" s="75"/>
      <c r="F384" s="1"/>
      <c r="H384" s="1"/>
      <c r="I384" s="158"/>
      <c r="J384" s="1"/>
      <c r="K384" s="1"/>
      <c r="L384" s="1"/>
      <c r="M384" s="1"/>
      <c r="N384" s="1"/>
      <c r="O384" s="122"/>
    </row>
    <row r="385" spans="2:15" ht="15.6">
      <c r="B385" s="214" t="str">
        <f t="shared" si="22"/>
        <v>CPO 800 Gbps 2 km</v>
      </c>
      <c r="C385" s="215">
        <v>0</v>
      </c>
      <c r="D385" s="215">
        <v>0</v>
      </c>
      <c r="E385" s="75"/>
      <c r="F385" s="1"/>
      <c r="H385" s="1"/>
      <c r="I385" s="158"/>
      <c r="J385" s="1"/>
      <c r="K385" s="1"/>
      <c r="L385" s="1"/>
      <c r="M385" s="1"/>
      <c r="N385" s="1"/>
      <c r="O385" s="122"/>
    </row>
    <row r="386" spans="2:15" ht="15.6">
      <c r="B386" s="214" t="str">
        <f t="shared" si="22"/>
        <v>CPO 800 Gbps 10 km</v>
      </c>
      <c r="C386" s="215">
        <v>0</v>
      </c>
      <c r="D386" s="215">
        <v>0</v>
      </c>
      <c r="E386" s="75"/>
      <c r="F386" s="1"/>
      <c r="H386" s="1"/>
      <c r="I386" s="158"/>
      <c r="J386" s="1"/>
      <c r="K386" s="1"/>
      <c r="L386" s="1"/>
      <c r="M386" s="1"/>
      <c r="N386" s="1"/>
      <c r="O386" s="122"/>
    </row>
    <row r="387" spans="2:15" ht="15.6">
      <c r="B387" s="102" t="str">
        <f t="shared" si="22"/>
        <v>CPO 1.6 Tbps 30m</v>
      </c>
      <c r="C387" s="150">
        <v>0</v>
      </c>
      <c r="D387" s="150">
        <v>0</v>
      </c>
      <c r="E387" s="75"/>
      <c r="F387" s="1"/>
      <c r="H387" s="1"/>
      <c r="I387" s="158"/>
      <c r="J387" s="1"/>
      <c r="K387" s="1"/>
      <c r="L387" s="1"/>
      <c r="M387" s="1"/>
      <c r="N387" s="1"/>
      <c r="O387" s="122"/>
    </row>
    <row r="388" spans="2:15" ht="15.6">
      <c r="B388" s="102" t="str">
        <f t="shared" si="22"/>
        <v>CPO 1.6 Tbps 100 m</v>
      </c>
      <c r="C388" s="150">
        <v>0</v>
      </c>
      <c r="D388" s="150">
        <v>0</v>
      </c>
      <c r="E388" s="75"/>
      <c r="F388" s="1"/>
      <c r="H388" s="1"/>
      <c r="I388" s="158"/>
      <c r="J388" s="1"/>
      <c r="K388" s="1"/>
      <c r="L388" s="1"/>
      <c r="M388" s="1"/>
      <c r="N388" s="1"/>
      <c r="O388" s="122"/>
    </row>
    <row r="389" spans="2:15" ht="15.6">
      <c r="B389" s="214" t="str">
        <f t="shared" si="22"/>
        <v>CPO 1.6 Tbps 500 m</v>
      </c>
      <c r="C389" s="215">
        <v>0</v>
      </c>
      <c r="D389" s="215">
        <v>0</v>
      </c>
      <c r="E389" s="75"/>
      <c r="F389" s="1"/>
      <c r="H389" s="1"/>
      <c r="I389" s="158"/>
      <c r="J389" s="1"/>
      <c r="K389" s="1"/>
      <c r="L389" s="1"/>
      <c r="M389" s="1"/>
      <c r="N389" s="1"/>
      <c r="O389" s="122"/>
    </row>
    <row r="390" spans="2:15" ht="15.6">
      <c r="B390" s="214" t="str">
        <f t="shared" si="22"/>
        <v>CPO 1.6 Tbps 2 km</v>
      </c>
      <c r="C390" s="215">
        <v>0</v>
      </c>
      <c r="D390" s="215">
        <v>0</v>
      </c>
      <c r="E390" s="75"/>
      <c r="F390" s="1"/>
      <c r="H390" s="1"/>
      <c r="I390" s="158"/>
      <c r="J390" s="1"/>
      <c r="K390" s="1"/>
      <c r="L390" s="1"/>
      <c r="M390" s="1"/>
      <c r="N390" s="1"/>
      <c r="O390" s="122"/>
    </row>
    <row r="391" spans="2:15" ht="15.6">
      <c r="B391" s="102" t="str">
        <f t="shared" si="22"/>
        <v>CPO 1.6 Tbps 10 km</v>
      </c>
      <c r="C391" s="150">
        <v>0</v>
      </c>
      <c r="D391" s="150">
        <v>0</v>
      </c>
      <c r="E391" s="75"/>
      <c r="F391" s="1"/>
      <c r="H391" s="1"/>
      <c r="I391" s="158"/>
      <c r="J391" s="1"/>
      <c r="K391" s="1"/>
      <c r="L391" s="1"/>
      <c r="M391" s="1"/>
      <c r="N391" s="1"/>
      <c r="O391" s="122"/>
    </row>
    <row r="392" spans="2:15" ht="15.6">
      <c r="B392" s="52" t="str">
        <f>"Total "&amp;B359&amp;" revenue"</f>
        <v>Total GaAs integrated revenue</v>
      </c>
      <c r="C392" s="66">
        <v>189.25761955888458</v>
      </c>
      <c r="D392" s="66">
        <v>165.43569567895338</v>
      </c>
      <c r="E392" s="75"/>
      <c r="F392" s="1"/>
      <c r="H392" s="1"/>
      <c r="I392" s="158"/>
      <c r="J392" s="1"/>
      <c r="K392" s="1"/>
      <c r="L392" s="1"/>
      <c r="M392" s="1"/>
      <c r="N392" s="1"/>
      <c r="O392" s="122"/>
    </row>
    <row r="393" spans="2:15" ht="15.6">
      <c r="E393" s="75"/>
      <c r="F393" s="1"/>
      <c r="H393" s="1"/>
      <c r="I393" s="158"/>
      <c r="J393" s="1"/>
      <c r="K393" s="1"/>
      <c r="L393" s="1"/>
      <c r="M393" s="1"/>
      <c r="N393" s="1"/>
      <c r="O393" s="122"/>
    </row>
    <row r="394" spans="2:15" ht="15.6">
      <c r="E394" s="75"/>
      <c r="F394" s="1"/>
      <c r="H394" s="1"/>
      <c r="I394" s="158"/>
      <c r="J394" s="1"/>
      <c r="K394" s="1"/>
      <c r="L394" s="1"/>
      <c r="M394" s="1"/>
      <c r="N394" s="1"/>
      <c r="O394" s="122"/>
    </row>
    <row r="395" spans="2:15" ht="15.6">
      <c r="B395" t="s">
        <v>103</v>
      </c>
      <c r="C395" s="2">
        <v>0</v>
      </c>
      <c r="D395" s="2">
        <v>0</v>
      </c>
      <c r="E395" s="75"/>
      <c r="F395" s="1"/>
      <c r="H395" s="1"/>
      <c r="I395" s="158"/>
      <c r="J395" s="1"/>
      <c r="K395" s="1"/>
      <c r="L395" s="1"/>
      <c r="M395" s="1"/>
      <c r="N395" s="1"/>
      <c r="O395" s="122"/>
    </row>
    <row r="396" spans="2:15" ht="15.6">
      <c r="B396" t="s">
        <v>104</v>
      </c>
      <c r="C396" s="276">
        <v>0</v>
      </c>
      <c r="D396" s="276">
        <v>0</v>
      </c>
      <c r="E396" s="75"/>
      <c r="F396" s="1"/>
      <c r="H396" s="1"/>
      <c r="I396" s="158"/>
      <c r="J396" s="1"/>
      <c r="K396" s="1"/>
      <c r="L396" s="1"/>
      <c r="M396" s="1"/>
      <c r="N396" s="1"/>
      <c r="O396" s="122"/>
    </row>
    <row r="398" spans="2:15">
      <c r="B398" t="s">
        <v>109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1600</v>
      </c>
      <c r="J398" s="2">
        <v>15940</v>
      </c>
      <c r="K398" s="2">
        <v>76000</v>
      </c>
      <c r="L398" s="2">
        <v>342104</v>
      </c>
      <c r="M398" s="2">
        <v>879342</v>
      </c>
      <c r="N398" s="2">
        <v>1755385.75</v>
      </c>
    </row>
    <row r="399" spans="2:15">
      <c r="B399" t="s">
        <v>109</v>
      </c>
      <c r="C399" s="105">
        <v>0</v>
      </c>
      <c r="D399" s="105">
        <v>0</v>
      </c>
      <c r="E399" s="105">
        <v>0</v>
      </c>
      <c r="F399" s="105">
        <v>0</v>
      </c>
      <c r="G399" s="105">
        <v>0</v>
      </c>
      <c r="H399" s="105">
        <v>0</v>
      </c>
      <c r="I399" s="157">
        <v>1.6011676077674155</v>
      </c>
      <c r="J399" s="105">
        <v>11.497694137099995</v>
      </c>
      <c r="K399" s="105">
        <v>43.515701444941087</v>
      </c>
      <c r="L399" s="105">
        <v>163.22437131862932</v>
      </c>
      <c r="M399" s="105">
        <v>368.87141984592836</v>
      </c>
      <c r="N399" s="105">
        <v>679.48320931447631</v>
      </c>
    </row>
    <row r="401" spans="2:14">
      <c r="B401" t="s">
        <v>107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14292.5</v>
      </c>
      <c r="J401" s="2">
        <v>66628.5</v>
      </c>
      <c r="K401" s="2">
        <v>195456.625</v>
      </c>
      <c r="L401" s="2">
        <v>563671.63750000019</v>
      </c>
      <c r="M401" s="2">
        <v>1113064.6352500003</v>
      </c>
      <c r="N401" s="2">
        <v>2067105.3146875007</v>
      </c>
    </row>
    <row r="402" spans="2:14">
      <c r="B402" t="s">
        <v>108</v>
      </c>
      <c r="C402" s="55">
        <v>0</v>
      </c>
      <c r="D402" s="55">
        <v>0</v>
      </c>
      <c r="E402" s="55">
        <v>0</v>
      </c>
      <c r="F402" s="55">
        <v>0</v>
      </c>
      <c r="G402" s="55">
        <v>0</v>
      </c>
      <c r="H402" s="55">
        <v>0</v>
      </c>
      <c r="I402" s="55">
        <v>2.8193473532485562</v>
      </c>
      <c r="J402" s="55">
        <v>11.17170210649174</v>
      </c>
      <c r="K402" s="55">
        <v>29.893612048263194</v>
      </c>
      <c r="L402" s="55">
        <v>77.741859144226112</v>
      </c>
      <c r="M402" s="55">
        <v>139.18988089245386</v>
      </c>
      <c r="N402" s="55">
        <v>242.81941015997552</v>
      </c>
    </row>
    <row r="408" spans="2:14">
      <c r="C408">
        <v>2016</v>
      </c>
      <c r="D408">
        <v>2017</v>
      </c>
      <c r="E408">
        <v>2018</v>
      </c>
      <c r="F408">
        <v>2019</v>
      </c>
      <c r="G408">
        <v>2020</v>
      </c>
      <c r="H408">
        <v>2021</v>
      </c>
      <c r="I408">
        <v>2022</v>
      </c>
      <c r="J408">
        <v>2023</v>
      </c>
      <c r="K408">
        <v>2024</v>
      </c>
      <c r="L408">
        <v>2025</v>
      </c>
      <c r="M408">
        <v>2026</v>
      </c>
      <c r="N408">
        <v>2027</v>
      </c>
    </row>
    <row r="409" spans="2:14">
      <c r="B409" t="s">
        <v>110</v>
      </c>
      <c r="C409" s="2">
        <v>0</v>
      </c>
      <c r="D409" s="2">
        <v>0</v>
      </c>
      <c r="E409" s="2">
        <v>0</v>
      </c>
      <c r="F409" s="2">
        <v>30994</v>
      </c>
      <c r="G409" s="2">
        <v>70100</v>
      </c>
      <c r="H409" s="2">
        <v>173900</v>
      </c>
      <c r="I409" s="2">
        <v>285850</v>
      </c>
      <c r="J409" s="2">
        <v>444190</v>
      </c>
      <c r="K409" s="2">
        <v>724656.5</v>
      </c>
      <c r="L409" s="2">
        <v>989286.27500000014</v>
      </c>
      <c r="M409" s="2">
        <v>1312772.1575000002</v>
      </c>
      <c r="N409" s="2">
        <v>1683820.1968750004</v>
      </c>
    </row>
    <row r="410" spans="2:14">
      <c r="B410" t="s">
        <v>111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25000</v>
      </c>
      <c r="L410" s="2">
        <v>60000</v>
      </c>
      <c r="M410" s="2">
        <v>180000</v>
      </c>
      <c r="N410" s="2">
        <v>270000</v>
      </c>
    </row>
  </sheetData>
  <conditionalFormatting sqref="Q38:X38">
    <cfRule type="expression" dxfId="179" priority="39">
      <formula>Q38&lt;&gt;1</formula>
    </cfRule>
  </conditionalFormatting>
  <conditionalFormatting sqref="Q38:X38">
    <cfRule type="expression" priority="36" stopIfTrue="1">
      <formula>Q38=0</formula>
    </cfRule>
  </conditionalFormatting>
  <conditionalFormatting sqref="Q184:V184 W186:Z192 R193:Z196 R185:V192 Q185:Q213 R197:AB213 Q214:AB214">
    <cfRule type="expression" dxfId="178" priority="34">
      <formula>Q184&lt;0</formula>
    </cfRule>
  </conditionalFormatting>
  <conditionalFormatting sqref="W184:W185">
    <cfRule type="expression" dxfId="177" priority="26">
      <formula>W184&lt;0</formula>
    </cfRule>
  </conditionalFormatting>
  <conditionalFormatting sqref="W184:W185">
    <cfRule type="expression" dxfId="176" priority="31">
      <formula>O92&lt;0</formula>
    </cfRule>
  </conditionalFormatting>
  <conditionalFormatting sqref="X184:X185">
    <cfRule type="expression" dxfId="175" priority="19">
      <formula>X184&lt;0</formula>
    </cfRule>
  </conditionalFormatting>
  <conditionalFormatting sqref="X184:X185">
    <cfRule type="expression" dxfId="174" priority="24">
      <formula>P92&lt;0</formula>
    </cfRule>
  </conditionalFormatting>
  <conditionalFormatting sqref="Y38:Z38">
    <cfRule type="expression" dxfId="173" priority="11">
      <formula>Y38&lt;&gt;1</formula>
    </cfRule>
  </conditionalFormatting>
  <conditionalFormatting sqref="Y38:Z38">
    <cfRule type="expression" priority="10" stopIfTrue="1">
      <formula>Y38=0</formula>
    </cfRule>
  </conditionalFormatting>
  <conditionalFormatting sqref="Y184:Z185">
    <cfRule type="expression" dxfId="172" priority="6">
      <formula>Y184&lt;0</formula>
    </cfRule>
  </conditionalFormatting>
  <conditionalFormatting sqref="Q184:V184 Y184:Z185 R185:V185 Q185:Q213 R198:AB213 Q214:AB214">
    <cfRule type="expression" dxfId="171" priority="9">
      <formula>#REF!&lt;0</formula>
    </cfRule>
  </conditionalFormatting>
  <conditionalFormatting sqref="AA186:AB196">
    <cfRule type="expression" dxfId="170" priority="4">
      <formula>AA186&lt;0</formula>
    </cfRule>
  </conditionalFormatting>
  <conditionalFormatting sqref="AA184:AB185">
    <cfRule type="expression" dxfId="169" priority="2">
      <formula>AA184&lt;0</formula>
    </cfRule>
  </conditionalFormatting>
  <conditionalFormatting sqref="AA184:AB185">
    <cfRule type="expression" dxfId="168" priority="3">
      <formula>#REF!&lt;0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CC"/>
  </sheetPr>
  <dimension ref="A1:AC167"/>
  <sheetViews>
    <sheetView showGridLines="0" zoomScale="70" zoomScaleNormal="70" zoomScalePageLayoutView="70" workbookViewId="0"/>
  </sheetViews>
  <sheetFormatPr defaultColWidth="8.77734375" defaultRowHeight="13.2"/>
  <cols>
    <col min="1" max="1" width="4.44140625" customWidth="1"/>
    <col min="2" max="2" width="18.21875" customWidth="1"/>
    <col min="3" max="14" width="11.44140625" customWidth="1"/>
    <col min="15" max="15" width="14.44140625" style="101" customWidth="1"/>
    <col min="16" max="16" width="29.21875" customWidth="1"/>
    <col min="17" max="28" width="10.44140625" style="143" customWidth="1"/>
  </cols>
  <sheetData>
    <row r="1" spans="1:28" s="1" customFormat="1" ht="12" customHeight="1">
      <c r="A1"/>
      <c r="B1"/>
      <c r="C1"/>
      <c r="D1"/>
      <c r="E1" s="67"/>
      <c r="F1"/>
      <c r="H1"/>
      <c r="I1"/>
      <c r="J1"/>
      <c r="K1"/>
      <c r="L1"/>
      <c r="M1"/>
      <c r="N1"/>
      <c r="O1" s="102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28" ht="21" customHeight="1">
      <c r="B2" s="68" t="str">
        <f>Introduction!B2</f>
        <v>LightCounting Integrated Optics Forecast</v>
      </c>
      <c r="E2" s="68" t="s">
        <v>72</v>
      </c>
    </row>
    <row r="3" spans="1:28" ht="13.5" customHeight="1">
      <c r="B3" s="163" t="str">
        <f>Introduction!B3</f>
        <v>May 2022 - sample - for illustrative purposes only</v>
      </c>
      <c r="C3" s="2"/>
    </row>
    <row r="4" spans="1:28" ht="13.5" customHeight="1">
      <c r="C4" s="2"/>
      <c r="D4" s="2"/>
    </row>
    <row r="5" spans="1:28" ht="20.25" customHeight="1">
      <c r="B5" s="3" t="s">
        <v>55</v>
      </c>
      <c r="C5" s="1"/>
      <c r="D5" s="1"/>
      <c r="E5" s="1"/>
      <c r="F5" s="1"/>
      <c r="H5" s="1"/>
      <c r="I5" s="139"/>
      <c r="J5" s="1"/>
      <c r="K5" s="1"/>
      <c r="L5" s="1"/>
      <c r="M5" s="1"/>
      <c r="N5" s="1"/>
    </row>
    <row r="6" spans="1:28" ht="13.5" customHeight="1">
      <c r="B6" s="51" t="s">
        <v>57</v>
      </c>
      <c r="C6" s="7">
        <v>2016</v>
      </c>
      <c r="D6" s="7">
        <v>2017</v>
      </c>
      <c r="E6" s="7">
        <v>2018</v>
      </c>
      <c r="F6" s="7">
        <v>2019</v>
      </c>
      <c r="G6" s="7">
        <v>2020</v>
      </c>
      <c r="H6" s="7">
        <v>2021</v>
      </c>
      <c r="I6" s="7">
        <v>2022</v>
      </c>
      <c r="J6" s="7">
        <v>2023</v>
      </c>
      <c r="K6" s="7">
        <v>2024</v>
      </c>
      <c r="L6" s="7">
        <v>2025</v>
      </c>
      <c r="M6" s="7">
        <v>2026</v>
      </c>
      <c r="N6" s="7">
        <v>2027</v>
      </c>
    </row>
    <row r="7" spans="1:28" ht="13.5" customHeight="1">
      <c r="B7" s="62" t="s">
        <v>51</v>
      </c>
      <c r="C7" s="8">
        <v>3849330</v>
      </c>
      <c r="D7" s="8">
        <v>2403350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28" ht="13.5" customHeight="1">
      <c r="B8" s="62" t="s">
        <v>52</v>
      </c>
      <c r="C8" s="8">
        <v>52241</v>
      </c>
      <c r="D8" s="8">
        <v>43655</v>
      </c>
      <c r="E8" s="8"/>
      <c r="F8" s="8"/>
      <c r="G8" s="8"/>
      <c r="H8" s="8"/>
      <c r="I8" s="8"/>
      <c r="J8" s="8"/>
      <c r="K8" s="8"/>
      <c r="L8" s="8"/>
      <c r="M8" s="8"/>
      <c r="N8" s="8"/>
    </row>
    <row r="9" spans="1:28" ht="13.5" customHeight="1">
      <c r="B9" s="62" t="s">
        <v>53</v>
      </c>
      <c r="C9" s="8">
        <v>3633062</v>
      </c>
      <c r="D9" s="8">
        <v>4592506</v>
      </c>
      <c r="E9" s="8"/>
      <c r="F9" s="8"/>
      <c r="G9" s="8"/>
      <c r="H9" s="8"/>
      <c r="I9" s="8"/>
      <c r="J9" s="8"/>
      <c r="K9" s="8"/>
      <c r="L9" s="8"/>
      <c r="M9" s="8"/>
      <c r="N9" s="8"/>
    </row>
    <row r="10" spans="1:28" ht="13.5" customHeight="1">
      <c r="B10" s="62" t="s">
        <v>54</v>
      </c>
      <c r="C10" s="8">
        <v>213047</v>
      </c>
      <c r="D10" s="8">
        <v>231202</v>
      </c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28" ht="13.8">
      <c r="B11" s="62" t="s">
        <v>73</v>
      </c>
      <c r="C11" s="8">
        <v>85676</v>
      </c>
      <c r="D11" s="8">
        <v>420821</v>
      </c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28" ht="13.8">
      <c r="B12" s="62" t="s">
        <v>74</v>
      </c>
      <c r="C12" s="8">
        <v>4295</v>
      </c>
      <c r="D12" s="8">
        <v>13363</v>
      </c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28" ht="15.75" customHeight="1">
      <c r="B13" s="62" t="s">
        <v>75</v>
      </c>
      <c r="C13" s="8">
        <v>0</v>
      </c>
      <c r="D13" s="8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28" ht="14.25" customHeight="1">
      <c r="B14" s="62" t="s">
        <v>76</v>
      </c>
      <c r="C14" s="8">
        <v>0</v>
      </c>
      <c r="D14" s="8"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28" ht="13.8">
      <c r="B15" s="6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28" ht="13.8">
      <c r="B16" s="6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28" ht="13.8">
      <c r="B17" s="79" t="s">
        <v>18</v>
      </c>
      <c r="C17" s="78">
        <v>7837651</v>
      </c>
      <c r="D17" s="78">
        <v>7704897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</row>
    <row r="18" spans="2:28">
      <c r="B18" s="4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2:28">
      <c r="B19" s="4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2:28">
      <c r="C20" s="42"/>
      <c r="D20" s="12"/>
      <c r="E20" s="12"/>
      <c r="F20" s="12"/>
      <c r="G20" s="122"/>
      <c r="H20" s="12"/>
      <c r="I20" s="12"/>
      <c r="J20" s="12"/>
      <c r="K20" s="12"/>
      <c r="L20" s="12"/>
      <c r="M20" s="12"/>
      <c r="N20" s="12"/>
    </row>
    <row r="22" spans="2:28" ht="21">
      <c r="B22" s="3" t="str">
        <f>Summary!B31</f>
        <v>Silicon Photonics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P22" s="3" t="str">
        <f t="shared" ref="P22:P33" si="0">B22</f>
        <v>Silicon Photonics</v>
      </c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</row>
    <row r="23" spans="2:28" ht="13.8">
      <c r="B23" s="51" t="s">
        <v>57</v>
      </c>
      <c r="C23" s="7">
        <v>2016</v>
      </c>
      <c r="D23" s="7">
        <v>2017</v>
      </c>
      <c r="E23" s="7"/>
      <c r="F23" s="7"/>
      <c r="G23" s="7"/>
      <c r="H23" s="7"/>
      <c r="I23" s="7"/>
      <c r="J23" s="7"/>
      <c r="K23" s="7"/>
      <c r="L23" s="7"/>
      <c r="M23" s="7"/>
      <c r="N23" s="7"/>
      <c r="P23" s="14" t="str">
        <f t="shared" si="0"/>
        <v>Product category</v>
      </c>
      <c r="Q23" s="318">
        <v>2016</v>
      </c>
      <c r="R23" s="318">
        <v>2017</v>
      </c>
      <c r="S23" s="318"/>
      <c r="T23" s="318"/>
      <c r="U23" s="318"/>
      <c r="V23" s="318"/>
      <c r="W23" s="318"/>
      <c r="X23" s="318"/>
      <c r="Y23" s="318"/>
      <c r="Z23" s="318"/>
      <c r="AA23" s="318"/>
      <c r="AB23" s="318"/>
    </row>
    <row r="24" spans="2:28" ht="13.8">
      <c r="B24" s="43" t="str">
        <f t="shared" ref="B24:B31" si="1">B7</f>
        <v>8 Gbps 100 m SFP+</v>
      </c>
      <c r="C24" s="8">
        <v>0</v>
      </c>
      <c r="D24" s="8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100"/>
      <c r="P24" s="33" t="str">
        <f t="shared" si="0"/>
        <v>8 Gbps 100 m SFP+</v>
      </c>
      <c r="Q24" s="306">
        <v>0</v>
      </c>
      <c r="R24" s="306">
        <v>0</v>
      </c>
      <c r="S24" s="306"/>
      <c r="T24" s="306"/>
      <c r="U24" s="306"/>
      <c r="V24" s="306"/>
      <c r="W24" s="306"/>
      <c r="X24" s="306"/>
      <c r="Y24" s="306"/>
      <c r="Z24" s="306"/>
      <c r="AA24" s="306"/>
      <c r="AB24" s="306"/>
    </row>
    <row r="25" spans="2:28" ht="13.8">
      <c r="B25" s="43" t="str">
        <f t="shared" si="1"/>
        <v>8 Gbps 10 km SFP+</v>
      </c>
      <c r="C25" s="8">
        <v>0</v>
      </c>
      <c r="D25" s="8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100"/>
      <c r="P25" s="33" t="str">
        <f t="shared" si="0"/>
        <v>8 Gbps 10 km SFP+</v>
      </c>
      <c r="Q25" s="306">
        <v>0</v>
      </c>
      <c r="R25" s="306">
        <v>0</v>
      </c>
      <c r="S25" s="306"/>
      <c r="T25" s="306"/>
      <c r="U25" s="306"/>
      <c r="V25" s="306"/>
      <c r="W25" s="306"/>
      <c r="X25" s="306"/>
      <c r="Y25" s="306"/>
      <c r="Z25" s="306"/>
      <c r="AA25" s="306"/>
      <c r="AB25" s="306"/>
    </row>
    <row r="26" spans="2:28" ht="13.8">
      <c r="B26" s="43" t="str">
        <f t="shared" si="1"/>
        <v>16 Gbps 100 m SFP+</v>
      </c>
      <c r="C26" s="8">
        <v>0</v>
      </c>
      <c r="D26" s="8"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100"/>
      <c r="P26" s="33" t="str">
        <f t="shared" si="0"/>
        <v>16 Gbps 100 m SFP+</v>
      </c>
      <c r="Q26" s="306">
        <v>0</v>
      </c>
      <c r="R26" s="306">
        <v>0</v>
      </c>
      <c r="S26" s="306"/>
      <c r="T26" s="306"/>
      <c r="U26" s="306"/>
      <c r="V26" s="306"/>
      <c r="W26" s="306"/>
      <c r="X26" s="306"/>
      <c r="Y26" s="306"/>
      <c r="Z26" s="306"/>
      <c r="AA26" s="306"/>
      <c r="AB26" s="306"/>
    </row>
    <row r="27" spans="2:28" ht="13.8">
      <c r="B27" s="43" t="str">
        <f t="shared" si="1"/>
        <v>16 Gbps 10 km SFP+</v>
      </c>
      <c r="C27" s="8">
        <v>0</v>
      </c>
      <c r="D27" s="8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100"/>
      <c r="P27" s="33" t="str">
        <f t="shared" si="0"/>
        <v>16 Gbps 10 km SFP+</v>
      </c>
      <c r="Q27" s="306">
        <v>0</v>
      </c>
      <c r="R27" s="306">
        <v>0</v>
      </c>
      <c r="S27" s="306"/>
      <c r="T27" s="306"/>
      <c r="U27" s="306"/>
      <c r="V27" s="306"/>
      <c r="W27" s="306"/>
      <c r="X27" s="306"/>
      <c r="Y27" s="306"/>
      <c r="Z27" s="306"/>
      <c r="AA27" s="306"/>
      <c r="AB27" s="306"/>
    </row>
    <row r="28" spans="2:28" ht="13.8">
      <c r="B28" s="43" t="str">
        <f t="shared" si="1"/>
        <v>32 Gbps 100 m SFP28</v>
      </c>
      <c r="C28" s="8">
        <v>0</v>
      </c>
      <c r="D28" s="8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100"/>
      <c r="P28" s="33" t="str">
        <f t="shared" si="0"/>
        <v>32 Gbps 100 m SFP28</v>
      </c>
      <c r="Q28" s="306">
        <v>0</v>
      </c>
      <c r="R28" s="306">
        <v>0</v>
      </c>
      <c r="S28" s="306"/>
      <c r="T28" s="306"/>
      <c r="U28" s="306"/>
      <c r="V28" s="306"/>
      <c r="W28" s="306"/>
      <c r="X28" s="306"/>
      <c r="Y28" s="306"/>
      <c r="Z28" s="306"/>
      <c r="AA28" s="306"/>
      <c r="AB28" s="306"/>
    </row>
    <row r="29" spans="2:28" ht="13.8">
      <c r="B29" s="43" t="str">
        <f t="shared" si="1"/>
        <v>32 Gbps 10 km SFP28</v>
      </c>
      <c r="C29" s="8">
        <v>0</v>
      </c>
      <c r="D29" s="8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100"/>
      <c r="P29" s="33" t="str">
        <f t="shared" si="0"/>
        <v>32 Gbps 10 km SFP28</v>
      </c>
      <c r="Q29" s="306">
        <v>0</v>
      </c>
      <c r="R29" s="306">
        <v>0</v>
      </c>
      <c r="S29" s="306"/>
      <c r="T29" s="306"/>
      <c r="U29" s="306"/>
      <c r="V29" s="306"/>
      <c r="W29" s="306"/>
      <c r="X29" s="306"/>
      <c r="Y29" s="306"/>
      <c r="Z29" s="306"/>
      <c r="AA29" s="306"/>
      <c r="AB29" s="306"/>
    </row>
    <row r="30" spans="2:28" ht="13.8">
      <c r="B30" s="43" t="str">
        <f t="shared" si="1"/>
        <v>64 Gbps 100 m SFP56</v>
      </c>
      <c r="C30" s="8">
        <v>0</v>
      </c>
      <c r="D30" s="8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100"/>
      <c r="P30" s="33" t="str">
        <f t="shared" si="0"/>
        <v>64 Gbps 100 m SFP56</v>
      </c>
      <c r="Q30" s="306">
        <v>0</v>
      </c>
      <c r="R30" s="306">
        <v>0</v>
      </c>
      <c r="S30" s="306"/>
      <c r="T30" s="306"/>
      <c r="U30" s="306"/>
      <c r="V30" s="306"/>
      <c r="W30" s="306"/>
      <c r="X30" s="306"/>
      <c r="Y30" s="306"/>
      <c r="Z30" s="306"/>
      <c r="AA30" s="306"/>
      <c r="AB30" s="306"/>
    </row>
    <row r="31" spans="2:28" ht="13.8">
      <c r="B31" s="43" t="str">
        <f t="shared" si="1"/>
        <v>64 Gbps 10 km SFP56</v>
      </c>
      <c r="C31" s="8">
        <v>0</v>
      </c>
      <c r="D31" s="8">
        <v>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100"/>
      <c r="P31" s="33" t="str">
        <f t="shared" si="0"/>
        <v>64 Gbps 10 km SFP56</v>
      </c>
      <c r="Q31" s="306">
        <v>0</v>
      </c>
      <c r="R31" s="306">
        <v>0</v>
      </c>
      <c r="S31" s="306"/>
      <c r="T31" s="306"/>
      <c r="U31" s="306"/>
      <c r="V31" s="306"/>
      <c r="W31" s="306"/>
      <c r="X31" s="306"/>
      <c r="Y31" s="306"/>
      <c r="Z31" s="306"/>
      <c r="AA31" s="306"/>
      <c r="AB31" s="306"/>
    </row>
    <row r="32" spans="2:28" ht="13.8">
      <c r="B32" s="43"/>
      <c r="C32" s="8">
        <v>0</v>
      </c>
      <c r="D32" s="8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100"/>
      <c r="P32" s="33">
        <f t="shared" si="0"/>
        <v>0</v>
      </c>
      <c r="Q32" s="306">
        <v>0</v>
      </c>
      <c r="R32" s="306">
        <v>0</v>
      </c>
      <c r="S32" s="306"/>
      <c r="T32" s="306"/>
      <c r="U32" s="306"/>
      <c r="V32" s="306"/>
      <c r="W32" s="306"/>
      <c r="X32" s="306"/>
      <c r="Y32" s="306"/>
      <c r="Z32" s="306"/>
      <c r="AA32" s="306"/>
      <c r="AB32" s="306"/>
    </row>
    <row r="33" spans="2:28" ht="13.8">
      <c r="B33" s="43"/>
      <c r="C33" s="8">
        <v>0</v>
      </c>
      <c r="D33" s="8">
        <v>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100"/>
      <c r="P33" s="34">
        <f t="shared" si="0"/>
        <v>0</v>
      </c>
      <c r="Q33" s="328">
        <v>0</v>
      </c>
      <c r="R33" s="328"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2:28" ht="13.8">
      <c r="B34" s="53" t="str">
        <f>"Total "&amp;B22&amp;" units"</f>
        <v>Total Silicon Photonics units</v>
      </c>
      <c r="C34" s="23">
        <v>0</v>
      </c>
      <c r="D34" s="23">
        <v>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6" spans="2:28" ht="21">
      <c r="B36" s="3" t="str">
        <f>Summary!B32</f>
        <v>InP discrete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P36" s="3" t="str">
        <f t="shared" ref="P36:P47" si="2">B36</f>
        <v>InP discrete</v>
      </c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</row>
    <row r="37" spans="2:28" ht="13.8">
      <c r="B37" s="51" t="str">
        <f t="shared" ref="B37" si="3">B6</f>
        <v>Product category</v>
      </c>
      <c r="C37" s="7">
        <v>2016</v>
      </c>
      <c r="D37" s="7">
        <v>2017</v>
      </c>
      <c r="E37" s="7"/>
      <c r="F37" s="7"/>
      <c r="G37" s="7"/>
      <c r="H37" s="7"/>
      <c r="I37" s="7"/>
      <c r="J37" s="7"/>
      <c r="K37" s="7"/>
      <c r="L37" s="7"/>
      <c r="M37" s="7"/>
      <c r="N37" s="7"/>
      <c r="P37" s="14" t="str">
        <f t="shared" si="2"/>
        <v>Product category</v>
      </c>
      <c r="Q37" s="318">
        <v>2016</v>
      </c>
      <c r="R37" s="318">
        <v>2017</v>
      </c>
      <c r="S37" s="318"/>
      <c r="T37" s="318"/>
      <c r="U37" s="318"/>
      <c r="V37" s="318"/>
      <c r="W37" s="318"/>
      <c r="X37" s="318"/>
      <c r="Y37" s="318"/>
      <c r="Z37" s="318"/>
      <c r="AA37" s="318"/>
      <c r="AB37" s="318"/>
    </row>
    <row r="38" spans="2:28" ht="13.8">
      <c r="B38" s="43" t="str">
        <f t="shared" ref="B38:B45" si="4">B7</f>
        <v>8 Gbps 100 m SFP+</v>
      </c>
      <c r="C38" s="8">
        <v>0</v>
      </c>
      <c r="D38" s="8">
        <v>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100"/>
      <c r="P38" s="33" t="str">
        <f t="shared" si="2"/>
        <v>8 Gbps 100 m SFP+</v>
      </c>
      <c r="Q38" s="306">
        <v>0</v>
      </c>
      <c r="R38" s="306">
        <v>0</v>
      </c>
      <c r="S38" s="306"/>
      <c r="T38" s="306"/>
      <c r="U38" s="306"/>
      <c r="V38" s="306"/>
      <c r="W38" s="306"/>
      <c r="X38" s="306"/>
      <c r="Y38" s="306"/>
      <c r="Z38" s="306"/>
      <c r="AA38" s="306"/>
      <c r="AB38" s="306"/>
    </row>
    <row r="39" spans="2:28" ht="13.8">
      <c r="B39" s="43" t="str">
        <f t="shared" si="4"/>
        <v>8 Gbps 10 km SFP+</v>
      </c>
      <c r="C39" s="8">
        <v>52241</v>
      </c>
      <c r="D39" s="8">
        <v>43655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100"/>
      <c r="P39" s="33" t="str">
        <f t="shared" si="2"/>
        <v>8 Gbps 10 km SFP+</v>
      </c>
      <c r="Q39" s="306">
        <v>1</v>
      </c>
      <c r="R39" s="306">
        <v>1</v>
      </c>
      <c r="S39" s="306"/>
      <c r="T39" s="306"/>
      <c r="U39" s="306"/>
      <c r="V39" s="306"/>
      <c r="W39" s="306"/>
      <c r="X39" s="306"/>
      <c r="Y39" s="306"/>
      <c r="Z39" s="306"/>
      <c r="AA39" s="306"/>
      <c r="AB39" s="306"/>
    </row>
    <row r="40" spans="2:28" ht="13.8">
      <c r="B40" s="43" t="str">
        <f t="shared" si="4"/>
        <v>16 Gbps 100 m SFP+</v>
      </c>
      <c r="C40" s="8">
        <v>0</v>
      </c>
      <c r="D40" s="8">
        <v>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100"/>
      <c r="P40" s="33" t="str">
        <f t="shared" si="2"/>
        <v>16 Gbps 100 m SFP+</v>
      </c>
      <c r="Q40" s="306">
        <v>0</v>
      </c>
      <c r="R40" s="306">
        <v>0</v>
      </c>
      <c r="S40" s="306"/>
      <c r="T40" s="306"/>
      <c r="U40" s="306"/>
      <c r="V40" s="306"/>
      <c r="W40" s="306"/>
      <c r="X40" s="306"/>
      <c r="Y40" s="306"/>
      <c r="Z40" s="306"/>
      <c r="AA40" s="306"/>
      <c r="AB40" s="306"/>
    </row>
    <row r="41" spans="2:28" ht="13.8">
      <c r="B41" s="43" t="str">
        <f t="shared" si="4"/>
        <v>16 Gbps 10 km SFP+</v>
      </c>
      <c r="C41" s="8">
        <v>213047</v>
      </c>
      <c r="D41" s="8">
        <v>231202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100"/>
      <c r="P41" s="33" t="str">
        <f t="shared" si="2"/>
        <v>16 Gbps 10 km SFP+</v>
      </c>
      <c r="Q41" s="306">
        <v>1</v>
      </c>
      <c r="R41" s="306">
        <v>1</v>
      </c>
      <c r="S41" s="306"/>
      <c r="T41" s="306"/>
      <c r="U41" s="306"/>
      <c r="V41" s="306"/>
      <c r="W41" s="306"/>
      <c r="X41" s="306"/>
      <c r="Y41" s="306"/>
      <c r="Z41" s="306"/>
      <c r="AA41" s="306"/>
      <c r="AB41" s="306"/>
    </row>
    <row r="42" spans="2:28" ht="13.8">
      <c r="B42" s="43" t="str">
        <f t="shared" si="4"/>
        <v>32 Gbps 100 m SFP28</v>
      </c>
      <c r="C42" s="8">
        <v>0</v>
      </c>
      <c r="D42" s="8"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100"/>
      <c r="P42" s="33" t="str">
        <f t="shared" si="2"/>
        <v>32 Gbps 100 m SFP28</v>
      </c>
      <c r="Q42" s="306">
        <v>0</v>
      </c>
      <c r="R42" s="306">
        <v>0</v>
      </c>
      <c r="S42" s="306"/>
      <c r="T42" s="306"/>
      <c r="U42" s="306"/>
      <c r="V42" s="306"/>
      <c r="W42" s="306"/>
      <c r="X42" s="306"/>
      <c r="Y42" s="306"/>
      <c r="Z42" s="306"/>
      <c r="AA42" s="306"/>
      <c r="AB42" s="306"/>
    </row>
    <row r="43" spans="2:28" ht="13.8">
      <c r="B43" s="43" t="str">
        <f t="shared" si="4"/>
        <v>32 Gbps 10 km SFP28</v>
      </c>
      <c r="C43" s="8">
        <v>0</v>
      </c>
      <c r="D43" s="8">
        <v>0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100"/>
      <c r="P43" s="33" t="str">
        <f t="shared" si="2"/>
        <v>32 Gbps 10 km SFP28</v>
      </c>
      <c r="Q43" s="306">
        <v>0</v>
      </c>
      <c r="R43" s="306">
        <v>0</v>
      </c>
      <c r="S43" s="306"/>
      <c r="T43" s="306"/>
      <c r="U43" s="306"/>
      <c r="V43" s="306"/>
      <c r="W43" s="306"/>
      <c r="X43" s="306"/>
      <c r="Y43" s="306"/>
      <c r="Z43" s="306"/>
      <c r="AA43" s="306"/>
      <c r="AB43" s="306"/>
    </row>
    <row r="44" spans="2:28" ht="13.8">
      <c r="B44" s="43" t="str">
        <f t="shared" si="4"/>
        <v>64 Gbps 100 m SFP56</v>
      </c>
      <c r="C44" s="8">
        <v>0</v>
      </c>
      <c r="D44" s="8">
        <v>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100"/>
      <c r="P44" s="33" t="str">
        <f t="shared" si="2"/>
        <v>64 Gbps 100 m SFP56</v>
      </c>
      <c r="Q44" s="306">
        <v>0</v>
      </c>
      <c r="R44" s="306">
        <v>0</v>
      </c>
      <c r="S44" s="306"/>
      <c r="T44" s="306"/>
      <c r="U44" s="306"/>
      <c r="V44" s="306"/>
      <c r="W44" s="306"/>
      <c r="X44" s="306"/>
      <c r="Y44" s="306"/>
      <c r="Z44" s="306"/>
      <c r="AA44" s="306"/>
      <c r="AB44" s="306"/>
    </row>
    <row r="45" spans="2:28" ht="13.8">
      <c r="B45" s="43" t="str">
        <f t="shared" si="4"/>
        <v>64 Gbps 10 km SFP56</v>
      </c>
      <c r="C45" s="8">
        <v>0</v>
      </c>
      <c r="D45" s="8">
        <v>0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100"/>
      <c r="P45" s="33" t="str">
        <f t="shared" si="2"/>
        <v>64 Gbps 10 km SFP56</v>
      </c>
      <c r="Q45" s="306">
        <v>0</v>
      </c>
      <c r="R45" s="306">
        <v>0</v>
      </c>
      <c r="S45" s="306"/>
      <c r="T45" s="306"/>
      <c r="U45" s="306"/>
      <c r="V45" s="306"/>
      <c r="W45" s="306"/>
      <c r="X45" s="306"/>
      <c r="Y45" s="306"/>
      <c r="Z45" s="306"/>
      <c r="AA45" s="306"/>
      <c r="AB45" s="306"/>
    </row>
    <row r="46" spans="2:28" ht="13.8">
      <c r="B46" s="43"/>
      <c r="C46" s="8">
        <v>0</v>
      </c>
      <c r="D46" s="8">
        <v>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100"/>
      <c r="P46" s="33">
        <f t="shared" si="2"/>
        <v>0</v>
      </c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</row>
    <row r="47" spans="2:28" ht="13.8">
      <c r="B47" s="43"/>
      <c r="C47" s="8">
        <v>0</v>
      </c>
      <c r="D47" s="8">
        <v>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100"/>
      <c r="P47" s="34">
        <f t="shared" si="2"/>
        <v>0</v>
      </c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</row>
    <row r="48" spans="2:28" ht="13.8">
      <c r="B48" s="53" t="str">
        <f>"Total "&amp;B36&amp;" units"</f>
        <v>Total InP discrete units</v>
      </c>
      <c r="C48" s="23">
        <v>265288</v>
      </c>
      <c r="D48" s="23">
        <v>274857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50" spans="2:28" ht="21">
      <c r="B50" s="3" t="str">
        <f>Summary!B33</f>
        <v>InP integrated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P50" s="3" t="str">
        <f t="shared" ref="P50:P61" si="5">B50</f>
        <v>InP integrated</v>
      </c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</row>
    <row r="51" spans="2:28" ht="13.8">
      <c r="B51" s="51" t="str">
        <f t="shared" ref="B51" si="6">B6</f>
        <v>Product category</v>
      </c>
      <c r="C51" s="7">
        <v>2016</v>
      </c>
      <c r="D51" s="7">
        <v>2017</v>
      </c>
      <c r="E51" s="7"/>
      <c r="F51" s="7"/>
      <c r="G51" s="7"/>
      <c r="H51" s="7"/>
      <c r="I51" s="7"/>
      <c r="J51" s="7"/>
      <c r="K51" s="7"/>
      <c r="L51" s="7"/>
      <c r="M51" s="7"/>
      <c r="N51" s="7"/>
      <c r="P51" s="14" t="str">
        <f t="shared" si="5"/>
        <v>Product category</v>
      </c>
      <c r="Q51" s="318">
        <v>2016</v>
      </c>
      <c r="R51" s="318">
        <v>2017</v>
      </c>
      <c r="S51" s="318"/>
      <c r="T51" s="318"/>
      <c r="U51" s="318"/>
      <c r="V51" s="318"/>
      <c r="W51" s="318"/>
      <c r="X51" s="318"/>
      <c r="Y51" s="318"/>
      <c r="Z51" s="318"/>
      <c r="AA51" s="318"/>
      <c r="AB51" s="318"/>
    </row>
    <row r="52" spans="2:28" ht="13.8">
      <c r="B52" s="43" t="str">
        <f t="shared" ref="B52:B59" si="7">B7</f>
        <v>8 Gbps 100 m SFP+</v>
      </c>
      <c r="C52" s="8">
        <v>0</v>
      </c>
      <c r="D52" s="8">
        <v>0</v>
      </c>
      <c r="E52" s="8"/>
      <c r="F52" s="8"/>
      <c r="G52" s="8"/>
      <c r="H52" s="8"/>
      <c r="I52" s="8"/>
      <c r="J52" s="8"/>
      <c r="K52" s="8"/>
      <c r="L52" s="8"/>
      <c r="M52" s="8"/>
      <c r="N52" s="8"/>
      <c r="P52" s="33" t="str">
        <f t="shared" si="5"/>
        <v>8 Gbps 100 m SFP+</v>
      </c>
      <c r="Q52" s="306">
        <v>0</v>
      </c>
      <c r="R52" s="306">
        <v>0</v>
      </c>
      <c r="S52" s="306"/>
      <c r="T52" s="306"/>
      <c r="U52" s="306"/>
      <c r="V52" s="306"/>
      <c r="W52" s="306"/>
      <c r="X52" s="306"/>
      <c r="Y52" s="306"/>
      <c r="Z52" s="306"/>
      <c r="AA52" s="306"/>
      <c r="AB52" s="306"/>
    </row>
    <row r="53" spans="2:28" ht="13.8">
      <c r="B53" s="43" t="str">
        <f t="shared" si="7"/>
        <v>8 Gbps 10 km SFP+</v>
      </c>
      <c r="C53" s="8">
        <v>0</v>
      </c>
      <c r="D53" s="8">
        <v>0</v>
      </c>
      <c r="E53" s="8"/>
      <c r="F53" s="8"/>
      <c r="G53" s="8"/>
      <c r="H53" s="8"/>
      <c r="I53" s="8"/>
      <c r="J53" s="8"/>
      <c r="K53" s="8"/>
      <c r="L53" s="8"/>
      <c r="M53" s="8"/>
      <c r="N53" s="8"/>
      <c r="P53" s="33" t="str">
        <f t="shared" si="5"/>
        <v>8 Gbps 10 km SFP+</v>
      </c>
      <c r="Q53" s="306">
        <v>0</v>
      </c>
      <c r="R53" s="306">
        <v>0</v>
      </c>
      <c r="S53" s="306"/>
      <c r="T53" s="306"/>
      <c r="U53" s="306"/>
      <c r="V53" s="306"/>
      <c r="W53" s="306"/>
      <c r="X53" s="306"/>
      <c r="Y53" s="306"/>
      <c r="Z53" s="306"/>
      <c r="AA53" s="306"/>
      <c r="AB53" s="306"/>
    </row>
    <row r="54" spans="2:28" ht="13.8">
      <c r="B54" s="43" t="str">
        <f t="shared" si="7"/>
        <v>16 Gbps 100 m SFP+</v>
      </c>
      <c r="C54" s="8">
        <v>0</v>
      </c>
      <c r="D54" s="8">
        <v>0</v>
      </c>
      <c r="E54" s="8"/>
      <c r="F54" s="8"/>
      <c r="G54" s="8"/>
      <c r="H54" s="8"/>
      <c r="I54" s="8"/>
      <c r="J54" s="8"/>
      <c r="K54" s="8"/>
      <c r="L54" s="8"/>
      <c r="M54" s="8"/>
      <c r="N54" s="8"/>
      <c r="P54" s="33" t="str">
        <f t="shared" si="5"/>
        <v>16 Gbps 100 m SFP+</v>
      </c>
      <c r="Q54" s="306">
        <v>0</v>
      </c>
      <c r="R54" s="306">
        <v>0</v>
      </c>
      <c r="S54" s="306"/>
      <c r="T54" s="306"/>
      <c r="U54" s="306"/>
      <c r="V54" s="306"/>
      <c r="W54" s="306"/>
      <c r="X54" s="306"/>
      <c r="Y54" s="306"/>
      <c r="Z54" s="306"/>
      <c r="AA54" s="306"/>
      <c r="AB54" s="306"/>
    </row>
    <row r="55" spans="2:28" ht="13.8">
      <c r="B55" s="43" t="str">
        <f t="shared" si="7"/>
        <v>16 Gbps 10 km SFP+</v>
      </c>
      <c r="C55" s="8">
        <v>0</v>
      </c>
      <c r="D55" s="8">
        <v>0</v>
      </c>
      <c r="E55" s="8"/>
      <c r="F55" s="8"/>
      <c r="G55" s="8"/>
      <c r="H55" s="8"/>
      <c r="I55" s="8"/>
      <c r="J55" s="8"/>
      <c r="K55" s="8"/>
      <c r="L55" s="8"/>
      <c r="M55" s="8"/>
      <c r="N55" s="8"/>
      <c r="P55" s="33" t="str">
        <f t="shared" si="5"/>
        <v>16 Gbps 10 km SFP+</v>
      </c>
      <c r="Q55" s="306">
        <v>0</v>
      </c>
      <c r="R55" s="306">
        <v>0</v>
      </c>
      <c r="S55" s="306"/>
      <c r="T55" s="306"/>
      <c r="U55" s="306"/>
      <c r="V55" s="306"/>
      <c r="W55" s="306"/>
      <c r="X55" s="306"/>
      <c r="Y55" s="306"/>
      <c r="Z55" s="306"/>
      <c r="AA55" s="306"/>
      <c r="AB55" s="306"/>
    </row>
    <row r="56" spans="2:28" ht="13.8">
      <c r="B56" s="43" t="str">
        <f t="shared" si="7"/>
        <v>32 Gbps 100 m SFP28</v>
      </c>
      <c r="C56" s="8">
        <v>0</v>
      </c>
      <c r="D56" s="8">
        <v>0</v>
      </c>
      <c r="E56" s="8"/>
      <c r="F56" s="8"/>
      <c r="G56" s="8"/>
      <c r="H56" s="8"/>
      <c r="I56" s="8"/>
      <c r="J56" s="8"/>
      <c r="K56" s="8"/>
      <c r="L56" s="8"/>
      <c r="M56" s="8"/>
      <c r="N56" s="8"/>
      <c r="P56" s="33" t="str">
        <f t="shared" si="5"/>
        <v>32 Gbps 100 m SFP28</v>
      </c>
      <c r="Q56" s="306">
        <v>0</v>
      </c>
      <c r="R56" s="306">
        <v>0</v>
      </c>
      <c r="S56" s="306"/>
      <c r="T56" s="306"/>
      <c r="U56" s="306"/>
      <c r="V56" s="306"/>
      <c r="W56" s="306"/>
      <c r="X56" s="306"/>
      <c r="Y56" s="306"/>
      <c r="Z56" s="306"/>
      <c r="AA56" s="306"/>
      <c r="AB56" s="306"/>
    </row>
    <row r="57" spans="2:28" ht="13.8">
      <c r="B57" s="43" t="str">
        <f t="shared" si="7"/>
        <v>32 Gbps 10 km SFP28</v>
      </c>
      <c r="C57" s="8">
        <v>4295</v>
      </c>
      <c r="D57" s="8">
        <v>13363</v>
      </c>
      <c r="E57" s="8"/>
      <c r="F57" s="8"/>
      <c r="G57" s="8"/>
      <c r="H57" s="8"/>
      <c r="I57" s="8"/>
      <c r="J57" s="8"/>
      <c r="K57" s="8"/>
      <c r="L57" s="8"/>
      <c r="M57" s="8"/>
      <c r="N57" s="8"/>
      <c r="P57" s="33" t="str">
        <f t="shared" si="5"/>
        <v>32 Gbps 10 km SFP28</v>
      </c>
      <c r="Q57" s="306">
        <v>1</v>
      </c>
      <c r="R57" s="306">
        <v>1</v>
      </c>
      <c r="S57" s="306"/>
      <c r="T57" s="306"/>
      <c r="U57" s="306"/>
      <c r="V57" s="306"/>
      <c r="W57" s="306"/>
      <c r="X57" s="306"/>
      <c r="Y57" s="306"/>
      <c r="Z57" s="306"/>
      <c r="AA57" s="306"/>
      <c r="AB57" s="306"/>
    </row>
    <row r="58" spans="2:28" ht="13.8">
      <c r="B58" s="43" t="str">
        <f t="shared" si="7"/>
        <v>64 Gbps 100 m SFP56</v>
      </c>
      <c r="C58" s="8">
        <v>0</v>
      </c>
      <c r="D58" s="8">
        <v>0</v>
      </c>
      <c r="E58" s="8"/>
      <c r="F58" s="8"/>
      <c r="G58" s="8"/>
      <c r="H58" s="8"/>
      <c r="I58" s="8"/>
      <c r="J58" s="8"/>
      <c r="K58" s="8"/>
      <c r="L58" s="8"/>
      <c r="M58" s="8"/>
      <c r="N58" s="8"/>
      <c r="P58" s="33" t="str">
        <f t="shared" si="5"/>
        <v>64 Gbps 100 m SFP56</v>
      </c>
      <c r="Q58" s="306">
        <v>0</v>
      </c>
      <c r="R58" s="306">
        <v>0</v>
      </c>
      <c r="S58" s="306"/>
      <c r="T58" s="306"/>
      <c r="U58" s="306"/>
      <c r="V58" s="306"/>
      <c r="W58" s="306"/>
      <c r="X58" s="306"/>
      <c r="Y58" s="306"/>
      <c r="Z58" s="306"/>
      <c r="AA58" s="306"/>
      <c r="AB58" s="306"/>
    </row>
    <row r="59" spans="2:28" ht="13.8">
      <c r="B59" s="43" t="str">
        <f t="shared" si="7"/>
        <v>64 Gbps 10 km SFP56</v>
      </c>
      <c r="C59" s="8">
        <v>0</v>
      </c>
      <c r="D59" s="8">
        <v>0</v>
      </c>
      <c r="E59" s="8"/>
      <c r="F59" s="8"/>
      <c r="G59" s="8"/>
      <c r="H59" s="8"/>
      <c r="I59" s="8"/>
      <c r="J59" s="8"/>
      <c r="K59" s="8"/>
      <c r="L59" s="8"/>
      <c r="M59" s="8"/>
      <c r="N59" s="8"/>
      <c r="P59" s="33" t="str">
        <f t="shared" si="5"/>
        <v>64 Gbps 10 km SFP56</v>
      </c>
      <c r="Q59" s="306">
        <v>1</v>
      </c>
      <c r="R59" s="306">
        <v>1</v>
      </c>
      <c r="S59" s="306"/>
      <c r="T59" s="306"/>
      <c r="U59" s="306"/>
      <c r="V59" s="306"/>
      <c r="W59" s="306"/>
      <c r="X59" s="306"/>
      <c r="Y59" s="306"/>
      <c r="Z59" s="306"/>
      <c r="AA59" s="306"/>
      <c r="AB59" s="306"/>
    </row>
    <row r="60" spans="2:28" ht="13.8">
      <c r="B60" s="43"/>
      <c r="C60" s="8">
        <v>0</v>
      </c>
      <c r="D60" s="8">
        <v>0</v>
      </c>
      <c r="E60" s="8"/>
      <c r="F60" s="8"/>
      <c r="G60" s="8"/>
      <c r="H60" s="8"/>
      <c r="I60" s="8"/>
      <c r="J60" s="8"/>
      <c r="K60" s="8"/>
      <c r="L60" s="8"/>
      <c r="M60" s="8"/>
      <c r="N60" s="8"/>
      <c r="P60" s="33">
        <f t="shared" si="5"/>
        <v>0</v>
      </c>
      <c r="Q60" s="306">
        <v>0</v>
      </c>
      <c r="R60" s="306">
        <v>0</v>
      </c>
      <c r="S60" s="306"/>
      <c r="T60" s="306"/>
      <c r="U60" s="306"/>
      <c r="V60" s="306"/>
      <c r="W60" s="306"/>
      <c r="X60" s="306"/>
      <c r="Y60" s="306"/>
      <c r="Z60" s="306"/>
      <c r="AA60" s="306"/>
      <c r="AB60" s="306"/>
    </row>
    <row r="61" spans="2:28" ht="13.8">
      <c r="B61" s="43"/>
      <c r="C61" s="8">
        <v>0</v>
      </c>
      <c r="D61" s="8">
        <v>0</v>
      </c>
      <c r="E61" s="8"/>
      <c r="F61" s="8"/>
      <c r="G61" s="8"/>
      <c r="H61" s="8"/>
      <c r="I61" s="8"/>
      <c r="J61" s="8"/>
      <c r="K61" s="8"/>
      <c r="L61" s="8"/>
      <c r="M61" s="8"/>
      <c r="N61" s="8"/>
      <c r="P61" s="34">
        <f t="shared" si="5"/>
        <v>0</v>
      </c>
      <c r="Q61" s="306">
        <v>0</v>
      </c>
      <c r="R61" s="306">
        <v>0</v>
      </c>
      <c r="S61" s="306"/>
      <c r="T61" s="306"/>
      <c r="U61" s="306"/>
      <c r="V61" s="306"/>
      <c r="W61" s="306"/>
      <c r="X61" s="306"/>
      <c r="Y61" s="306"/>
      <c r="Z61" s="306"/>
      <c r="AA61" s="306"/>
      <c r="AB61" s="306"/>
    </row>
    <row r="62" spans="2:28" ht="13.8">
      <c r="B62" s="53" t="str">
        <f>"Total "&amp;B50&amp;" units"</f>
        <v>Total InP integrated units</v>
      </c>
      <c r="C62" s="23">
        <v>4295</v>
      </c>
      <c r="D62" s="23">
        <v>13363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2:28"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</row>
    <row r="64" spans="2:28" ht="21">
      <c r="B64" s="3" t="str">
        <f>Summary!B34</f>
        <v>GaAs discrete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P64" s="3" t="str">
        <f t="shared" ref="P64:P75" si="8">B64</f>
        <v>GaAs discrete</v>
      </c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</row>
    <row r="65" spans="2:29" ht="13.8">
      <c r="B65" s="51" t="str">
        <f t="shared" ref="B65" si="9">B6</f>
        <v>Product category</v>
      </c>
      <c r="C65" s="7">
        <v>2016</v>
      </c>
      <c r="D65" s="7">
        <v>2017</v>
      </c>
      <c r="E65" s="7"/>
      <c r="F65" s="7"/>
      <c r="G65" s="7"/>
      <c r="H65" s="7"/>
      <c r="I65" s="7"/>
      <c r="J65" s="7"/>
      <c r="K65" s="7"/>
      <c r="L65" s="7"/>
      <c r="M65" s="7"/>
      <c r="N65" s="7"/>
      <c r="P65" s="14" t="str">
        <f t="shared" si="8"/>
        <v>Product category</v>
      </c>
      <c r="Q65" s="318">
        <v>2016</v>
      </c>
      <c r="R65" s="318">
        <v>2017</v>
      </c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25"/>
    </row>
    <row r="66" spans="2:29" ht="13.8">
      <c r="B66" s="43" t="str">
        <f t="shared" ref="B66:B73" si="10">B7</f>
        <v>8 Gbps 100 m SFP+</v>
      </c>
      <c r="C66" s="8">
        <v>3849330</v>
      </c>
      <c r="D66" s="8">
        <v>2403350</v>
      </c>
      <c r="E66" s="8"/>
      <c r="F66" s="8"/>
      <c r="G66" s="8"/>
      <c r="H66" s="8"/>
      <c r="I66" s="8"/>
      <c r="J66" s="8"/>
      <c r="K66" s="8"/>
      <c r="L66" s="8"/>
      <c r="M66" s="8"/>
      <c r="N66" s="8"/>
      <c r="P66" s="33" t="str">
        <f t="shared" si="8"/>
        <v>8 Gbps 100 m SFP+</v>
      </c>
      <c r="Q66" s="306">
        <v>1</v>
      </c>
      <c r="R66" s="306">
        <v>1</v>
      </c>
      <c r="S66" s="306"/>
      <c r="T66" s="306"/>
      <c r="U66" s="306"/>
      <c r="V66" s="306"/>
      <c r="W66" s="306"/>
      <c r="X66" s="306"/>
      <c r="Y66" s="306"/>
      <c r="Z66" s="306"/>
      <c r="AA66" s="306"/>
      <c r="AB66" s="306"/>
    </row>
    <row r="67" spans="2:29" ht="13.8">
      <c r="B67" s="43" t="str">
        <f t="shared" si="10"/>
        <v>8 Gbps 10 km SFP+</v>
      </c>
      <c r="C67" s="8">
        <v>0</v>
      </c>
      <c r="D67" s="8">
        <v>0</v>
      </c>
      <c r="E67" s="8"/>
      <c r="F67" s="8"/>
      <c r="G67" s="8"/>
      <c r="H67" s="8"/>
      <c r="I67" s="8"/>
      <c r="J67" s="8"/>
      <c r="K67" s="8"/>
      <c r="L67" s="8"/>
      <c r="M67" s="8"/>
      <c r="N67" s="8"/>
      <c r="P67" s="33" t="str">
        <f t="shared" si="8"/>
        <v>8 Gbps 10 km SFP+</v>
      </c>
      <c r="Q67" s="306">
        <v>0</v>
      </c>
      <c r="R67" s="306">
        <v>0</v>
      </c>
      <c r="S67" s="306"/>
      <c r="T67" s="306"/>
      <c r="U67" s="306"/>
      <c r="V67" s="306"/>
      <c r="W67" s="306"/>
      <c r="X67" s="306"/>
      <c r="Y67" s="306"/>
      <c r="Z67" s="306"/>
      <c r="AA67" s="306"/>
      <c r="AB67" s="306"/>
    </row>
    <row r="68" spans="2:29" ht="13.8">
      <c r="B68" s="43" t="str">
        <f t="shared" si="10"/>
        <v>16 Gbps 100 m SFP+</v>
      </c>
      <c r="C68" s="8">
        <v>3633062</v>
      </c>
      <c r="D68" s="8">
        <v>4592506</v>
      </c>
      <c r="E68" s="8"/>
      <c r="F68" s="8"/>
      <c r="G68" s="8"/>
      <c r="H68" s="8"/>
      <c r="I68" s="8"/>
      <c r="J68" s="8"/>
      <c r="K68" s="8"/>
      <c r="L68" s="8"/>
      <c r="M68" s="8"/>
      <c r="N68" s="8"/>
      <c r="P68" s="33" t="str">
        <f t="shared" si="8"/>
        <v>16 Gbps 100 m SFP+</v>
      </c>
      <c r="Q68" s="306">
        <v>1</v>
      </c>
      <c r="R68" s="306">
        <v>1</v>
      </c>
      <c r="S68" s="306"/>
      <c r="T68" s="306"/>
      <c r="U68" s="306"/>
      <c r="V68" s="306"/>
      <c r="W68" s="306"/>
      <c r="X68" s="306"/>
      <c r="Y68" s="306"/>
      <c r="Z68" s="306"/>
      <c r="AA68" s="306"/>
      <c r="AB68" s="306"/>
    </row>
    <row r="69" spans="2:29" ht="13.8">
      <c r="B69" s="43" t="str">
        <f t="shared" si="10"/>
        <v>16 Gbps 10 km SFP+</v>
      </c>
      <c r="C69" s="8">
        <v>0</v>
      </c>
      <c r="D69" s="8">
        <v>0</v>
      </c>
      <c r="E69" s="8"/>
      <c r="F69" s="8"/>
      <c r="G69" s="8"/>
      <c r="H69" s="8"/>
      <c r="I69" s="8"/>
      <c r="J69" s="8"/>
      <c r="K69" s="8"/>
      <c r="L69" s="8"/>
      <c r="M69" s="8"/>
      <c r="N69" s="8"/>
      <c r="P69" s="33" t="str">
        <f t="shared" si="8"/>
        <v>16 Gbps 10 km SFP+</v>
      </c>
      <c r="Q69" s="306">
        <v>0</v>
      </c>
      <c r="R69" s="306">
        <v>0</v>
      </c>
      <c r="S69" s="306"/>
      <c r="T69" s="306"/>
      <c r="U69" s="306"/>
      <c r="V69" s="306"/>
      <c r="W69" s="306"/>
      <c r="X69" s="306"/>
      <c r="Y69" s="306"/>
      <c r="Z69" s="306"/>
      <c r="AA69" s="306"/>
      <c r="AB69" s="306"/>
    </row>
    <row r="70" spans="2:29" ht="13.8">
      <c r="B70" s="43" t="str">
        <f t="shared" si="10"/>
        <v>32 Gbps 100 m SFP28</v>
      </c>
      <c r="C70" s="8">
        <v>85676</v>
      </c>
      <c r="D70" s="8">
        <v>420821</v>
      </c>
      <c r="E70" s="8"/>
      <c r="F70" s="8"/>
      <c r="G70" s="8"/>
      <c r="H70" s="8"/>
      <c r="I70" s="8"/>
      <c r="J70" s="8"/>
      <c r="K70" s="8"/>
      <c r="L70" s="8"/>
      <c r="M70" s="8"/>
      <c r="N70" s="8"/>
      <c r="P70" s="33" t="str">
        <f t="shared" si="8"/>
        <v>32 Gbps 100 m SFP28</v>
      </c>
      <c r="Q70" s="306">
        <v>1</v>
      </c>
      <c r="R70" s="306">
        <v>1</v>
      </c>
      <c r="S70" s="306"/>
      <c r="T70" s="306"/>
      <c r="U70" s="306"/>
      <c r="V70" s="306"/>
      <c r="W70" s="306"/>
      <c r="X70" s="306"/>
      <c r="Y70" s="306"/>
      <c r="Z70" s="306"/>
      <c r="AA70" s="306"/>
      <c r="AB70" s="306"/>
    </row>
    <row r="71" spans="2:29" ht="13.8">
      <c r="B71" s="43" t="str">
        <f t="shared" si="10"/>
        <v>32 Gbps 10 km SFP28</v>
      </c>
      <c r="C71" s="8">
        <v>0</v>
      </c>
      <c r="D71" s="8">
        <v>0</v>
      </c>
      <c r="E71" s="8"/>
      <c r="F71" s="8"/>
      <c r="G71" s="8"/>
      <c r="H71" s="8"/>
      <c r="I71" s="8"/>
      <c r="J71" s="8"/>
      <c r="K71" s="8"/>
      <c r="L71" s="8"/>
      <c r="M71" s="8"/>
      <c r="N71" s="8"/>
      <c r="P71" s="33" t="str">
        <f t="shared" si="8"/>
        <v>32 Gbps 10 km SFP28</v>
      </c>
      <c r="Q71" s="306">
        <v>0</v>
      </c>
      <c r="R71" s="306">
        <v>0</v>
      </c>
      <c r="S71" s="306"/>
      <c r="T71" s="306"/>
      <c r="U71" s="306"/>
      <c r="V71" s="306"/>
      <c r="W71" s="306"/>
      <c r="X71" s="306"/>
      <c r="Y71" s="306"/>
      <c r="Z71" s="306"/>
      <c r="AA71" s="306"/>
      <c r="AB71" s="306"/>
    </row>
    <row r="72" spans="2:29" ht="13.8">
      <c r="B72" s="43" t="str">
        <f t="shared" si="10"/>
        <v>64 Gbps 100 m SFP56</v>
      </c>
      <c r="C72" s="8">
        <v>0</v>
      </c>
      <c r="D72" s="8"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P72" s="33" t="str">
        <f t="shared" si="8"/>
        <v>64 Gbps 100 m SFP56</v>
      </c>
      <c r="Q72" s="306">
        <v>1</v>
      </c>
      <c r="R72" s="306">
        <v>1</v>
      </c>
      <c r="S72" s="306"/>
      <c r="T72" s="306"/>
      <c r="U72" s="306"/>
      <c r="V72" s="306"/>
      <c r="W72" s="306"/>
      <c r="X72" s="306"/>
      <c r="Y72" s="306"/>
      <c r="Z72" s="306"/>
      <c r="AA72" s="306"/>
      <c r="AB72" s="306"/>
    </row>
    <row r="73" spans="2:29" ht="13.8">
      <c r="B73" s="43" t="str">
        <f t="shared" si="10"/>
        <v>64 Gbps 10 km SFP56</v>
      </c>
      <c r="C73" s="8">
        <v>0</v>
      </c>
      <c r="D73" s="8">
        <v>0</v>
      </c>
      <c r="E73" s="8"/>
      <c r="F73" s="8"/>
      <c r="G73" s="8"/>
      <c r="H73" s="8"/>
      <c r="I73" s="8"/>
      <c r="J73" s="8"/>
      <c r="K73" s="8"/>
      <c r="L73" s="8"/>
      <c r="M73" s="8"/>
      <c r="N73" s="8"/>
      <c r="P73" s="33" t="str">
        <f t="shared" si="8"/>
        <v>64 Gbps 10 km SFP56</v>
      </c>
      <c r="Q73" s="306">
        <v>0</v>
      </c>
      <c r="R73" s="306">
        <v>0</v>
      </c>
      <c r="S73" s="306"/>
      <c r="T73" s="306"/>
      <c r="U73" s="306"/>
      <c r="V73" s="306"/>
      <c r="W73" s="306"/>
      <c r="X73" s="306"/>
      <c r="Y73" s="306"/>
      <c r="Z73" s="306"/>
      <c r="AA73" s="306"/>
      <c r="AB73" s="306"/>
    </row>
    <row r="74" spans="2:29" ht="13.8">
      <c r="B74" s="43"/>
      <c r="C74" s="8">
        <v>0</v>
      </c>
      <c r="D74" s="8">
        <v>0</v>
      </c>
      <c r="E74" s="8"/>
      <c r="F74" s="8"/>
      <c r="G74" s="8"/>
      <c r="H74" s="8"/>
      <c r="I74" s="8"/>
      <c r="J74" s="8"/>
      <c r="K74" s="8"/>
      <c r="L74" s="8"/>
      <c r="M74" s="8"/>
      <c r="N74" s="8"/>
      <c r="P74" s="33">
        <f t="shared" si="8"/>
        <v>0</v>
      </c>
      <c r="Q74" s="306">
        <v>0</v>
      </c>
      <c r="R74" s="306">
        <v>0</v>
      </c>
      <c r="S74" s="306"/>
      <c r="T74" s="306"/>
      <c r="U74" s="306"/>
      <c r="V74" s="306"/>
      <c r="W74" s="306"/>
      <c r="X74" s="306"/>
      <c r="Y74" s="306"/>
      <c r="Z74" s="306"/>
      <c r="AA74" s="306"/>
      <c r="AB74" s="306"/>
    </row>
    <row r="75" spans="2:29" ht="13.8">
      <c r="B75" s="43"/>
      <c r="C75" s="8">
        <v>0</v>
      </c>
      <c r="D75" s="8">
        <v>0</v>
      </c>
      <c r="E75" s="8"/>
      <c r="F75" s="8"/>
      <c r="G75" s="8"/>
      <c r="H75" s="8"/>
      <c r="I75" s="8"/>
      <c r="J75" s="8"/>
      <c r="K75" s="8"/>
      <c r="L75" s="8"/>
      <c r="M75" s="8"/>
      <c r="N75" s="8"/>
      <c r="P75" s="34">
        <f t="shared" si="8"/>
        <v>0</v>
      </c>
      <c r="Q75" s="306">
        <v>0</v>
      </c>
      <c r="R75" s="306">
        <v>0</v>
      </c>
      <c r="S75" s="306"/>
      <c r="T75" s="306"/>
      <c r="U75" s="306"/>
      <c r="V75" s="306"/>
      <c r="W75" s="306"/>
      <c r="X75" s="306"/>
      <c r="Y75" s="306"/>
      <c r="Z75" s="306"/>
      <c r="AA75" s="306"/>
      <c r="AB75" s="306"/>
    </row>
    <row r="76" spans="2:29" ht="13.8">
      <c r="B76" s="53" t="str">
        <f>"Total "&amp;B64&amp;" units"</f>
        <v>Total GaAs discrete units</v>
      </c>
      <c r="C76" s="23">
        <v>7568068</v>
      </c>
      <c r="D76" s="23">
        <v>7416677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8" spans="2:29" ht="21">
      <c r="B78" s="3" t="str">
        <f>Summary!B35</f>
        <v>GaAs integrated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P78" s="3" t="str">
        <f t="shared" ref="P78:P90" si="11">B78</f>
        <v>GaAs integrated</v>
      </c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</row>
    <row r="79" spans="2:29" ht="13.8">
      <c r="B79" s="51" t="str">
        <f t="shared" ref="B79" si="12">B6</f>
        <v>Product category</v>
      </c>
      <c r="C79" s="7">
        <v>2016</v>
      </c>
      <c r="D79" s="7">
        <v>2017</v>
      </c>
      <c r="E79" s="7"/>
      <c r="F79" s="7"/>
      <c r="G79" s="7"/>
      <c r="H79" s="7"/>
      <c r="I79" s="7"/>
      <c r="J79" s="7"/>
      <c r="K79" s="7"/>
      <c r="L79" s="7"/>
      <c r="M79" s="7"/>
      <c r="N79" s="7"/>
      <c r="P79" s="14" t="str">
        <f t="shared" si="11"/>
        <v>Product category</v>
      </c>
      <c r="Q79" s="144">
        <v>2016</v>
      </c>
      <c r="R79" s="144">
        <v>2017</v>
      </c>
      <c r="S79" s="144"/>
      <c r="T79" s="144"/>
      <c r="U79" s="144"/>
      <c r="V79" s="144"/>
      <c r="W79" s="144"/>
      <c r="X79" s="144"/>
      <c r="Y79" s="144"/>
      <c r="Z79" s="144"/>
      <c r="AA79" s="144"/>
      <c r="AB79" s="144"/>
    </row>
    <row r="80" spans="2:29" ht="13.8">
      <c r="B80" s="43" t="str">
        <f t="shared" ref="B80:B87" si="13">B7</f>
        <v>8 Gbps 100 m SFP+</v>
      </c>
      <c r="C80" s="8">
        <v>0</v>
      </c>
      <c r="D80" s="8">
        <v>0</v>
      </c>
      <c r="E80" s="8"/>
      <c r="F80" s="8"/>
      <c r="G80" s="8"/>
      <c r="H80" s="8"/>
      <c r="I80" s="8"/>
      <c r="J80" s="8"/>
      <c r="K80" s="8"/>
      <c r="L80" s="8"/>
      <c r="M80" s="8"/>
      <c r="N80" s="8"/>
      <c r="P80" s="33" t="str">
        <f t="shared" si="11"/>
        <v>8 Gbps 100 m SFP+</v>
      </c>
      <c r="Q80" s="307">
        <v>0</v>
      </c>
      <c r="R80" s="307">
        <v>0</v>
      </c>
      <c r="S80" s="307"/>
      <c r="T80" s="307"/>
      <c r="U80" s="307"/>
      <c r="V80" s="307"/>
      <c r="W80" s="307"/>
      <c r="X80" s="307"/>
      <c r="Y80" s="307"/>
      <c r="Z80" s="307"/>
      <c r="AA80" s="307"/>
      <c r="AB80" s="307"/>
    </row>
    <row r="81" spans="2:28" ht="13.8">
      <c r="B81" s="43" t="str">
        <f t="shared" si="13"/>
        <v>8 Gbps 10 km SFP+</v>
      </c>
      <c r="C81" s="8">
        <v>0</v>
      </c>
      <c r="D81" s="8">
        <v>0</v>
      </c>
      <c r="E81" s="8"/>
      <c r="F81" s="8"/>
      <c r="G81" s="8"/>
      <c r="H81" s="8"/>
      <c r="I81" s="8"/>
      <c r="J81" s="8"/>
      <c r="K81" s="8"/>
      <c r="L81" s="8"/>
      <c r="M81" s="8"/>
      <c r="N81" s="8"/>
      <c r="P81" s="33" t="str">
        <f t="shared" si="11"/>
        <v>8 Gbps 10 km SFP+</v>
      </c>
      <c r="Q81" s="307">
        <v>0</v>
      </c>
      <c r="R81" s="307">
        <v>0</v>
      </c>
      <c r="S81" s="307"/>
      <c r="T81" s="307"/>
      <c r="U81" s="307"/>
      <c r="V81" s="307"/>
      <c r="W81" s="307"/>
      <c r="X81" s="307"/>
      <c r="Y81" s="307"/>
      <c r="Z81" s="307"/>
      <c r="AA81" s="307"/>
      <c r="AB81" s="307"/>
    </row>
    <row r="82" spans="2:28" ht="13.8">
      <c r="B82" s="43" t="str">
        <f t="shared" si="13"/>
        <v>16 Gbps 100 m SFP+</v>
      </c>
      <c r="C82" s="8">
        <v>0</v>
      </c>
      <c r="D82" s="8">
        <v>0</v>
      </c>
      <c r="E82" s="8"/>
      <c r="F82" s="8"/>
      <c r="G82" s="8"/>
      <c r="H82" s="8"/>
      <c r="I82" s="8"/>
      <c r="J82" s="8"/>
      <c r="K82" s="8"/>
      <c r="L82" s="8"/>
      <c r="M82" s="8"/>
      <c r="N82" s="8"/>
      <c r="P82" s="33" t="str">
        <f t="shared" si="11"/>
        <v>16 Gbps 100 m SFP+</v>
      </c>
      <c r="Q82" s="307">
        <v>0</v>
      </c>
      <c r="R82" s="307">
        <v>0</v>
      </c>
      <c r="S82" s="307"/>
      <c r="T82" s="307"/>
      <c r="U82" s="307"/>
      <c r="V82" s="307"/>
      <c r="W82" s="307"/>
      <c r="X82" s="307"/>
      <c r="Y82" s="307"/>
      <c r="Z82" s="307"/>
      <c r="AA82" s="307"/>
      <c r="AB82" s="307"/>
    </row>
    <row r="83" spans="2:28" ht="13.8">
      <c r="B83" s="43" t="str">
        <f t="shared" si="13"/>
        <v>16 Gbps 10 km SFP+</v>
      </c>
      <c r="C83" s="8">
        <v>0</v>
      </c>
      <c r="D83" s="8">
        <v>0</v>
      </c>
      <c r="E83" s="8"/>
      <c r="F83" s="8"/>
      <c r="G83" s="8"/>
      <c r="H83" s="8"/>
      <c r="I83" s="8"/>
      <c r="J83" s="8"/>
      <c r="K83" s="8"/>
      <c r="L83" s="8"/>
      <c r="M83" s="8"/>
      <c r="N83" s="8"/>
      <c r="P83" s="33" t="str">
        <f t="shared" si="11"/>
        <v>16 Gbps 10 km SFP+</v>
      </c>
      <c r="Q83" s="307">
        <v>0</v>
      </c>
      <c r="R83" s="307">
        <v>0</v>
      </c>
      <c r="S83" s="307"/>
      <c r="T83" s="307"/>
      <c r="U83" s="307"/>
      <c r="V83" s="307"/>
      <c r="W83" s="307"/>
      <c r="X83" s="307"/>
      <c r="Y83" s="307"/>
      <c r="Z83" s="307"/>
      <c r="AA83" s="307"/>
      <c r="AB83" s="307"/>
    </row>
    <row r="84" spans="2:28" ht="13.8">
      <c r="B84" s="43" t="str">
        <f t="shared" si="13"/>
        <v>32 Gbps 100 m SFP28</v>
      </c>
      <c r="C84" s="8">
        <v>0</v>
      </c>
      <c r="D84" s="8">
        <v>0</v>
      </c>
      <c r="E84" s="8"/>
      <c r="F84" s="8"/>
      <c r="G84" s="8"/>
      <c r="H84" s="8"/>
      <c r="I84" s="8"/>
      <c r="J84" s="8"/>
      <c r="K84" s="8"/>
      <c r="L84" s="8"/>
      <c r="M84" s="8"/>
      <c r="N84" s="8"/>
      <c r="P84" s="33" t="str">
        <f t="shared" si="11"/>
        <v>32 Gbps 100 m SFP28</v>
      </c>
      <c r="Q84" s="307">
        <v>0</v>
      </c>
      <c r="R84" s="307">
        <v>0</v>
      </c>
      <c r="S84" s="307"/>
      <c r="T84" s="307"/>
      <c r="U84" s="307"/>
      <c r="V84" s="307"/>
      <c r="W84" s="307"/>
      <c r="X84" s="307"/>
      <c r="Y84" s="307"/>
      <c r="Z84" s="307"/>
      <c r="AA84" s="307"/>
      <c r="AB84" s="307"/>
    </row>
    <row r="85" spans="2:28" ht="13.8">
      <c r="B85" s="43" t="str">
        <f t="shared" si="13"/>
        <v>32 Gbps 10 km SFP28</v>
      </c>
      <c r="C85" s="8">
        <v>0</v>
      </c>
      <c r="D85" s="8">
        <v>0</v>
      </c>
      <c r="E85" s="8"/>
      <c r="F85" s="8"/>
      <c r="G85" s="8"/>
      <c r="H85" s="8"/>
      <c r="I85" s="8"/>
      <c r="J85" s="8"/>
      <c r="K85" s="8"/>
      <c r="L85" s="8"/>
      <c r="M85" s="8"/>
      <c r="N85" s="8"/>
      <c r="P85" s="33" t="str">
        <f t="shared" si="11"/>
        <v>32 Gbps 10 km SFP28</v>
      </c>
      <c r="Q85" s="307">
        <v>0</v>
      </c>
      <c r="R85" s="307">
        <v>0</v>
      </c>
      <c r="S85" s="307"/>
      <c r="T85" s="307"/>
      <c r="U85" s="307"/>
      <c r="V85" s="307"/>
      <c r="W85" s="307"/>
      <c r="X85" s="307"/>
      <c r="Y85" s="307"/>
      <c r="Z85" s="307"/>
      <c r="AA85" s="307"/>
      <c r="AB85" s="307"/>
    </row>
    <row r="86" spans="2:28" ht="13.8">
      <c r="B86" s="43" t="str">
        <f t="shared" si="13"/>
        <v>64 Gbps 100 m SFP56</v>
      </c>
      <c r="C86" s="8">
        <v>0</v>
      </c>
      <c r="D86" s="8">
        <v>0</v>
      </c>
      <c r="E86" s="8"/>
      <c r="F86" s="8"/>
      <c r="G86" s="8"/>
      <c r="H86" s="8"/>
      <c r="I86" s="8"/>
      <c r="J86" s="8"/>
      <c r="K86" s="8"/>
      <c r="L86" s="8"/>
      <c r="M86" s="8"/>
      <c r="N86" s="8"/>
      <c r="P86" s="33" t="str">
        <f t="shared" si="11"/>
        <v>64 Gbps 100 m SFP56</v>
      </c>
      <c r="Q86" s="307">
        <v>0</v>
      </c>
      <c r="R86" s="307">
        <v>0</v>
      </c>
      <c r="S86" s="307"/>
      <c r="T86" s="307"/>
      <c r="U86" s="307"/>
      <c r="V86" s="307"/>
      <c r="W86" s="307"/>
      <c r="X86" s="307"/>
      <c r="Y86" s="307"/>
      <c r="Z86" s="307"/>
      <c r="AA86" s="307"/>
      <c r="AB86" s="307"/>
    </row>
    <row r="87" spans="2:28" ht="13.8">
      <c r="B87" s="43" t="str">
        <f t="shared" si="13"/>
        <v>64 Gbps 10 km SFP56</v>
      </c>
      <c r="C87" s="8">
        <v>0</v>
      </c>
      <c r="D87" s="8">
        <v>0</v>
      </c>
      <c r="E87" s="8"/>
      <c r="F87" s="8"/>
      <c r="G87" s="8"/>
      <c r="H87" s="8"/>
      <c r="I87" s="8"/>
      <c r="J87" s="8"/>
      <c r="K87" s="8"/>
      <c r="L87" s="8"/>
      <c r="M87" s="8"/>
      <c r="N87" s="8"/>
      <c r="P87" s="33" t="str">
        <f t="shared" si="11"/>
        <v>64 Gbps 10 km SFP56</v>
      </c>
      <c r="Q87" s="307">
        <v>0</v>
      </c>
      <c r="R87" s="307">
        <v>0</v>
      </c>
      <c r="S87" s="307"/>
      <c r="T87" s="307"/>
      <c r="U87" s="307"/>
      <c r="V87" s="307"/>
      <c r="W87" s="307"/>
      <c r="X87" s="307"/>
      <c r="Y87" s="307"/>
      <c r="Z87" s="307"/>
      <c r="AA87" s="307"/>
      <c r="AB87" s="307"/>
    </row>
    <row r="88" spans="2:28" ht="13.8">
      <c r="B88" s="43"/>
      <c r="C88" s="8">
        <v>0</v>
      </c>
      <c r="D88" s="8">
        <v>0</v>
      </c>
      <c r="E88" s="8"/>
      <c r="F88" s="8"/>
      <c r="G88" s="8"/>
      <c r="H88" s="8"/>
      <c r="I88" s="8"/>
      <c r="J88" s="8"/>
      <c r="K88" s="8"/>
      <c r="L88" s="8"/>
      <c r="M88" s="8"/>
      <c r="N88" s="8"/>
      <c r="P88" s="33">
        <f t="shared" si="11"/>
        <v>0</v>
      </c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</row>
    <row r="89" spans="2:28" ht="13.8">
      <c r="B89" s="43"/>
      <c r="C89" s="8">
        <v>0</v>
      </c>
      <c r="D89" s="8">
        <v>0</v>
      </c>
      <c r="E89" s="8"/>
      <c r="F89" s="8"/>
      <c r="G89" s="8"/>
      <c r="H89" s="8"/>
      <c r="I89" s="8"/>
      <c r="J89" s="8"/>
      <c r="K89" s="8"/>
      <c r="L89" s="8"/>
      <c r="M89" s="8"/>
      <c r="N89" s="8"/>
      <c r="P89" s="34">
        <f t="shared" si="11"/>
        <v>0</v>
      </c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29"/>
    </row>
    <row r="90" spans="2:28" ht="13.8">
      <c r="B90" s="53" t="str">
        <f>"Total "&amp;B78&amp;" units"</f>
        <v>Total GaAs integrated units</v>
      </c>
      <c r="C90" s="23">
        <v>0</v>
      </c>
      <c r="D90" s="23">
        <v>0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P90" s="9" t="str">
        <f t="shared" si="11"/>
        <v>Total GaAs integrated units</v>
      </c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</row>
    <row r="93" spans="2:28" ht="21">
      <c r="B93" s="49" t="s">
        <v>60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P93" s="109" t="s">
        <v>61</v>
      </c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315"/>
      <c r="AB93" s="315"/>
    </row>
    <row r="95" spans="2:28" ht="21">
      <c r="B95" s="3" t="str">
        <f>B22</f>
        <v>Silicon Photonics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P95" s="3" t="s">
        <v>69</v>
      </c>
      <c r="Q95" s="165"/>
      <c r="R95" s="165"/>
      <c r="S95" s="165"/>
      <c r="T95" s="165"/>
      <c r="U95" s="165"/>
      <c r="V95" s="165"/>
      <c r="W95" s="312"/>
      <c r="X95" s="165"/>
      <c r="Y95" s="165"/>
      <c r="Z95" s="165"/>
      <c r="AA95" s="165"/>
      <c r="AB95" s="165"/>
    </row>
    <row r="96" spans="2:28" ht="13.8">
      <c r="B96" s="51" t="s">
        <v>57</v>
      </c>
      <c r="C96" s="7">
        <v>2016</v>
      </c>
      <c r="D96" s="7">
        <v>2017</v>
      </c>
      <c r="E96" s="7"/>
      <c r="F96" s="7"/>
      <c r="G96" s="7"/>
      <c r="H96" s="7"/>
      <c r="I96" s="7"/>
      <c r="J96" s="7"/>
      <c r="K96" s="7"/>
      <c r="L96" s="7"/>
      <c r="M96" s="7"/>
      <c r="N96" s="7"/>
      <c r="P96" s="237" t="str">
        <f t="shared" ref="P96:P106" si="14">B96</f>
        <v>Product category</v>
      </c>
      <c r="Q96" s="144">
        <v>2016</v>
      </c>
      <c r="R96" s="144">
        <v>2017</v>
      </c>
      <c r="S96" s="144"/>
      <c r="T96" s="144"/>
      <c r="U96" s="144"/>
      <c r="V96" s="144"/>
      <c r="W96" s="144"/>
      <c r="X96" s="144"/>
      <c r="Y96" s="144"/>
      <c r="Z96" s="144"/>
      <c r="AA96" s="144"/>
      <c r="AB96" s="144"/>
    </row>
    <row r="97" spans="2:28" ht="13.8">
      <c r="B97" s="43" t="str">
        <f t="shared" ref="B97:B106" si="15">B24</f>
        <v>8 Gbps 100 m SFP+</v>
      </c>
      <c r="C97" s="64">
        <v>0</v>
      </c>
      <c r="D97" s="64">
        <v>0</v>
      </c>
      <c r="E97" s="64"/>
      <c r="F97" s="64"/>
      <c r="G97" s="64"/>
      <c r="H97" s="64"/>
      <c r="I97" s="64"/>
      <c r="J97" s="64"/>
      <c r="K97" s="64"/>
      <c r="L97" s="64"/>
      <c r="M97" s="64"/>
      <c r="N97" s="64"/>
      <c r="P97" s="33" t="str">
        <f t="shared" si="14"/>
        <v>8 Gbps 100 m SFP+</v>
      </c>
      <c r="Q97" s="181">
        <v>12.919773570985081</v>
      </c>
      <c r="R97" s="181">
        <v>12.831256371315035</v>
      </c>
      <c r="S97" s="181"/>
      <c r="T97" s="181"/>
      <c r="U97" s="181"/>
      <c r="V97" s="181"/>
      <c r="W97" s="181"/>
      <c r="X97" s="181"/>
      <c r="Y97" s="181"/>
      <c r="Z97" s="181"/>
      <c r="AA97" s="181"/>
      <c r="AB97" s="181"/>
    </row>
    <row r="98" spans="2:28" ht="13.8">
      <c r="B98" s="43" t="str">
        <f t="shared" si="15"/>
        <v>8 Gbps 10 km SFP+</v>
      </c>
      <c r="C98" s="64">
        <v>0</v>
      </c>
      <c r="D98" s="64">
        <v>0</v>
      </c>
      <c r="E98" s="64"/>
      <c r="F98" s="64"/>
      <c r="G98" s="64"/>
      <c r="H98" s="64"/>
      <c r="I98" s="64"/>
      <c r="J98" s="64"/>
      <c r="K98" s="64"/>
      <c r="L98" s="64"/>
      <c r="M98" s="64"/>
      <c r="N98" s="64"/>
      <c r="P98" s="33" t="str">
        <f t="shared" si="14"/>
        <v>8 Gbps 10 km SFP+</v>
      </c>
      <c r="Q98" s="181">
        <v>87.736340039432648</v>
      </c>
      <c r="R98" s="181">
        <v>86.80229068835186</v>
      </c>
      <c r="S98" s="181"/>
      <c r="T98" s="181"/>
      <c r="U98" s="181"/>
      <c r="V98" s="181"/>
      <c r="W98" s="181"/>
      <c r="X98" s="181"/>
      <c r="Y98" s="181"/>
      <c r="Z98" s="181"/>
      <c r="AA98" s="181"/>
      <c r="AB98" s="181"/>
    </row>
    <row r="99" spans="2:28" ht="13.8">
      <c r="B99" s="43" t="str">
        <f t="shared" si="15"/>
        <v>16 Gbps 100 m SFP+</v>
      </c>
      <c r="C99" s="64">
        <v>0</v>
      </c>
      <c r="D99" s="64">
        <v>0</v>
      </c>
      <c r="E99" s="64"/>
      <c r="F99" s="64"/>
      <c r="G99" s="64"/>
      <c r="H99" s="64"/>
      <c r="I99" s="64"/>
      <c r="J99" s="64"/>
      <c r="K99" s="64"/>
      <c r="L99" s="64"/>
      <c r="M99" s="64"/>
      <c r="N99" s="64"/>
      <c r="P99" s="33" t="str">
        <f t="shared" si="14"/>
        <v>16 Gbps 100 m SFP+</v>
      </c>
      <c r="Q99" s="181">
        <v>31.474814908195896</v>
      </c>
      <c r="R99" s="181">
        <v>26.96030010630361</v>
      </c>
      <c r="S99" s="181"/>
      <c r="T99" s="181"/>
      <c r="U99" s="181"/>
      <c r="V99" s="181"/>
      <c r="W99" s="181"/>
      <c r="X99" s="181"/>
      <c r="Y99" s="181"/>
      <c r="Z99" s="181"/>
      <c r="AA99" s="181"/>
      <c r="AB99" s="181"/>
    </row>
    <row r="100" spans="2:28" ht="13.8">
      <c r="B100" s="43" t="str">
        <f t="shared" si="15"/>
        <v>16 Gbps 10 km SFP+</v>
      </c>
      <c r="C100" s="64">
        <v>0</v>
      </c>
      <c r="D100" s="64">
        <v>0</v>
      </c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P100" s="33" t="str">
        <f t="shared" si="14"/>
        <v>16 Gbps 10 km SFP+</v>
      </c>
      <c r="Q100" s="181">
        <v>143.07401653156344</v>
      </c>
      <c r="R100" s="181">
        <v>111.85286459459687</v>
      </c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</row>
    <row r="101" spans="2:28" ht="13.8">
      <c r="B101" s="43" t="str">
        <f t="shared" si="15"/>
        <v>32 Gbps 100 m SFP28</v>
      </c>
      <c r="C101" s="64">
        <v>0</v>
      </c>
      <c r="D101" s="64">
        <v>0</v>
      </c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P101" s="33" t="str">
        <f t="shared" si="14"/>
        <v>32 Gbps 100 m SFP28</v>
      </c>
      <c r="Q101" s="181">
        <v>147.59730409494617</v>
      </c>
      <c r="R101" s="181">
        <v>101.83256301372791</v>
      </c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</row>
    <row r="102" spans="2:28" ht="13.8">
      <c r="B102" s="43" t="str">
        <f t="shared" si="15"/>
        <v>32 Gbps 10 km SFP28</v>
      </c>
      <c r="C102" s="64">
        <v>0</v>
      </c>
      <c r="D102" s="64">
        <v>0</v>
      </c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P102" s="33" t="str">
        <f t="shared" si="14"/>
        <v>32 Gbps 10 km SFP28</v>
      </c>
      <c r="Q102" s="181">
        <v>315.71379556826304</v>
      </c>
      <c r="R102" s="181">
        <v>250</v>
      </c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</row>
    <row r="103" spans="2:28" ht="13.8">
      <c r="B103" s="43" t="str">
        <f t="shared" si="15"/>
        <v>64 Gbps 100 m SFP56</v>
      </c>
      <c r="C103" s="64">
        <v>0</v>
      </c>
      <c r="D103" s="64">
        <v>0</v>
      </c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P103" s="33" t="str">
        <f t="shared" si="14"/>
        <v>64 Gbps 100 m SFP56</v>
      </c>
      <c r="Q103" s="181">
        <v>0</v>
      </c>
      <c r="R103" s="181">
        <v>0</v>
      </c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</row>
    <row r="104" spans="2:28" ht="13.8">
      <c r="B104" s="43" t="str">
        <f t="shared" si="15"/>
        <v>64 Gbps 10 km SFP56</v>
      </c>
      <c r="C104" s="64">
        <v>0</v>
      </c>
      <c r="D104" s="64">
        <v>0</v>
      </c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P104" s="33" t="str">
        <f t="shared" si="14"/>
        <v>64 Gbps 10 km SFP56</v>
      </c>
      <c r="Q104" s="181">
        <v>0</v>
      </c>
      <c r="R104" s="181">
        <v>0</v>
      </c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</row>
    <row r="105" spans="2:28" ht="13.8">
      <c r="B105" s="43">
        <f t="shared" si="15"/>
        <v>0</v>
      </c>
      <c r="C105" s="64">
        <v>0</v>
      </c>
      <c r="D105" s="64">
        <v>0</v>
      </c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P105" s="33">
        <f t="shared" si="14"/>
        <v>0</v>
      </c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</row>
    <row r="106" spans="2:28" ht="13.8">
      <c r="B106" s="43">
        <f t="shared" si="15"/>
        <v>0</v>
      </c>
      <c r="C106" s="64">
        <v>0</v>
      </c>
      <c r="D106" s="64">
        <v>0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P106" s="34">
        <f t="shared" si="14"/>
        <v>0</v>
      </c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</row>
    <row r="107" spans="2:28" ht="13.8">
      <c r="B107" s="52" t="str">
        <f>"Total "&amp;B95&amp;" revenue"</f>
        <v>Total Silicon Photonics revenue</v>
      </c>
      <c r="C107" s="66">
        <v>0</v>
      </c>
      <c r="D107" s="66">
        <v>0</v>
      </c>
      <c r="E107" s="66"/>
      <c r="F107" s="66"/>
      <c r="G107" s="66"/>
      <c r="H107" s="66"/>
      <c r="I107" s="66"/>
      <c r="J107" s="66"/>
      <c r="K107" s="66"/>
      <c r="L107" s="66"/>
      <c r="M107" s="66"/>
      <c r="N107" s="66"/>
    </row>
    <row r="109" spans="2:28" ht="21">
      <c r="B109" s="3" t="str">
        <f>B36</f>
        <v>InP discrete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28" ht="13.8">
      <c r="B110" s="51" t="s">
        <v>57</v>
      </c>
      <c r="C110" s="7">
        <v>2016</v>
      </c>
      <c r="D110" s="7">
        <v>2017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28" ht="13.8">
      <c r="B111" s="43" t="str">
        <f t="shared" ref="B111:B120" si="16">B38</f>
        <v>8 Gbps 100 m SFP+</v>
      </c>
      <c r="C111" s="64">
        <v>0</v>
      </c>
      <c r="D111" s="64">
        <v>0</v>
      </c>
      <c r="E111" s="64"/>
      <c r="F111" s="64"/>
      <c r="G111" s="64"/>
      <c r="H111" s="64"/>
      <c r="I111" s="64"/>
      <c r="J111" s="64"/>
      <c r="K111" s="64"/>
      <c r="L111" s="64"/>
      <c r="M111" s="64"/>
      <c r="N111" s="64"/>
    </row>
    <row r="112" spans="2:28" ht="13.8">
      <c r="B112" s="43" t="str">
        <f t="shared" si="16"/>
        <v>8 Gbps 10 km SFP+</v>
      </c>
      <c r="C112" s="64">
        <v>4.5834341400000005</v>
      </c>
      <c r="D112" s="64">
        <v>3.7893540000000003</v>
      </c>
      <c r="E112" s="64"/>
      <c r="F112" s="64"/>
      <c r="G112" s="64"/>
      <c r="H112" s="64"/>
      <c r="I112" s="64"/>
      <c r="J112" s="64"/>
      <c r="K112" s="64"/>
      <c r="L112" s="64"/>
      <c r="M112" s="64"/>
      <c r="N112" s="64"/>
    </row>
    <row r="113" spans="2:14" ht="13.8">
      <c r="B113" s="43" t="str">
        <f t="shared" si="16"/>
        <v>16 Gbps 100 m SFP+</v>
      </c>
      <c r="C113" s="64">
        <v>0</v>
      </c>
      <c r="D113" s="64">
        <v>0</v>
      </c>
      <c r="E113" s="64"/>
      <c r="F113" s="64"/>
      <c r="G113" s="64"/>
      <c r="H113" s="64"/>
      <c r="I113" s="64"/>
      <c r="J113" s="64"/>
      <c r="K113" s="64"/>
      <c r="L113" s="64"/>
      <c r="M113" s="64"/>
      <c r="N113" s="64"/>
    </row>
    <row r="114" spans="2:14" ht="13.8">
      <c r="B114" s="43" t="str">
        <f t="shared" si="16"/>
        <v>16 Gbps 10 km SFP+</v>
      </c>
      <c r="C114" s="64">
        <v>30.481489999999997</v>
      </c>
      <c r="D114" s="64">
        <v>25.860605999999986</v>
      </c>
      <c r="E114" s="64"/>
      <c r="F114" s="64"/>
      <c r="G114" s="64"/>
      <c r="H114" s="64"/>
      <c r="I114" s="64"/>
      <c r="J114" s="64"/>
      <c r="K114" s="64"/>
      <c r="L114" s="64"/>
      <c r="M114" s="64"/>
      <c r="N114" s="64"/>
    </row>
    <row r="115" spans="2:14" ht="13.8">
      <c r="B115" s="43" t="str">
        <f t="shared" si="16"/>
        <v>32 Gbps 100 m SFP28</v>
      </c>
      <c r="C115" s="64">
        <v>0</v>
      </c>
      <c r="D115" s="64">
        <v>0</v>
      </c>
      <c r="E115" s="64"/>
      <c r="F115" s="64"/>
      <c r="G115" s="64"/>
      <c r="H115" s="64"/>
      <c r="I115" s="64"/>
      <c r="J115" s="64"/>
      <c r="K115" s="64"/>
      <c r="L115" s="64"/>
      <c r="M115" s="64"/>
      <c r="N115" s="64"/>
    </row>
    <row r="116" spans="2:14" ht="13.8">
      <c r="B116" s="43" t="str">
        <f t="shared" si="16"/>
        <v>32 Gbps 10 km SFP28</v>
      </c>
      <c r="C116" s="64">
        <v>0</v>
      </c>
      <c r="D116" s="64">
        <v>0</v>
      </c>
      <c r="E116" s="64"/>
      <c r="F116" s="64"/>
      <c r="G116" s="64"/>
      <c r="H116" s="64"/>
      <c r="I116" s="64"/>
      <c r="J116" s="64"/>
      <c r="K116" s="64"/>
      <c r="L116" s="64"/>
      <c r="M116" s="64"/>
      <c r="N116" s="64"/>
    </row>
    <row r="117" spans="2:14" ht="13.8">
      <c r="B117" s="43" t="str">
        <f t="shared" si="16"/>
        <v>64 Gbps 100 m SFP56</v>
      </c>
      <c r="C117" s="64">
        <v>0</v>
      </c>
      <c r="D117" s="64">
        <v>0</v>
      </c>
      <c r="E117" s="64"/>
      <c r="F117" s="64"/>
      <c r="G117" s="64"/>
      <c r="H117" s="64"/>
      <c r="I117" s="64"/>
      <c r="J117" s="64"/>
      <c r="K117" s="64"/>
      <c r="L117" s="64"/>
      <c r="M117" s="64"/>
      <c r="N117" s="64"/>
    </row>
    <row r="118" spans="2:14" ht="13.8">
      <c r="B118" s="43" t="str">
        <f t="shared" si="16"/>
        <v>64 Gbps 10 km SFP56</v>
      </c>
      <c r="C118" s="64">
        <v>0</v>
      </c>
      <c r="D118" s="64">
        <v>0</v>
      </c>
      <c r="E118" s="64"/>
      <c r="F118" s="64"/>
      <c r="G118" s="64"/>
      <c r="H118" s="64"/>
      <c r="I118" s="64"/>
      <c r="J118" s="64"/>
      <c r="K118" s="64"/>
      <c r="L118" s="64"/>
      <c r="M118" s="64"/>
      <c r="N118" s="64"/>
    </row>
    <row r="119" spans="2:14" ht="13.8">
      <c r="B119" s="43">
        <f t="shared" si="16"/>
        <v>0</v>
      </c>
      <c r="C119" s="64">
        <v>0</v>
      </c>
      <c r="D119" s="64">
        <v>0</v>
      </c>
      <c r="E119" s="64"/>
      <c r="F119" s="64"/>
      <c r="G119" s="64"/>
      <c r="H119" s="64"/>
      <c r="I119" s="64"/>
      <c r="J119" s="64"/>
      <c r="K119" s="64"/>
      <c r="L119" s="64"/>
      <c r="M119" s="64"/>
      <c r="N119" s="64"/>
    </row>
    <row r="120" spans="2:14" ht="13.8">
      <c r="B120" s="43">
        <f t="shared" si="16"/>
        <v>0</v>
      </c>
      <c r="C120" s="65">
        <v>0</v>
      </c>
      <c r="D120" s="65">
        <v>0</v>
      </c>
      <c r="E120" s="65"/>
      <c r="F120" s="65"/>
      <c r="G120" s="65"/>
      <c r="H120" s="65"/>
      <c r="I120" s="65"/>
      <c r="J120" s="65"/>
      <c r="K120" s="65"/>
      <c r="L120" s="65"/>
      <c r="M120" s="65"/>
      <c r="N120" s="65"/>
    </row>
    <row r="121" spans="2:14" ht="13.8">
      <c r="B121" s="52" t="str">
        <f>"Total "&amp;B109&amp;" revenue"</f>
        <v>Total InP discrete revenue</v>
      </c>
      <c r="C121" s="66">
        <v>35.064924139999995</v>
      </c>
      <c r="D121" s="66">
        <v>29.649959999999986</v>
      </c>
      <c r="E121" s="66"/>
      <c r="F121" s="66"/>
      <c r="G121" s="66"/>
      <c r="H121" s="66"/>
      <c r="I121" s="66"/>
      <c r="J121" s="66"/>
      <c r="K121" s="66"/>
      <c r="L121" s="66"/>
      <c r="M121" s="66"/>
      <c r="N121" s="66"/>
    </row>
    <row r="123" spans="2:14" ht="21">
      <c r="B123" s="3" t="str">
        <f>B50</f>
        <v>InP integrated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3.8">
      <c r="B124" s="51" t="s">
        <v>57</v>
      </c>
      <c r="C124" s="7">
        <v>2016</v>
      </c>
      <c r="D124" s="7">
        <v>2017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2:14" ht="13.8">
      <c r="B125" s="43" t="str">
        <f t="shared" ref="B125:B134" si="17">B52</f>
        <v>8 Gbps 100 m SFP+</v>
      </c>
      <c r="C125" s="64">
        <v>0</v>
      </c>
      <c r="D125" s="64">
        <v>0</v>
      </c>
      <c r="E125" s="64"/>
      <c r="F125" s="64"/>
      <c r="G125" s="64"/>
      <c r="H125" s="64"/>
      <c r="I125" s="64"/>
      <c r="J125" s="64"/>
      <c r="K125" s="64"/>
      <c r="L125" s="64"/>
      <c r="M125" s="64"/>
      <c r="N125" s="64"/>
    </row>
    <row r="126" spans="2:14" ht="13.8">
      <c r="B126" s="43" t="str">
        <f t="shared" si="17"/>
        <v>8 Gbps 10 km SFP+</v>
      </c>
      <c r="C126" s="64">
        <v>0</v>
      </c>
      <c r="D126" s="64">
        <v>0</v>
      </c>
      <c r="E126" s="64"/>
      <c r="F126" s="64"/>
      <c r="G126" s="64"/>
      <c r="H126" s="64"/>
      <c r="I126" s="64"/>
      <c r="J126" s="64"/>
      <c r="K126" s="64"/>
      <c r="L126" s="64"/>
      <c r="M126" s="64"/>
      <c r="N126" s="64"/>
    </row>
    <row r="127" spans="2:14" ht="13.8">
      <c r="B127" s="43" t="str">
        <f t="shared" si="17"/>
        <v>16 Gbps 100 m SFP+</v>
      </c>
      <c r="C127" s="64">
        <v>0</v>
      </c>
      <c r="D127" s="64">
        <v>0</v>
      </c>
      <c r="E127" s="64"/>
      <c r="F127" s="64"/>
      <c r="G127" s="64"/>
      <c r="H127" s="64"/>
      <c r="I127" s="64"/>
      <c r="J127" s="64"/>
      <c r="K127" s="64"/>
      <c r="L127" s="64"/>
      <c r="M127" s="64"/>
      <c r="N127" s="64"/>
    </row>
    <row r="128" spans="2:14" ht="13.8">
      <c r="B128" s="43" t="str">
        <f t="shared" si="17"/>
        <v>16 Gbps 10 km SFP+</v>
      </c>
      <c r="C128" s="64">
        <v>0</v>
      </c>
      <c r="D128" s="64">
        <v>0</v>
      </c>
      <c r="E128" s="64"/>
      <c r="F128" s="64"/>
      <c r="G128" s="64"/>
      <c r="H128" s="64"/>
      <c r="I128" s="64"/>
      <c r="J128" s="64"/>
      <c r="K128" s="64"/>
      <c r="L128" s="64"/>
      <c r="M128" s="64"/>
      <c r="N128" s="64"/>
    </row>
    <row r="129" spans="2:14" ht="13.8">
      <c r="B129" s="43" t="str">
        <f t="shared" si="17"/>
        <v>32 Gbps 100 m SFP28</v>
      </c>
      <c r="C129" s="64">
        <v>0</v>
      </c>
      <c r="D129" s="64">
        <v>0</v>
      </c>
      <c r="E129" s="64"/>
      <c r="F129" s="64"/>
      <c r="G129" s="64"/>
      <c r="H129" s="64"/>
      <c r="I129" s="64"/>
      <c r="J129" s="64"/>
      <c r="K129" s="64"/>
      <c r="L129" s="64"/>
      <c r="M129" s="64"/>
      <c r="N129" s="64"/>
    </row>
    <row r="130" spans="2:14" ht="13.8">
      <c r="B130" s="43" t="str">
        <f t="shared" si="17"/>
        <v>32 Gbps 10 km SFP28</v>
      </c>
      <c r="C130" s="64">
        <v>1.3559907519656897</v>
      </c>
      <c r="D130" s="64">
        <v>3.3407499999999999</v>
      </c>
      <c r="E130" s="64"/>
      <c r="F130" s="64"/>
      <c r="G130" s="64"/>
      <c r="H130" s="64"/>
      <c r="I130" s="64"/>
      <c r="J130" s="64"/>
      <c r="K130" s="64"/>
      <c r="L130" s="64"/>
      <c r="M130" s="64"/>
      <c r="N130" s="64"/>
    </row>
    <row r="131" spans="2:14" ht="13.8">
      <c r="B131" s="43" t="str">
        <f t="shared" si="17"/>
        <v>64 Gbps 100 m SFP56</v>
      </c>
      <c r="C131" s="64">
        <v>0</v>
      </c>
      <c r="D131" s="64">
        <v>0</v>
      </c>
      <c r="E131" s="64"/>
      <c r="F131" s="64"/>
      <c r="G131" s="64"/>
      <c r="H131" s="64"/>
      <c r="I131" s="64"/>
      <c r="J131" s="64"/>
      <c r="K131" s="64"/>
      <c r="L131" s="64"/>
      <c r="M131" s="64"/>
      <c r="N131" s="64"/>
    </row>
    <row r="132" spans="2:14" ht="13.8">
      <c r="B132" s="43" t="str">
        <f t="shared" si="17"/>
        <v>64 Gbps 10 km SFP56</v>
      </c>
      <c r="C132" s="64">
        <v>0</v>
      </c>
      <c r="D132" s="64">
        <v>0</v>
      </c>
      <c r="E132" s="64"/>
      <c r="F132" s="64"/>
      <c r="G132" s="64"/>
      <c r="H132" s="64"/>
      <c r="I132" s="64"/>
      <c r="J132" s="64"/>
      <c r="K132" s="64"/>
      <c r="L132" s="64"/>
      <c r="M132" s="64"/>
      <c r="N132" s="64"/>
    </row>
    <row r="133" spans="2:14" ht="13.8">
      <c r="B133" s="43">
        <f t="shared" si="17"/>
        <v>0</v>
      </c>
      <c r="C133" s="64">
        <v>0</v>
      </c>
      <c r="D133" s="64">
        <v>0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</row>
    <row r="134" spans="2:14" ht="13.8">
      <c r="B134" s="43">
        <f t="shared" si="17"/>
        <v>0</v>
      </c>
      <c r="C134" s="64">
        <v>0</v>
      </c>
      <c r="D134" s="64">
        <v>0</v>
      </c>
      <c r="E134" s="64"/>
      <c r="F134" s="64"/>
      <c r="G134" s="64"/>
      <c r="H134" s="64"/>
      <c r="I134" s="64"/>
      <c r="J134" s="64"/>
      <c r="K134" s="64"/>
      <c r="L134" s="64"/>
      <c r="M134" s="64"/>
      <c r="N134" s="64"/>
    </row>
    <row r="135" spans="2:14" ht="13.8">
      <c r="B135" s="52" t="str">
        <f>"Total "&amp;B123&amp;" revenue"</f>
        <v>Total InP integrated revenue</v>
      </c>
      <c r="C135" s="66">
        <v>1.3559907519656897</v>
      </c>
      <c r="D135" s="66">
        <v>3.3407499999999999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6"/>
    </row>
    <row r="137" spans="2:14" ht="21">
      <c r="B137" s="3" t="str">
        <f>B64</f>
        <v>GaAs discrete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3.8">
      <c r="B138" s="51" t="s">
        <v>57</v>
      </c>
      <c r="C138" s="7">
        <v>2016</v>
      </c>
      <c r="D138" s="7">
        <v>2017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2:14" ht="13.8">
      <c r="B139" s="43" t="str">
        <f t="shared" ref="B139:B148" si="18">B66</f>
        <v>8 Gbps 100 m SFP+</v>
      </c>
      <c r="C139" s="64">
        <v>49.732472000000001</v>
      </c>
      <c r="D139" s="64">
        <v>30.83799999999999</v>
      </c>
      <c r="E139" s="64"/>
      <c r="F139" s="64"/>
      <c r="G139" s="64"/>
      <c r="H139" s="64"/>
      <c r="I139" s="64"/>
      <c r="J139" s="64"/>
      <c r="K139" s="64"/>
      <c r="L139" s="64"/>
      <c r="M139" s="64"/>
      <c r="N139" s="64"/>
    </row>
    <row r="140" spans="2:14" ht="13.8">
      <c r="B140" s="43" t="str">
        <f t="shared" si="18"/>
        <v>8 Gbps 10 km SFP+</v>
      </c>
      <c r="C140" s="64">
        <v>0</v>
      </c>
      <c r="D140" s="64">
        <v>0</v>
      </c>
      <c r="E140" s="64"/>
      <c r="F140" s="64"/>
      <c r="G140" s="64"/>
      <c r="H140" s="64"/>
      <c r="I140" s="64"/>
      <c r="J140" s="64"/>
      <c r="K140" s="64"/>
      <c r="L140" s="64"/>
      <c r="M140" s="64"/>
      <c r="N140" s="64"/>
    </row>
    <row r="141" spans="2:14" ht="13.8">
      <c r="B141" s="43" t="str">
        <f t="shared" si="18"/>
        <v>16 Gbps 100 m SFP+</v>
      </c>
      <c r="C141" s="64">
        <v>114.349954</v>
      </c>
      <c r="D141" s="64">
        <v>123.81533999999996</v>
      </c>
      <c r="E141" s="64"/>
      <c r="F141" s="64"/>
      <c r="G141" s="64"/>
      <c r="H141" s="64"/>
      <c r="I141" s="64"/>
      <c r="J141" s="64"/>
      <c r="K141" s="64"/>
      <c r="L141" s="64"/>
      <c r="M141" s="64"/>
      <c r="N141" s="64"/>
    </row>
    <row r="142" spans="2:14" ht="13.8">
      <c r="B142" s="43" t="str">
        <f t="shared" si="18"/>
        <v>16 Gbps 10 km SFP+</v>
      </c>
      <c r="C142" s="64">
        <v>0</v>
      </c>
      <c r="D142" s="64">
        <v>0</v>
      </c>
      <c r="E142" s="64"/>
      <c r="F142" s="64"/>
      <c r="G142" s="64"/>
      <c r="H142" s="64"/>
      <c r="I142" s="64"/>
      <c r="J142" s="64"/>
      <c r="K142" s="64"/>
      <c r="L142" s="64"/>
      <c r="M142" s="64"/>
      <c r="N142" s="64"/>
    </row>
    <row r="143" spans="2:14" ht="13.8">
      <c r="B143" s="43" t="str">
        <f t="shared" si="18"/>
        <v>32 Gbps 100 m SFP28</v>
      </c>
      <c r="C143" s="64">
        <v>12.645546625638607</v>
      </c>
      <c r="D143" s="64">
        <v>42.853280999999996</v>
      </c>
      <c r="E143" s="64"/>
      <c r="F143" s="64"/>
      <c r="G143" s="64"/>
      <c r="H143" s="64"/>
      <c r="I143" s="64"/>
      <c r="J143" s="64"/>
      <c r="K143" s="64"/>
      <c r="L143" s="64"/>
      <c r="M143" s="64"/>
      <c r="N143" s="64"/>
    </row>
    <row r="144" spans="2:14" ht="13.8">
      <c r="B144" s="43" t="str">
        <f t="shared" si="18"/>
        <v>32 Gbps 10 km SFP28</v>
      </c>
      <c r="C144" s="64">
        <v>0</v>
      </c>
      <c r="D144" s="64">
        <v>0</v>
      </c>
      <c r="E144" s="64"/>
      <c r="F144" s="64"/>
      <c r="G144" s="64"/>
      <c r="H144" s="64"/>
      <c r="I144" s="64"/>
      <c r="J144" s="64"/>
      <c r="K144" s="64"/>
      <c r="L144" s="64"/>
      <c r="M144" s="64"/>
      <c r="N144" s="64"/>
    </row>
    <row r="145" spans="2:14" ht="13.8">
      <c r="B145" s="43" t="str">
        <f t="shared" si="18"/>
        <v>64 Gbps 100 m SFP56</v>
      </c>
      <c r="C145" s="64">
        <v>0</v>
      </c>
      <c r="D145" s="64">
        <v>0</v>
      </c>
      <c r="E145" s="64"/>
      <c r="F145" s="64"/>
      <c r="G145" s="64"/>
      <c r="H145" s="64"/>
      <c r="I145" s="64"/>
      <c r="J145" s="64"/>
      <c r="K145" s="64"/>
      <c r="L145" s="64"/>
      <c r="M145" s="64"/>
      <c r="N145" s="64"/>
    </row>
    <row r="146" spans="2:14" ht="13.8">
      <c r="B146" s="43" t="str">
        <f t="shared" si="18"/>
        <v>64 Gbps 10 km SFP56</v>
      </c>
      <c r="C146" s="64">
        <v>0</v>
      </c>
      <c r="D146" s="64">
        <v>0</v>
      </c>
      <c r="E146" s="64"/>
      <c r="F146" s="64"/>
      <c r="G146" s="64"/>
      <c r="H146" s="64"/>
      <c r="I146" s="64"/>
      <c r="J146" s="64"/>
      <c r="K146" s="64"/>
      <c r="L146" s="64"/>
      <c r="M146" s="64"/>
      <c r="N146" s="64"/>
    </row>
    <row r="147" spans="2:14" ht="13.8">
      <c r="B147" s="43">
        <f t="shared" si="18"/>
        <v>0</v>
      </c>
      <c r="C147" s="64">
        <v>0</v>
      </c>
      <c r="D147" s="64">
        <v>0</v>
      </c>
      <c r="E147" s="64"/>
      <c r="F147" s="64"/>
      <c r="G147" s="64"/>
      <c r="H147" s="64"/>
      <c r="I147" s="64"/>
      <c r="J147" s="64"/>
      <c r="K147" s="64"/>
      <c r="L147" s="64"/>
      <c r="M147" s="64"/>
      <c r="N147" s="64"/>
    </row>
    <row r="148" spans="2:14" ht="13.8">
      <c r="B148" s="43">
        <f t="shared" si="18"/>
        <v>0</v>
      </c>
      <c r="C148" s="65">
        <v>0</v>
      </c>
      <c r="D148" s="65">
        <v>0</v>
      </c>
      <c r="E148" s="65"/>
      <c r="F148" s="65"/>
      <c r="G148" s="65"/>
      <c r="H148" s="65"/>
      <c r="I148" s="65"/>
      <c r="J148" s="65"/>
      <c r="K148" s="65"/>
      <c r="L148" s="65"/>
      <c r="M148" s="65"/>
      <c r="N148" s="65"/>
    </row>
    <row r="149" spans="2:14" ht="13.8">
      <c r="B149" s="52" t="str">
        <f>"Total "&amp;B137&amp;" revenue"</f>
        <v>Total GaAs discrete revenue</v>
      </c>
      <c r="C149" s="66">
        <v>176.72797262563861</v>
      </c>
      <c r="D149" s="66">
        <v>197.50662099999994</v>
      </c>
      <c r="E149" s="66"/>
      <c r="F149" s="66"/>
      <c r="G149" s="66"/>
      <c r="H149" s="66"/>
      <c r="I149" s="66"/>
      <c r="J149" s="66"/>
      <c r="K149" s="66"/>
      <c r="L149" s="66"/>
      <c r="M149" s="66"/>
      <c r="N149" s="66"/>
    </row>
    <row r="151" spans="2:14" ht="21">
      <c r="B151" s="3" t="str">
        <f>B78</f>
        <v>GaAs integrated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3.8">
      <c r="B152" s="51" t="s">
        <v>57</v>
      </c>
      <c r="C152" s="7">
        <v>2016</v>
      </c>
      <c r="D152" s="7">
        <v>2017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14" ht="13.8">
      <c r="B153" s="43" t="str">
        <f t="shared" ref="B153:B162" si="19">B80</f>
        <v>8 Gbps 100 m SFP+</v>
      </c>
      <c r="C153" s="64">
        <v>0</v>
      </c>
      <c r="D153" s="64">
        <v>0</v>
      </c>
      <c r="E153" s="64"/>
      <c r="F153" s="64"/>
      <c r="G153" s="64"/>
      <c r="H153" s="64"/>
      <c r="I153" s="64"/>
      <c r="J153" s="64"/>
      <c r="K153" s="64"/>
      <c r="L153" s="64"/>
      <c r="M153" s="64"/>
      <c r="N153" s="64"/>
    </row>
    <row r="154" spans="2:14" ht="13.8">
      <c r="B154" s="43" t="str">
        <f t="shared" si="19"/>
        <v>8 Gbps 10 km SFP+</v>
      </c>
      <c r="C154" s="64">
        <v>0</v>
      </c>
      <c r="D154" s="64">
        <v>0</v>
      </c>
      <c r="E154" s="64"/>
      <c r="F154" s="64"/>
      <c r="G154" s="64"/>
      <c r="H154" s="64"/>
      <c r="I154" s="64"/>
      <c r="J154" s="64"/>
      <c r="K154" s="64"/>
      <c r="L154" s="64"/>
      <c r="M154" s="64"/>
      <c r="N154" s="64"/>
    </row>
    <row r="155" spans="2:14" ht="13.8">
      <c r="B155" s="43" t="str">
        <f t="shared" si="19"/>
        <v>16 Gbps 100 m SFP+</v>
      </c>
      <c r="C155" s="64">
        <v>0</v>
      </c>
      <c r="D155" s="64">
        <v>0</v>
      </c>
      <c r="E155" s="64"/>
      <c r="F155" s="64"/>
      <c r="G155" s="64"/>
      <c r="H155" s="64"/>
      <c r="I155" s="64"/>
      <c r="J155" s="64"/>
      <c r="K155" s="64"/>
      <c r="L155" s="64"/>
      <c r="M155" s="64"/>
      <c r="N155" s="64"/>
    </row>
    <row r="156" spans="2:14" ht="13.8">
      <c r="B156" s="43" t="str">
        <f t="shared" si="19"/>
        <v>16 Gbps 10 km SFP+</v>
      </c>
      <c r="C156" s="64">
        <v>0</v>
      </c>
      <c r="D156" s="64">
        <v>0</v>
      </c>
      <c r="E156" s="64"/>
      <c r="F156" s="64"/>
      <c r="G156" s="64"/>
      <c r="H156" s="64"/>
      <c r="I156" s="64"/>
      <c r="J156" s="64"/>
      <c r="K156" s="64"/>
      <c r="L156" s="64"/>
      <c r="M156" s="64"/>
      <c r="N156" s="64"/>
    </row>
    <row r="157" spans="2:14" ht="13.8">
      <c r="B157" s="43" t="str">
        <f t="shared" si="19"/>
        <v>32 Gbps 100 m SFP28</v>
      </c>
      <c r="C157" s="64">
        <v>0</v>
      </c>
      <c r="D157" s="64">
        <v>0</v>
      </c>
      <c r="E157" s="64"/>
      <c r="F157" s="64"/>
      <c r="G157" s="64"/>
      <c r="H157" s="64"/>
      <c r="I157" s="64"/>
      <c r="J157" s="64"/>
      <c r="K157" s="64"/>
      <c r="L157" s="64"/>
      <c r="M157" s="64"/>
      <c r="N157" s="64"/>
    </row>
    <row r="158" spans="2:14" ht="13.8">
      <c r="B158" s="43" t="str">
        <f t="shared" si="19"/>
        <v>32 Gbps 10 km SFP28</v>
      </c>
      <c r="C158" s="64">
        <v>0</v>
      </c>
      <c r="D158" s="64">
        <v>0</v>
      </c>
      <c r="E158" s="64"/>
      <c r="F158" s="64"/>
      <c r="G158" s="64"/>
      <c r="H158" s="64"/>
      <c r="I158" s="64"/>
      <c r="J158" s="64"/>
      <c r="K158" s="64"/>
      <c r="L158" s="64"/>
      <c r="M158" s="64"/>
      <c r="N158" s="64"/>
    </row>
    <row r="159" spans="2:14" ht="13.8">
      <c r="B159" s="43" t="str">
        <f t="shared" si="19"/>
        <v>64 Gbps 100 m SFP56</v>
      </c>
      <c r="C159" s="64">
        <v>0</v>
      </c>
      <c r="D159" s="64">
        <v>0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</row>
    <row r="160" spans="2:14" ht="13.8">
      <c r="B160" s="43" t="str">
        <f t="shared" si="19"/>
        <v>64 Gbps 10 km SFP56</v>
      </c>
      <c r="C160" s="64">
        <v>0</v>
      </c>
      <c r="D160" s="64">
        <v>0</v>
      </c>
      <c r="E160" s="64"/>
      <c r="F160" s="64"/>
      <c r="G160" s="64"/>
      <c r="H160" s="64"/>
      <c r="I160" s="64"/>
      <c r="J160" s="64"/>
      <c r="K160" s="64"/>
      <c r="L160" s="64"/>
      <c r="M160" s="64"/>
      <c r="N160" s="64"/>
    </row>
    <row r="161" spans="1:14" ht="13.8">
      <c r="B161" s="43">
        <f t="shared" si="19"/>
        <v>0</v>
      </c>
      <c r="C161" s="64">
        <v>0</v>
      </c>
      <c r="D161" s="64">
        <v>0</v>
      </c>
      <c r="E161" s="64"/>
      <c r="F161" s="64"/>
      <c r="G161" s="64"/>
      <c r="H161" s="64"/>
      <c r="I161" s="64"/>
      <c r="J161" s="64"/>
      <c r="K161" s="64"/>
      <c r="L161" s="64"/>
      <c r="M161" s="64"/>
      <c r="N161" s="64"/>
    </row>
    <row r="162" spans="1:14" ht="13.8">
      <c r="B162" s="43">
        <f t="shared" si="19"/>
        <v>0</v>
      </c>
      <c r="C162" s="64">
        <v>0</v>
      </c>
      <c r="D162" s="64">
        <v>0</v>
      </c>
      <c r="E162" s="64"/>
      <c r="F162" s="64"/>
      <c r="G162" s="64"/>
      <c r="H162" s="64"/>
      <c r="I162" s="64"/>
      <c r="J162" s="64"/>
      <c r="K162" s="64"/>
      <c r="L162" s="64"/>
      <c r="M162" s="64"/>
      <c r="N162" s="64"/>
    </row>
    <row r="163" spans="1:14" ht="13.8">
      <c r="B163" s="52" t="str">
        <f>"Total "&amp;B151&amp;" revenue"</f>
        <v>Total GaAs integrated revenue</v>
      </c>
      <c r="C163" s="66">
        <v>0</v>
      </c>
      <c r="D163" s="66">
        <v>0</v>
      </c>
      <c r="E163" s="66"/>
      <c r="F163" s="66"/>
      <c r="G163" s="66"/>
      <c r="H163" s="66"/>
      <c r="I163" s="66"/>
      <c r="J163" s="66"/>
      <c r="K163" s="66"/>
      <c r="L163" s="66"/>
      <c r="M163" s="66"/>
      <c r="N163" s="66"/>
    </row>
    <row r="165" spans="1:14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</row>
    <row r="166" spans="1:14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</row>
    <row r="167" spans="1:14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</row>
  </sheetData>
  <conditionalFormatting sqref="Q80:AB89">
    <cfRule type="expression" dxfId="167" priority="17">
      <formula>Q80&lt;0</formula>
    </cfRule>
  </conditionalFormatting>
  <conditionalFormatting sqref="X80:AB89">
    <cfRule type="expression" dxfId="166" priority="271">
      <formula>#REF!&lt;0</formula>
    </cfRule>
  </conditionalFormatting>
  <conditionalFormatting sqref="Q80:W89">
    <cfRule type="expression" dxfId="165" priority="272">
      <formula>#REF!&lt;0</formula>
    </cfRule>
  </conditionalFormatting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CC"/>
  </sheetPr>
  <dimension ref="A1:AB444"/>
  <sheetViews>
    <sheetView showGridLines="0" zoomScale="70" zoomScaleNormal="70" zoomScalePageLayoutView="70" workbookViewId="0"/>
  </sheetViews>
  <sheetFormatPr defaultColWidth="8.77734375" defaultRowHeight="13.2"/>
  <cols>
    <col min="1" max="1" width="4.44140625" customWidth="1"/>
    <col min="2" max="2" width="33.44140625" customWidth="1"/>
    <col min="3" max="14" width="12.21875" customWidth="1"/>
    <col min="15" max="15" width="16.77734375" style="101" customWidth="1"/>
    <col min="16" max="16" width="34" customWidth="1"/>
    <col min="17" max="26" width="10.44140625" style="143" customWidth="1"/>
    <col min="27" max="28" width="8.77734375" style="143"/>
  </cols>
  <sheetData>
    <row r="1" spans="1:28" s="1" customFormat="1" ht="12" customHeight="1">
      <c r="A1"/>
      <c r="B1"/>
      <c r="C1"/>
      <c r="D1"/>
      <c r="E1" s="67"/>
      <c r="F1"/>
      <c r="H1"/>
      <c r="I1"/>
      <c r="J1"/>
      <c r="K1"/>
      <c r="L1"/>
      <c r="M1"/>
      <c r="N1"/>
      <c r="O1" s="102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28" ht="21" customHeight="1">
      <c r="B2" s="68" t="s">
        <v>0</v>
      </c>
    </row>
    <row r="3" spans="1:28" ht="13.5" customHeight="1">
      <c r="B3" s="163" t="str">
        <f>Introduction!B3</f>
        <v>May 2022 - sample - for illustrative purposes only</v>
      </c>
      <c r="C3" s="2"/>
      <c r="D3" s="2"/>
    </row>
    <row r="4" spans="1:28" ht="13.5" customHeight="1">
      <c r="C4" s="2"/>
      <c r="D4" s="2"/>
    </row>
    <row r="5" spans="1:28" ht="20.25" customHeight="1">
      <c r="B5" s="3" t="s">
        <v>55</v>
      </c>
      <c r="C5" s="1"/>
      <c r="D5" s="1"/>
      <c r="E5" s="1"/>
      <c r="H5" s="1"/>
      <c r="I5" s="1"/>
      <c r="J5" s="139"/>
      <c r="K5" s="1"/>
      <c r="L5" s="1"/>
      <c r="M5" s="1"/>
      <c r="N5" s="1"/>
    </row>
    <row r="6" spans="1:28" ht="13.5" customHeight="1">
      <c r="B6" s="51" t="s">
        <v>57</v>
      </c>
      <c r="C6" s="7">
        <v>2016</v>
      </c>
      <c r="D6" s="7">
        <v>2017</v>
      </c>
      <c r="E6" s="7">
        <v>2018</v>
      </c>
      <c r="F6" s="7">
        <v>2019</v>
      </c>
      <c r="G6" s="7">
        <v>2020</v>
      </c>
      <c r="H6" s="7">
        <v>2021</v>
      </c>
      <c r="I6" s="7">
        <v>2022</v>
      </c>
      <c r="J6" s="7">
        <v>2023</v>
      </c>
      <c r="K6" s="7">
        <v>2024</v>
      </c>
      <c r="L6" s="7">
        <v>2025</v>
      </c>
      <c r="M6" s="7">
        <v>2026</v>
      </c>
      <c r="N6" s="7">
        <v>2027</v>
      </c>
    </row>
    <row r="7" spans="1:28" ht="13.5" customHeight="1">
      <c r="A7" s="147" t="s">
        <v>88</v>
      </c>
      <c r="B7" s="159" t="s">
        <v>326</v>
      </c>
      <c r="C7" s="8">
        <v>45000</v>
      </c>
      <c r="D7" s="8">
        <v>9266.4622706264581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28" ht="13.5" customHeight="1">
      <c r="A8" s="147" t="s">
        <v>88</v>
      </c>
      <c r="B8" s="160" t="s">
        <v>327</v>
      </c>
      <c r="C8" s="8">
        <v>437060.00000000006</v>
      </c>
      <c r="D8" s="8">
        <v>90000</v>
      </c>
      <c r="E8" s="8"/>
      <c r="F8" s="8"/>
      <c r="G8" s="8"/>
      <c r="H8" s="8"/>
      <c r="I8" s="8"/>
      <c r="J8" s="8"/>
      <c r="K8" s="8"/>
      <c r="L8" s="8"/>
      <c r="M8" s="8"/>
      <c r="N8" s="8"/>
    </row>
    <row r="9" spans="1:28" ht="13.5" customHeight="1">
      <c r="A9" s="147" t="s">
        <v>88</v>
      </c>
      <c r="B9" s="160" t="s">
        <v>328</v>
      </c>
      <c r="C9" s="8">
        <v>85199.4</v>
      </c>
      <c r="D9" s="8">
        <v>11200</v>
      </c>
      <c r="E9" s="8"/>
      <c r="F9" s="8"/>
      <c r="G9" s="8"/>
      <c r="H9" s="8"/>
      <c r="I9" s="8"/>
      <c r="J9" s="8"/>
      <c r="K9" s="8"/>
      <c r="L9" s="8"/>
      <c r="M9" s="8"/>
      <c r="N9" s="8"/>
    </row>
    <row r="10" spans="1:28" ht="13.5" customHeight="1">
      <c r="A10" s="147" t="s">
        <v>88</v>
      </c>
      <c r="B10" s="160" t="s">
        <v>329</v>
      </c>
      <c r="C10" s="8">
        <v>2546638</v>
      </c>
      <c r="D10" s="8">
        <v>1100295</v>
      </c>
      <c r="E10" s="8"/>
      <c r="F10" s="8"/>
      <c r="G10" s="8"/>
      <c r="H10" s="8"/>
      <c r="I10" s="8"/>
      <c r="J10" s="8"/>
      <c r="K10" s="8"/>
      <c r="L10" s="8"/>
      <c r="M10" s="8"/>
      <c r="N10" s="8"/>
      <c r="Q10" s="150"/>
      <c r="R10" s="150"/>
      <c r="S10" s="150"/>
      <c r="T10" s="150"/>
      <c r="U10" s="150"/>
      <c r="V10" s="150"/>
      <c r="W10" s="150"/>
      <c r="X10" s="150"/>
      <c r="Y10" s="150"/>
      <c r="Z10" s="150"/>
    </row>
    <row r="11" spans="1:28" ht="13.5" customHeight="1">
      <c r="A11" s="147" t="s">
        <v>88</v>
      </c>
      <c r="B11" s="160" t="s">
        <v>330</v>
      </c>
      <c r="C11" s="8">
        <v>1960853.9</v>
      </c>
      <c r="D11" s="8">
        <v>1184236.2</v>
      </c>
      <c r="E11" s="8"/>
      <c r="F11" s="8"/>
      <c r="G11" s="8"/>
      <c r="H11" s="8"/>
      <c r="I11" s="8"/>
      <c r="J11" s="8"/>
      <c r="K11" s="8"/>
      <c r="L11" s="8"/>
      <c r="M11" s="8"/>
      <c r="N11" s="8"/>
      <c r="Q11" s="150"/>
      <c r="R11" s="150"/>
      <c r="S11" s="150"/>
      <c r="T11" s="150"/>
      <c r="U11" s="150"/>
      <c r="V11" s="150"/>
      <c r="W11" s="150"/>
      <c r="X11" s="150"/>
      <c r="Y11" s="150"/>
      <c r="Z11" s="150"/>
    </row>
    <row r="12" spans="1:28" ht="13.5" customHeight="1">
      <c r="A12" s="147" t="s">
        <v>88</v>
      </c>
      <c r="B12" s="160" t="s">
        <v>331</v>
      </c>
      <c r="C12" s="8">
        <v>624173.19999999995</v>
      </c>
      <c r="D12" s="8">
        <v>350603.48</v>
      </c>
      <c r="E12" s="8"/>
      <c r="F12" s="8"/>
      <c r="G12" s="8"/>
      <c r="H12" s="8"/>
      <c r="I12" s="8"/>
      <c r="J12" s="8"/>
      <c r="K12" s="8"/>
      <c r="L12" s="8"/>
      <c r="M12" s="8"/>
      <c r="N12" s="8"/>
      <c r="Q12" s="150"/>
      <c r="R12" s="150"/>
      <c r="S12" s="150"/>
      <c r="T12" s="150"/>
      <c r="U12" s="150"/>
      <c r="V12" s="150"/>
      <c r="W12" s="150"/>
      <c r="X12" s="150"/>
      <c r="Y12" s="150"/>
      <c r="Z12" s="150"/>
    </row>
    <row r="13" spans="1:28" ht="13.5" customHeight="1">
      <c r="A13" s="147" t="s">
        <v>88</v>
      </c>
      <c r="B13" s="160" t="s">
        <v>129</v>
      </c>
      <c r="C13" s="8">
        <v>2144753</v>
      </c>
      <c r="D13" s="8">
        <v>1778279</v>
      </c>
      <c r="E13" s="8"/>
      <c r="F13" s="8"/>
      <c r="G13" s="8"/>
      <c r="H13" s="8"/>
      <c r="I13" s="8"/>
      <c r="J13" s="8"/>
      <c r="K13" s="8"/>
      <c r="L13" s="8"/>
      <c r="M13" s="8"/>
      <c r="N13" s="8"/>
      <c r="Q13" s="150"/>
      <c r="R13" s="150"/>
      <c r="S13" s="150"/>
      <c r="T13" s="150"/>
      <c r="U13" s="150"/>
      <c r="V13" s="150"/>
      <c r="W13" s="150"/>
      <c r="X13" s="150"/>
      <c r="Y13" s="150"/>
      <c r="Z13" s="150"/>
    </row>
    <row r="14" spans="1:28" ht="13.5" customHeight="1">
      <c r="A14" s="147" t="s">
        <v>88</v>
      </c>
      <c r="B14" s="160" t="s">
        <v>332</v>
      </c>
      <c r="C14" s="8">
        <v>2524375.2000000002</v>
      </c>
      <c r="D14" s="8">
        <v>2583168</v>
      </c>
      <c r="E14" s="8"/>
      <c r="F14" s="8"/>
      <c r="G14" s="8"/>
      <c r="H14" s="8"/>
      <c r="I14" s="8"/>
      <c r="J14" s="8"/>
      <c r="K14" s="8"/>
      <c r="L14" s="8"/>
      <c r="M14" s="8"/>
      <c r="N14" s="8"/>
      <c r="Q14" s="150"/>
      <c r="R14" s="150"/>
      <c r="S14" s="150"/>
      <c r="T14" s="150"/>
      <c r="U14" s="150"/>
      <c r="V14" s="150"/>
      <c r="W14" s="150"/>
      <c r="X14" s="150"/>
      <c r="Y14" s="150"/>
      <c r="Z14" s="150"/>
    </row>
    <row r="15" spans="1:28" ht="13.5" customHeight="1">
      <c r="A15" s="147" t="s">
        <v>88</v>
      </c>
      <c r="B15" s="160" t="s">
        <v>333</v>
      </c>
      <c r="C15" s="8">
        <v>909462</v>
      </c>
      <c r="D15" s="8">
        <v>945741</v>
      </c>
      <c r="E15" s="8"/>
      <c r="F15" s="8"/>
      <c r="G15" s="8"/>
      <c r="H15" s="8"/>
      <c r="I15" s="8"/>
      <c r="J15" s="8"/>
      <c r="K15" s="8"/>
      <c r="L15" s="8"/>
      <c r="M15" s="8"/>
      <c r="N15" s="8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8" ht="13.5" customHeight="1">
      <c r="A16" s="147" t="s">
        <v>88</v>
      </c>
      <c r="B16" s="160" t="s">
        <v>334</v>
      </c>
      <c r="C16" s="8">
        <v>0</v>
      </c>
      <c r="D16" s="8"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Q16" s="150"/>
      <c r="R16" s="150"/>
      <c r="S16" s="150"/>
      <c r="T16" s="150"/>
      <c r="U16" s="150"/>
      <c r="V16" s="150"/>
      <c r="W16" s="150"/>
      <c r="X16" s="150"/>
      <c r="Y16" s="150"/>
      <c r="Z16" s="150"/>
    </row>
    <row r="17" spans="1:26" ht="13.5" customHeight="1">
      <c r="A17" s="147" t="s">
        <v>88</v>
      </c>
      <c r="B17" s="160" t="s">
        <v>335</v>
      </c>
      <c r="C17" s="8">
        <v>148500</v>
      </c>
      <c r="D17" s="8">
        <v>74250</v>
      </c>
      <c r="E17" s="8"/>
      <c r="F17" s="8"/>
      <c r="G17" s="8"/>
      <c r="H17" s="8"/>
      <c r="I17" s="8"/>
      <c r="J17" s="8"/>
      <c r="K17" s="8"/>
      <c r="L17" s="8"/>
      <c r="M17" s="8"/>
      <c r="N17" s="8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1:26" ht="13.5" customHeight="1">
      <c r="A18" s="147" t="s">
        <v>88</v>
      </c>
      <c r="B18" s="160" t="s">
        <v>128</v>
      </c>
      <c r="C18" s="8">
        <v>1500</v>
      </c>
      <c r="D18" s="8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Q18" s="150"/>
      <c r="R18" s="150"/>
      <c r="S18" s="150"/>
      <c r="T18" s="150"/>
      <c r="U18" s="150"/>
      <c r="V18" s="150"/>
      <c r="W18" s="150"/>
      <c r="X18" s="150"/>
      <c r="Y18" s="150"/>
      <c r="Z18" s="150"/>
    </row>
    <row r="19" spans="1:26" ht="13.5" customHeight="1">
      <c r="A19" s="147" t="s">
        <v>88</v>
      </c>
      <c r="B19" s="160" t="s">
        <v>336</v>
      </c>
      <c r="C19" s="8">
        <v>0</v>
      </c>
      <c r="D19" s="8"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Q19" s="150"/>
      <c r="R19" s="150"/>
      <c r="S19" s="150"/>
      <c r="T19" s="150"/>
      <c r="U19" s="150"/>
      <c r="V19" s="150"/>
      <c r="W19" s="150"/>
      <c r="X19" s="150"/>
      <c r="Y19" s="150"/>
      <c r="Z19" s="150"/>
    </row>
    <row r="20" spans="1:26" ht="13.5" customHeight="1">
      <c r="A20" s="147" t="s">
        <v>88</v>
      </c>
      <c r="B20" s="160" t="s">
        <v>337</v>
      </c>
      <c r="C20" s="8">
        <v>0</v>
      </c>
      <c r="D20" s="8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Q20" s="150"/>
      <c r="R20" s="150"/>
      <c r="S20" s="150"/>
      <c r="T20" s="150"/>
      <c r="U20" s="150"/>
      <c r="V20" s="150"/>
      <c r="W20" s="150"/>
      <c r="X20" s="150"/>
      <c r="Y20" s="150"/>
      <c r="Z20" s="150"/>
    </row>
    <row r="21" spans="1:26" ht="13.5" customHeight="1">
      <c r="A21" s="147" t="s">
        <v>88</v>
      </c>
      <c r="B21" s="132" t="s">
        <v>97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Q21" s="150"/>
      <c r="R21" s="150"/>
      <c r="S21" s="150"/>
      <c r="T21" s="150"/>
      <c r="U21" s="150"/>
      <c r="V21" s="150"/>
      <c r="W21" s="150"/>
      <c r="X21" s="150"/>
      <c r="Y21" s="150"/>
      <c r="Z21" s="150"/>
    </row>
    <row r="22" spans="1:26" ht="13.5" customHeight="1">
      <c r="A22" s="147" t="s">
        <v>88</v>
      </c>
      <c r="B22" s="160" t="s">
        <v>338</v>
      </c>
      <c r="C22" s="8">
        <v>1108518.3358539655</v>
      </c>
      <c r="D22" s="8">
        <v>762309.20232291287</v>
      </c>
      <c r="E22" s="8"/>
      <c r="F22" s="8"/>
      <c r="G22" s="8"/>
      <c r="H22" s="8"/>
      <c r="I22" s="8"/>
      <c r="J22" s="8"/>
      <c r="K22" s="8"/>
      <c r="L22" s="8"/>
      <c r="M22" s="8"/>
      <c r="N22" s="8"/>
      <c r="Q22" s="150"/>
      <c r="R22" s="150"/>
      <c r="S22" s="150"/>
      <c r="T22" s="150"/>
      <c r="U22" s="150"/>
      <c r="V22" s="150"/>
      <c r="W22" s="150"/>
      <c r="X22" s="150"/>
      <c r="Y22" s="150"/>
      <c r="Z22" s="150"/>
    </row>
    <row r="23" spans="1:26" ht="13.5" customHeight="1">
      <c r="A23" s="147" t="s">
        <v>88</v>
      </c>
      <c r="B23" s="160" t="s">
        <v>339</v>
      </c>
      <c r="C23" s="8">
        <v>4437509.4000000004</v>
      </c>
      <c r="D23" s="8">
        <v>3095459</v>
      </c>
      <c r="E23" s="8"/>
      <c r="F23" s="8"/>
      <c r="G23" s="8"/>
      <c r="H23" s="8"/>
      <c r="I23" s="8"/>
      <c r="J23" s="8"/>
      <c r="K23" s="8"/>
      <c r="L23" s="8"/>
      <c r="M23" s="8"/>
      <c r="N23" s="8"/>
      <c r="Q23" s="150"/>
      <c r="R23" s="150"/>
      <c r="S23" s="150"/>
      <c r="T23" s="150"/>
      <c r="U23" s="150"/>
      <c r="V23" s="150"/>
      <c r="W23" s="150"/>
      <c r="X23" s="150"/>
      <c r="Y23" s="150"/>
      <c r="Z23" s="150"/>
    </row>
    <row r="24" spans="1:26" ht="13.5" customHeight="1">
      <c r="A24" s="147" t="s">
        <v>88</v>
      </c>
      <c r="B24" s="160" t="s">
        <v>340</v>
      </c>
      <c r="C24" s="8">
        <v>2009992</v>
      </c>
      <c r="D24" s="8">
        <v>861247.2</v>
      </c>
      <c r="E24" s="8"/>
      <c r="F24" s="8"/>
      <c r="G24" s="8"/>
      <c r="H24" s="8"/>
      <c r="I24" s="8"/>
      <c r="J24" s="8"/>
      <c r="K24" s="8"/>
      <c r="L24" s="8"/>
      <c r="M24" s="8"/>
      <c r="N24" s="8"/>
      <c r="Q24" s="150"/>
      <c r="R24" s="150"/>
      <c r="S24" s="150"/>
      <c r="T24" s="150"/>
      <c r="U24" s="150"/>
      <c r="V24" s="150"/>
      <c r="W24" s="150"/>
      <c r="X24" s="150"/>
      <c r="Y24" s="150"/>
      <c r="Z24" s="150"/>
    </row>
    <row r="25" spans="1:26" ht="13.5" customHeight="1">
      <c r="A25" s="147" t="s">
        <v>88</v>
      </c>
      <c r="B25" s="160" t="s">
        <v>341</v>
      </c>
      <c r="C25" s="8">
        <v>150</v>
      </c>
      <c r="D25" s="8">
        <v>4000</v>
      </c>
      <c r="E25" s="8"/>
      <c r="F25" s="8"/>
      <c r="G25" s="8"/>
      <c r="H25" s="8"/>
      <c r="I25" s="8"/>
      <c r="J25" s="8"/>
      <c r="K25" s="8"/>
      <c r="L25" s="8"/>
      <c r="M25" s="8"/>
      <c r="N25" s="8"/>
      <c r="Q25" s="150"/>
      <c r="R25" s="150"/>
      <c r="S25" s="150"/>
      <c r="T25" s="150"/>
      <c r="U25" s="150"/>
      <c r="V25" s="150"/>
      <c r="W25" s="150"/>
      <c r="X25" s="150"/>
      <c r="Y25" s="150"/>
      <c r="Z25" s="150"/>
    </row>
    <row r="26" spans="1:26" ht="13.5" customHeight="1">
      <c r="A26" s="147" t="s">
        <v>88</v>
      </c>
      <c r="B26" s="160" t="s">
        <v>342</v>
      </c>
      <c r="C26" s="8">
        <v>0</v>
      </c>
      <c r="D26" s="8">
        <v>500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Q26" s="150"/>
      <c r="R26" s="150"/>
      <c r="S26" s="150"/>
      <c r="T26" s="150"/>
      <c r="U26" s="150"/>
      <c r="V26" s="150"/>
      <c r="W26" s="150"/>
      <c r="X26" s="150"/>
      <c r="Y26" s="150"/>
      <c r="Z26" s="150"/>
    </row>
    <row r="27" spans="1:26" ht="13.5" customHeight="1">
      <c r="A27" s="147" t="s">
        <v>88</v>
      </c>
      <c r="B27" s="160" t="s">
        <v>343</v>
      </c>
      <c r="C27" s="8">
        <v>366</v>
      </c>
      <c r="D27" s="8">
        <v>65000</v>
      </c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26" ht="13.5" customHeight="1">
      <c r="A28" s="147" t="s">
        <v>88</v>
      </c>
      <c r="B28" s="160" t="s">
        <v>344</v>
      </c>
      <c r="C28" s="8">
        <v>0</v>
      </c>
      <c r="D28" s="8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26" ht="13.5" customHeight="1">
      <c r="A29" s="147" t="s">
        <v>88</v>
      </c>
      <c r="B29" s="160" t="s">
        <v>345</v>
      </c>
      <c r="C29" s="8">
        <v>84</v>
      </c>
      <c r="D29" s="8">
        <v>9000</v>
      </c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26" ht="13.5" customHeight="1">
      <c r="A30" s="147" t="s">
        <v>88</v>
      </c>
      <c r="B30" s="160" t="s">
        <v>346</v>
      </c>
      <c r="C30" s="8">
        <v>0</v>
      </c>
      <c r="D30" s="8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26" ht="13.5" customHeight="1">
      <c r="A31" s="147" t="s">
        <v>88</v>
      </c>
      <c r="B31" s="160" t="s">
        <v>347</v>
      </c>
      <c r="C31" s="8">
        <v>0</v>
      </c>
      <c r="D31" s="8">
        <v>0</v>
      </c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26" ht="13.5" customHeight="1">
      <c r="A32" s="147" t="s">
        <v>88</v>
      </c>
      <c r="B32" s="160" t="s">
        <v>348</v>
      </c>
      <c r="C32" s="8">
        <v>0</v>
      </c>
      <c r="D32" s="8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5" ht="13.5" customHeight="1">
      <c r="A33" s="147" t="s">
        <v>88</v>
      </c>
      <c r="B33" s="160" t="s">
        <v>349</v>
      </c>
      <c r="C33" s="8">
        <v>0</v>
      </c>
      <c r="D33" s="8">
        <v>0</v>
      </c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5" ht="13.5" customHeight="1">
      <c r="A34" s="147" t="s">
        <v>88</v>
      </c>
      <c r="B34" s="160" t="s">
        <v>350</v>
      </c>
      <c r="C34" s="8">
        <v>0</v>
      </c>
      <c r="D34" s="8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5" ht="13.5" customHeight="1">
      <c r="A35" s="147" t="s">
        <v>88</v>
      </c>
      <c r="B35" s="160" t="s">
        <v>351</v>
      </c>
      <c r="C35" s="8">
        <v>0</v>
      </c>
      <c r="D35" s="8">
        <v>0</v>
      </c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5" ht="13.5" customHeight="1">
      <c r="A36" s="147" t="s">
        <v>88</v>
      </c>
      <c r="B36" s="160" t="s">
        <v>352</v>
      </c>
      <c r="C36" s="8">
        <v>39985.336519634919</v>
      </c>
      <c r="D36" s="8">
        <v>75000</v>
      </c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5" ht="13.5" customHeight="1">
      <c r="A37" s="147" t="s">
        <v>88</v>
      </c>
      <c r="B37" s="160" t="s">
        <v>353</v>
      </c>
      <c r="C37" s="8">
        <v>0</v>
      </c>
      <c r="D37" s="8">
        <v>0</v>
      </c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5" ht="13.5" customHeight="1">
      <c r="A38" s="147" t="s">
        <v>88</v>
      </c>
      <c r="B38" s="160" t="s">
        <v>354</v>
      </c>
      <c r="C38" s="8">
        <v>0</v>
      </c>
      <c r="D38" s="8">
        <v>0</v>
      </c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5" ht="13.5" customHeight="1">
      <c r="A39" s="147" t="s">
        <v>88</v>
      </c>
      <c r="B39" s="160" t="s">
        <v>355</v>
      </c>
      <c r="C39" s="8">
        <v>0</v>
      </c>
      <c r="D39" s="8">
        <v>0</v>
      </c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5" ht="13.5" customHeight="1">
      <c r="A40" s="147"/>
      <c r="B40" s="16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5" ht="13.5" customHeight="1">
      <c r="A41" s="147"/>
      <c r="B41" s="16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5" ht="13.5" customHeight="1">
      <c r="B42" s="107" t="s">
        <v>18</v>
      </c>
      <c r="C42" s="23">
        <v>19024119.772373602</v>
      </c>
      <c r="D42" s="23">
        <v>12999554.544593539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5" ht="13.5" customHeight="1">
      <c r="B43" s="4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5" ht="13.5" customHeight="1">
      <c r="B44" s="4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5">
      <c r="B45" s="42"/>
      <c r="C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7" spans="1:15" ht="15.75" customHeight="1"/>
    <row r="48" spans="1:15" ht="14.25" customHeight="1">
      <c r="O48"/>
    </row>
    <row r="49" spans="2:28">
      <c r="P49" s="11"/>
    </row>
    <row r="50" spans="2:28" ht="21">
      <c r="B50" s="3" t="s">
        <v>13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P50" s="3" t="str">
        <f t="shared" ref="P50:P83" si="0">B50</f>
        <v>Silicon Photonics</v>
      </c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</row>
    <row r="51" spans="2:28" ht="13.8">
      <c r="B51" s="51" t="s">
        <v>57</v>
      </c>
      <c r="C51" s="7">
        <v>2016</v>
      </c>
      <c r="D51" s="7">
        <v>2017</v>
      </c>
      <c r="E51" s="7"/>
      <c r="F51" s="7"/>
      <c r="G51" s="7"/>
      <c r="H51" s="7"/>
      <c r="I51" s="7"/>
      <c r="J51" s="7"/>
      <c r="K51" s="7"/>
      <c r="L51" s="7"/>
      <c r="M51" s="7"/>
      <c r="N51" s="7"/>
      <c r="P51" s="14" t="str">
        <f t="shared" si="0"/>
        <v>Product category</v>
      </c>
      <c r="Q51" s="144">
        <v>2016</v>
      </c>
      <c r="R51" s="144">
        <v>2017</v>
      </c>
      <c r="S51" s="144"/>
      <c r="T51" s="144"/>
      <c r="U51" s="144"/>
      <c r="V51" s="144"/>
      <c r="W51" s="144"/>
      <c r="X51" s="144"/>
      <c r="Y51" s="144"/>
      <c r="Z51" s="144"/>
      <c r="AA51" s="144"/>
      <c r="AB51" s="144"/>
    </row>
    <row r="52" spans="2:28" ht="13.8">
      <c r="B52" s="130" t="s">
        <v>326</v>
      </c>
      <c r="C52" s="8">
        <v>0</v>
      </c>
      <c r="D52" s="8">
        <v>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100"/>
      <c r="P52" s="32" t="str">
        <f t="shared" si="0"/>
        <v>CPRI - grey_1 Gbps_≤ 0.5 km</v>
      </c>
      <c r="Q52" s="306">
        <v>0</v>
      </c>
      <c r="R52" s="306">
        <v>0</v>
      </c>
      <c r="S52" s="306"/>
      <c r="T52" s="306"/>
      <c r="U52" s="306"/>
      <c r="V52" s="306"/>
      <c r="W52" s="306"/>
      <c r="X52" s="306"/>
      <c r="Y52" s="306"/>
      <c r="Z52" s="306"/>
      <c r="AA52" s="306"/>
      <c r="AB52" s="306"/>
    </row>
    <row r="53" spans="2:28" ht="13.8">
      <c r="B53" s="130" t="s">
        <v>327</v>
      </c>
      <c r="C53" s="8">
        <v>0</v>
      </c>
      <c r="D53" s="8">
        <v>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100"/>
      <c r="P53" s="33" t="str">
        <f t="shared" si="0"/>
        <v>CPRI - grey_1 Gbps_&gt;0.5-10 km</v>
      </c>
      <c r="Q53" s="306">
        <v>0</v>
      </c>
      <c r="R53" s="306">
        <v>0</v>
      </c>
      <c r="S53" s="306"/>
      <c r="T53" s="306"/>
      <c r="U53" s="306"/>
      <c r="V53" s="306"/>
      <c r="W53" s="306"/>
      <c r="X53" s="306"/>
      <c r="Y53" s="306"/>
      <c r="Z53" s="306"/>
      <c r="AA53" s="306"/>
      <c r="AB53" s="306"/>
    </row>
    <row r="54" spans="2:28" ht="13.8">
      <c r="B54" s="130" t="s">
        <v>328</v>
      </c>
      <c r="C54" s="8">
        <v>0</v>
      </c>
      <c r="D54" s="8">
        <v>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100"/>
      <c r="P54" s="33" t="str">
        <f t="shared" si="0"/>
        <v>CPRI - grey_1 Gbps_10-20 km</v>
      </c>
      <c r="Q54" s="306">
        <v>0</v>
      </c>
      <c r="R54" s="306">
        <v>0</v>
      </c>
      <c r="S54" s="306"/>
      <c r="T54" s="306"/>
      <c r="U54" s="306"/>
      <c r="V54" s="306"/>
      <c r="W54" s="306"/>
      <c r="X54" s="306"/>
      <c r="Y54" s="306"/>
      <c r="Z54" s="306"/>
      <c r="AA54" s="306"/>
      <c r="AB54" s="306"/>
    </row>
    <row r="55" spans="2:28" ht="13.8">
      <c r="B55" s="130" t="s">
        <v>326</v>
      </c>
      <c r="C55" s="8">
        <v>0</v>
      </c>
      <c r="D55" s="8">
        <v>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100"/>
      <c r="P55" s="33" t="str">
        <f t="shared" si="0"/>
        <v>CPRI - grey_1 Gbps_≤ 0.5 km</v>
      </c>
      <c r="Q55" s="306">
        <v>0</v>
      </c>
      <c r="R55" s="306">
        <v>0</v>
      </c>
      <c r="S55" s="306"/>
      <c r="T55" s="306"/>
      <c r="U55" s="306"/>
      <c r="V55" s="306"/>
      <c r="W55" s="306"/>
      <c r="X55" s="306"/>
      <c r="Y55" s="306"/>
      <c r="Z55" s="306"/>
      <c r="AA55" s="306"/>
      <c r="AB55" s="306"/>
    </row>
    <row r="56" spans="2:28" ht="13.8">
      <c r="B56" s="130" t="s">
        <v>330</v>
      </c>
      <c r="C56" s="8">
        <v>0</v>
      </c>
      <c r="D56" s="8">
        <v>0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100"/>
      <c r="P56" s="33" t="str">
        <f t="shared" si="0"/>
        <v>CPRI - grey_3 Gbps_&gt;0.5-10 km</v>
      </c>
      <c r="Q56" s="306">
        <v>0</v>
      </c>
      <c r="R56" s="306">
        <v>0</v>
      </c>
      <c r="S56" s="306"/>
      <c r="T56" s="306"/>
      <c r="U56" s="306"/>
      <c r="V56" s="306"/>
      <c r="W56" s="306"/>
      <c r="X56" s="306"/>
      <c r="Y56" s="306"/>
      <c r="Z56" s="306"/>
      <c r="AA56" s="306"/>
      <c r="AB56" s="306"/>
    </row>
    <row r="57" spans="2:28" ht="13.8">
      <c r="B57" s="130" t="s">
        <v>331</v>
      </c>
      <c r="C57" s="8">
        <v>0</v>
      </c>
      <c r="D57" s="8">
        <v>0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100"/>
      <c r="P57" s="33" t="str">
        <f t="shared" si="0"/>
        <v>CPRI - grey_3 Gbps_10-20 km</v>
      </c>
      <c r="Q57" s="306">
        <v>0</v>
      </c>
      <c r="R57" s="306">
        <v>0</v>
      </c>
      <c r="S57" s="306"/>
      <c r="T57" s="306"/>
      <c r="U57" s="306"/>
      <c r="V57" s="306"/>
      <c r="W57" s="306"/>
      <c r="X57" s="306"/>
      <c r="Y57" s="306"/>
      <c r="Z57" s="306"/>
      <c r="AA57" s="306"/>
      <c r="AB57" s="306"/>
    </row>
    <row r="58" spans="2:28" ht="13.8">
      <c r="B58" s="130" t="s">
        <v>129</v>
      </c>
      <c r="C58" s="8">
        <v>0</v>
      </c>
      <c r="D58" s="8">
        <v>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100"/>
      <c r="P58" s="33" t="str">
        <f t="shared" si="0"/>
        <v>CPRI - grey_6 Gbps_≤ 0.5 km</v>
      </c>
      <c r="Q58" s="306">
        <v>0</v>
      </c>
      <c r="R58" s="306">
        <v>0</v>
      </c>
      <c r="S58" s="306"/>
      <c r="T58" s="306"/>
      <c r="U58" s="306"/>
      <c r="V58" s="306"/>
      <c r="W58" s="306"/>
      <c r="X58" s="306"/>
      <c r="Y58" s="306"/>
      <c r="Z58" s="306"/>
      <c r="AA58" s="306"/>
      <c r="AB58" s="306"/>
    </row>
    <row r="59" spans="2:28" ht="13.8">
      <c r="B59" s="130" t="s">
        <v>332</v>
      </c>
      <c r="C59" s="8">
        <v>0</v>
      </c>
      <c r="D59" s="8">
        <v>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100"/>
      <c r="P59" s="33" t="str">
        <f t="shared" si="0"/>
        <v>CPRI - grey_6 Gbps_&gt;0.5-10 km</v>
      </c>
      <c r="Q59" s="306">
        <v>0</v>
      </c>
      <c r="R59" s="306">
        <v>0</v>
      </c>
      <c r="S59" s="306"/>
      <c r="T59" s="306"/>
      <c r="U59" s="306"/>
      <c r="V59" s="306"/>
      <c r="W59" s="306"/>
      <c r="X59" s="306"/>
      <c r="Y59" s="306"/>
      <c r="Z59" s="306"/>
      <c r="AA59" s="306"/>
      <c r="AB59" s="306"/>
    </row>
    <row r="60" spans="2:28" ht="13.8">
      <c r="B60" s="130" t="s">
        <v>333</v>
      </c>
      <c r="C60" s="8">
        <v>0</v>
      </c>
      <c r="D60" s="8">
        <v>0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100"/>
      <c r="P60" s="33" t="str">
        <f t="shared" si="0"/>
        <v>CPRI - grey_6 Gbps_10-20 km</v>
      </c>
      <c r="Q60" s="306">
        <v>0</v>
      </c>
      <c r="R60" s="306">
        <v>0</v>
      </c>
      <c r="S60" s="306"/>
      <c r="T60" s="306"/>
      <c r="U60" s="306"/>
      <c r="V60" s="306"/>
      <c r="W60" s="306"/>
      <c r="X60" s="306"/>
      <c r="Y60" s="306"/>
      <c r="Z60" s="306"/>
      <c r="AA60" s="306"/>
      <c r="AB60" s="306"/>
    </row>
    <row r="61" spans="2:28" ht="13.8">
      <c r="B61" s="130" t="s">
        <v>334</v>
      </c>
      <c r="C61" s="8">
        <v>0</v>
      </c>
      <c r="D61" s="8">
        <v>0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100"/>
      <c r="P61" s="33" t="str">
        <f t="shared" si="0"/>
        <v>CPRI - grey_12-16 Gbps_≤ 0.5 km</v>
      </c>
      <c r="Q61" s="306">
        <v>0</v>
      </c>
      <c r="R61" s="306">
        <v>0</v>
      </c>
      <c r="S61" s="306"/>
      <c r="T61" s="306"/>
      <c r="U61" s="306"/>
      <c r="V61" s="306"/>
      <c r="W61" s="306"/>
      <c r="X61" s="306"/>
      <c r="Y61" s="306"/>
      <c r="Z61" s="306"/>
      <c r="AA61" s="306"/>
      <c r="AB61" s="306"/>
    </row>
    <row r="62" spans="2:28" ht="13.8">
      <c r="B62" s="130" t="s">
        <v>335</v>
      </c>
      <c r="C62" s="8">
        <v>0</v>
      </c>
      <c r="D62" s="8">
        <v>0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100"/>
      <c r="P62" s="33" t="str">
        <f t="shared" si="0"/>
        <v>CPRI - grey_12-16 Gbps_&gt;0.5-10 km</v>
      </c>
      <c r="Q62" s="306">
        <v>0</v>
      </c>
      <c r="R62" s="306">
        <v>0</v>
      </c>
      <c r="S62" s="306"/>
      <c r="T62" s="306"/>
      <c r="U62" s="306"/>
      <c r="V62" s="306"/>
      <c r="W62" s="306"/>
      <c r="X62" s="306"/>
      <c r="Y62" s="306"/>
      <c r="Z62" s="306"/>
      <c r="AA62" s="306"/>
      <c r="AB62" s="306"/>
    </row>
    <row r="63" spans="2:28" ht="13.8">
      <c r="B63" s="130" t="s">
        <v>128</v>
      </c>
      <c r="C63" s="8">
        <v>0</v>
      </c>
      <c r="D63" s="8">
        <v>0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100"/>
      <c r="P63" s="33" t="str">
        <f t="shared" si="0"/>
        <v>CPRI - grey_12-16 Gbps_10-20 km</v>
      </c>
      <c r="Q63" s="306">
        <v>0</v>
      </c>
      <c r="R63" s="306">
        <v>0</v>
      </c>
      <c r="S63" s="306"/>
      <c r="T63" s="306"/>
      <c r="U63" s="306"/>
      <c r="V63" s="306"/>
      <c r="W63" s="306"/>
      <c r="X63" s="306"/>
      <c r="Y63" s="306"/>
      <c r="Z63" s="306"/>
      <c r="AA63" s="306"/>
      <c r="AB63" s="306"/>
    </row>
    <row r="64" spans="2:28" ht="13.8">
      <c r="B64" s="130" t="s">
        <v>336</v>
      </c>
      <c r="C64" s="8">
        <v>0</v>
      </c>
      <c r="D64" s="8">
        <v>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100"/>
      <c r="P64" s="33" t="str">
        <f t="shared" si="0"/>
        <v>WDM_1 Gbps_≤ 0.5 km</v>
      </c>
      <c r="Q64" s="306">
        <v>0</v>
      </c>
      <c r="R64" s="306">
        <v>0</v>
      </c>
      <c r="S64" s="306"/>
      <c r="T64" s="306"/>
      <c r="U64" s="306"/>
      <c r="V64" s="306"/>
      <c r="W64" s="306"/>
      <c r="X64" s="306"/>
      <c r="Y64" s="306"/>
      <c r="Z64" s="306"/>
      <c r="AA64" s="306"/>
      <c r="AB64" s="306"/>
    </row>
    <row r="65" spans="2:28" ht="13.8">
      <c r="B65" s="130" t="s">
        <v>337</v>
      </c>
      <c r="C65" s="8">
        <v>0</v>
      </c>
      <c r="D65" s="8">
        <v>0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100"/>
      <c r="P65" s="33" t="str">
        <f t="shared" si="0"/>
        <v>WDM_1 Gbps_&gt;0.5-10 km</v>
      </c>
      <c r="Q65" s="306">
        <v>0</v>
      </c>
      <c r="R65" s="306">
        <v>0</v>
      </c>
      <c r="S65" s="306"/>
      <c r="T65" s="306"/>
      <c r="U65" s="306"/>
      <c r="V65" s="306"/>
      <c r="W65" s="306"/>
      <c r="X65" s="306"/>
      <c r="Y65" s="306"/>
      <c r="Z65" s="306"/>
      <c r="AA65" s="306"/>
      <c r="AB65" s="306"/>
    </row>
    <row r="66" spans="2:28" ht="13.8">
      <c r="B66" s="132" t="s">
        <v>97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133"/>
      <c r="P66" s="134" t="str">
        <f t="shared" si="0"/>
        <v>sum of above, in forecast model</v>
      </c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</row>
    <row r="67" spans="2:28" ht="13.8">
      <c r="B67" s="130" t="s">
        <v>338</v>
      </c>
      <c r="C67" s="8">
        <v>0</v>
      </c>
      <c r="D67" s="8">
        <v>0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100"/>
      <c r="P67" s="33" t="str">
        <f t="shared" si="0"/>
        <v>Grey - All_10 Gbps_≤ 0.5 km</v>
      </c>
      <c r="Q67" s="306">
        <v>0</v>
      </c>
      <c r="R67" s="306">
        <v>0</v>
      </c>
      <c r="S67" s="306"/>
      <c r="T67" s="306"/>
      <c r="U67" s="306"/>
      <c r="V67" s="306"/>
      <c r="W67" s="306"/>
      <c r="X67" s="306"/>
      <c r="Y67" s="306"/>
      <c r="Z67" s="306"/>
      <c r="AA67" s="306"/>
      <c r="AB67" s="306"/>
    </row>
    <row r="68" spans="2:28" ht="13.8">
      <c r="B68" s="130" t="s">
        <v>339</v>
      </c>
      <c r="C68" s="8">
        <v>0</v>
      </c>
      <c r="D68" s="8">
        <v>0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100"/>
      <c r="P68" s="33" t="str">
        <f t="shared" si="0"/>
        <v>Grey - All_10 Gbps_0.5-7 km</v>
      </c>
      <c r="Q68" s="306">
        <v>0</v>
      </c>
      <c r="R68" s="306">
        <v>0</v>
      </c>
      <c r="S68" s="306"/>
      <c r="T68" s="306"/>
      <c r="U68" s="306"/>
      <c r="V68" s="306"/>
      <c r="W68" s="306"/>
      <c r="X68" s="306"/>
      <c r="Y68" s="306"/>
      <c r="Z68" s="306"/>
      <c r="AA68" s="306"/>
      <c r="AB68" s="306"/>
    </row>
    <row r="69" spans="2:28" ht="13.8">
      <c r="B69" s="130" t="s">
        <v>340</v>
      </c>
      <c r="C69" s="8">
        <v>0</v>
      </c>
      <c r="D69" s="8">
        <v>0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100"/>
      <c r="P69" s="33" t="str">
        <f t="shared" si="0"/>
        <v>Grey - All_10 Gbps_7-20 km</v>
      </c>
      <c r="Q69" s="306">
        <v>0</v>
      </c>
      <c r="R69" s="306">
        <v>0</v>
      </c>
      <c r="S69" s="306"/>
      <c r="T69" s="306"/>
      <c r="U69" s="306"/>
      <c r="V69" s="306"/>
      <c r="W69" s="306"/>
      <c r="X69" s="306"/>
      <c r="Y69" s="306"/>
      <c r="Z69" s="306"/>
      <c r="AA69" s="306"/>
      <c r="AB69" s="306"/>
    </row>
    <row r="70" spans="2:28" ht="13.8">
      <c r="B70" s="130" t="s">
        <v>341</v>
      </c>
      <c r="C70" s="8">
        <v>0</v>
      </c>
      <c r="D70" s="8">
        <v>0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100"/>
      <c r="P70" s="33" t="str">
        <f t="shared" si="0"/>
        <v>Grey - All_25 Gbps_≤ 0.5 km MMF</v>
      </c>
      <c r="Q70" s="306">
        <v>0</v>
      </c>
      <c r="R70" s="306">
        <v>0</v>
      </c>
      <c r="S70" s="306"/>
      <c r="T70" s="306"/>
      <c r="U70" s="306"/>
      <c r="V70" s="306"/>
      <c r="W70" s="306"/>
      <c r="X70" s="306"/>
      <c r="Y70" s="306"/>
      <c r="Z70" s="306"/>
      <c r="AA70" s="306"/>
      <c r="AB70" s="306"/>
    </row>
    <row r="71" spans="2:28" ht="13.8">
      <c r="B71" s="130" t="s">
        <v>342</v>
      </c>
      <c r="C71" s="8">
        <v>0</v>
      </c>
      <c r="D71" s="8">
        <v>0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100"/>
      <c r="P71" s="33" t="str">
        <f t="shared" si="0"/>
        <v>Grey - All_25 Gbps_≤ 0.5 km SMF</v>
      </c>
      <c r="Q71" s="306">
        <v>0</v>
      </c>
      <c r="R71" s="306">
        <v>0</v>
      </c>
      <c r="S71" s="306"/>
      <c r="T71" s="306"/>
      <c r="U71" s="306"/>
      <c r="V71" s="306"/>
      <c r="W71" s="306"/>
      <c r="X71" s="306"/>
      <c r="Y71" s="306"/>
      <c r="Z71" s="306"/>
      <c r="AA71" s="306"/>
      <c r="AB71" s="306"/>
    </row>
    <row r="72" spans="2:28" ht="13.8">
      <c r="B72" s="130" t="s">
        <v>343</v>
      </c>
      <c r="C72" s="8">
        <v>0</v>
      </c>
      <c r="D72" s="8"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100"/>
      <c r="P72" s="33" t="str">
        <f t="shared" si="0"/>
        <v>Grey - Duplex_25 Gbps_0.5-7 km</v>
      </c>
      <c r="Q72" s="306">
        <v>0</v>
      </c>
      <c r="R72" s="306">
        <v>0</v>
      </c>
      <c r="S72" s="306"/>
      <c r="T72" s="306"/>
      <c r="U72" s="306"/>
      <c r="V72" s="306"/>
      <c r="W72" s="306"/>
      <c r="X72" s="306"/>
      <c r="Y72" s="306"/>
      <c r="Z72" s="306"/>
      <c r="AA72" s="306"/>
      <c r="AB72" s="306"/>
    </row>
    <row r="73" spans="2:28" ht="13.8">
      <c r="B73" s="130" t="s">
        <v>344</v>
      </c>
      <c r="C73" s="8">
        <v>0</v>
      </c>
      <c r="D73" s="8">
        <v>0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100"/>
      <c r="P73" s="33" t="str">
        <f t="shared" si="0"/>
        <v>Grey - BiDi_25 Gbps_0.5-7 km</v>
      </c>
      <c r="Q73" s="306">
        <v>0</v>
      </c>
      <c r="R73" s="306">
        <v>0</v>
      </c>
      <c r="S73" s="306"/>
      <c r="T73" s="306"/>
      <c r="U73" s="306"/>
      <c r="V73" s="306"/>
      <c r="W73" s="306"/>
      <c r="X73" s="306"/>
      <c r="Y73" s="306"/>
      <c r="Z73" s="306"/>
      <c r="AA73" s="306"/>
      <c r="AB73" s="306"/>
    </row>
    <row r="74" spans="2:28" ht="13.8">
      <c r="B74" s="130" t="s">
        <v>345</v>
      </c>
      <c r="C74" s="8">
        <v>0</v>
      </c>
      <c r="D74" s="8">
        <v>0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100"/>
      <c r="P74" s="33" t="str">
        <f t="shared" si="0"/>
        <v>Grey - Duplex_25 Gbps_7-20 km</v>
      </c>
      <c r="Q74" s="307">
        <f>Q76</f>
        <v>0</v>
      </c>
      <c r="R74" s="307">
        <f t="shared" ref="R74" si="1">R76</f>
        <v>0</v>
      </c>
      <c r="S74" s="307"/>
      <c r="T74" s="307"/>
      <c r="U74" s="307"/>
      <c r="V74" s="307"/>
      <c r="W74" s="307"/>
      <c r="X74" s="307"/>
      <c r="Y74" s="307"/>
      <c r="Z74" s="307"/>
      <c r="AA74" s="307"/>
      <c r="AB74" s="307"/>
    </row>
    <row r="75" spans="2:28" ht="13.8">
      <c r="B75" s="130" t="s">
        <v>346</v>
      </c>
      <c r="C75" s="8">
        <v>0</v>
      </c>
      <c r="D75" s="8">
        <v>0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100"/>
      <c r="P75" s="33" t="str">
        <f t="shared" si="0"/>
        <v>Grey - BiDi_25 Gbps_7-20 km</v>
      </c>
      <c r="Q75" s="307">
        <f>Q76</f>
        <v>0</v>
      </c>
      <c r="R75" s="307">
        <f t="shared" ref="R75" si="2">R76</f>
        <v>0</v>
      </c>
      <c r="S75" s="307"/>
      <c r="T75" s="307"/>
      <c r="U75" s="307"/>
      <c r="V75" s="307"/>
      <c r="W75" s="307"/>
      <c r="X75" s="307"/>
      <c r="Y75" s="307"/>
      <c r="Z75" s="307"/>
      <c r="AA75" s="307"/>
      <c r="AB75" s="307"/>
    </row>
    <row r="76" spans="2:28" ht="13.8">
      <c r="B76" s="130" t="s">
        <v>347</v>
      </c>
      <c r="C76" s="8">
        <v>0</v>
      </c>
      <c r="D76" s="8">
        <v>0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100"/>
      <c r="P76" s="33" t="str">
        <f t="shared" si="0"/>
        <v>Grey - All_50 Gbps_10 km</v>
      </c>
      <c r="Q76" s="307">
        <f>Backhaul!Q42</f>
        <v>0</v>
      </c>
      <c r="R76" s="307">
        <f>Backhaul!R42</f>
        <v>0</v>
      </c>
      <c r="S76" s="307"/>
      <c r="T76" s="307"/>
      <c r="U76" s="307"/>
      <c r="V76" s="307"/>
      <c r="W76" s="307"/>
      <c r="X76" s="307"/>
      <c r="Y76" s="307"/>
      <c r="Z76" s="307"/>
      <c r="AA76" s="307"/>
      <c r="AB76" s="307"/>
    </row>
    <row r="77" spans="2:28" ht="13.8">
      <c r="B77" s="130" t="s">
        <v>348</v>
      </c>
      <c r="C77" s="8">
        <v>0</v>
      </c>
      <c r="D77" s="8">
        <v>0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100"/>
      <c r="P77" s="33" t="str">
        <f t="shared" si="0"/>
        <v>Grey - All_50 Gbps_20 km</v>
      </c>
      <c r="Q77" s="307">
        <f>Q76</f>
        <v>0</v>
      </c>
      <c r="R77" s="307">
        <f t="shared" ref="R77" si="3">R76</f>
        <v>0</v>
      </c>
      <c r="S77" s="307"/>
      <c r="T77" s="307"/>
      <c r="U77" s="307"/>
      <c r="V77" s="307"/>
      <c r="W77" s="307"/>
      <c r="X77" s="307"/>
      <c r="Y77" s="307"/>
      <c r="Z77" s="307"/>
      <c r="AA77" s="307"/>
      <c r="AB77" s="307"/>
    </row>
    <row r="78" spans="2:28" ht="13.8">
      <c r="B78" s="130" t="s">
        <v>349</v>
      </c>
      <c r="C78" s="8">
        <v>0</v>
      </c>
      <c r="D78" s="8">
        <v>0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100"/>
      <c r="P78" s="33" t="str">
        <f t="shared" si="0"/>
        <v>Grey - All_100 Gbps_10 km</v>
      </c>
      <c r="Q78" s="307">
        <v>0</v>
      </c>
      <c r="R78" s="307">
        <v>0</v>
      </c>
      <c r="S78" s="307"/>
      <c r="T78" s="307"/>
      <c r="U78" s="307"/>
      <c r="V78" s="307"/>
      <c r="W78" s="307"/>
      <c r="X78" s="307"/>
      <c r="Y78" s="307"/>
      <c r="Z78" s="307"/>
      <c r="AA78" s="307"/>
      <c r="AB78" s="307"/>
    </row>
    <row r="79" spans="2:28" ht="13.8">
      <c r="B79" s="130" t="s">
        <v>350</v>
      </c>
      <c r="C79" s="8">
        <v>0</v>
      </c>
      <c r="D79" s="8">
        <v>0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100"/>
      <c r="P79" s="33" t="str">
        <f t="shared" si="0"/>
        <v>Grey - All_100 Gbps_20 km</v>
      </c>
      <c r="Q79" s="307">
        <v>0</v>
      </c>
      <c r="R79" s="307">
        <v>0</v>
      </c>
      <c r="S79" s="307"/>
      <c r="T79" s="307"/>
      <c r="U79" s="307"/>
      <c r="V79" s="307"/>
      <c r="W79" s="307"/>
      <c r="X79" s="307"/>
      <c r="Y79" s="307"/>
      <c r="Z79" s="307"/>
      <c r="AA79" s="307"/>
      <c r="AB79" s="307"/>
    </row>
    <row r="80" spans="2:28" ht="13.8">
      <c r="B80" s="160" t="s">
        <v>351</v>
      </c>
      <c r="C80" s="8">
        <v>0</v>
      </c>
      <c r="D80" s="8">
        <v>0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100"/>
      <c r="P80" s="33" t="str">
        <f t="shared" si="0"/>
        <v>CWDM_10 Gbps_≤ 20 km</v>
      </c>
      <c r="Q80" s="306">
        <v>0</v>
      </c>
      <c r="R80" s="306">
        <v>0</v>
      </c>
      <c r="S80" s="306"/>
      <c r="T80" s="306"/>
      <c r="U80" s="306"/>
      <c r="V80" s="306"/>
      <c r="W80" s="306"/>
      <c r="X80" s="306"/>
      <c r="Y80" s="306"/>
      <c r="Z80" s="306"/>
      <c r="AA80" s="306"/>
      <c r="AB80" s="306"/>
    </row>
    <row r="81" spans="2:28" ht="13.8">
      <c r="B81" s="160" t="s">
        <v>352</v>
      </c>
      <c r="C81" s="8">
        <v>0</v>
      </c>
      <c r="D81" s="8">
        <v>0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100"/>
      <c r="P81" s="33" t="str">
        <f t="shared" si="0"/>
        <v>DWDM_10 Gbps_≤ 20 km</v>
      </c>
      <c r="Q81" s="306">
        <v>0</v>
      </c>
      <c r="R81" s="306">
        <v>0</v>
      </c>
      <c r="S81" s="306"/>
      <c r="T81" s="306"/>
      <c r="U81" s="306"/>
      <c r="V81" s="306"/>
      <c r="W81" s="306"/>
      <c r="X81" s="306"/>
      <c r="Y81" s="306"/>
      <c r="Z81" s="306"/>
      <c r="AA81" s="306"/>
      <c r="AB81" s="306"/>
    </row>
    <row r="82" spans="2:28" ht="13.8">
      <c r="B82" s="160" t="s">
        <v>353</v>
      </c>
      <c r="C82" s="8">
        <v>0</v>
      </c>
      <c r="D82" s="8">
        <v>0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100"/>
      <c r="P82" s="33" t="str">
        <f t="shared" si="0"/>
        <v>CWDM_25 Gbps_≤ 20 km</v>
      </c>
      <c r="Q82" s="307">
        <f>Q76</f>
        <v>0</v>
      </c>
      <c r="R82" s="307">
        <f t="shared" ref="R82" si="4">R76</f>
        <v>0</v>
      </c>
      <c r="S82" s="307"/>
      <c r="T82" s="307"/>
      <c r="U82" s="307"/>
      <c r="V82" s="307"/>
      <c r="W82" s="307"/>
      <c r="X82" s="307"/>
      <c r="Y82" s="307"/>
      <c r="Z82" s="307"/>
      <c r="AA82" s="307"/>
      <c r="AB82" s="307"/>
    </row>
    <row r="83" spans="2:28" ht="13.8">
      <c r="B83" s="160" t="s">
        <v>354</v>
      </c>
      <c r="C83" s="8">
        <v>0</v>
      </c>
      <c r="D83" s="8">
        <v>0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100"/>
      <c r="P83" s="33" t="str">
        <f t="shared" si="0"/>
        <v>DWDM_25 Gbps_≤ 20 km</v>
      </c>
      <c r="Q83" s="307">
        <f>Q77</f>
        <v>0</v>
      </c>
      <c r="R83" s="307">
        <f t="shared" ref="R83" si="5">R77</f>
        <v>0</v>
      </c>
      <c r="S83" s="307"/>
      <c r="T83" s="307"/>
      <c r="U83" s="307"/>
      <c r="V83" s="307"/>
      <c r="W83" s="307"/>
      <c r="X83" s="307"/>
      <c r="Y83" s="307"/>
      <c r="Z83" s="307"/>
      <c r="AA83" s="307"/>
      <c r="AB83" s="307"/>
    </row>
    <row r="84" spans="2:28" ht="13.8">
      <c r="B84" s="160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P84" s="33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</row>
    <row r="85" spans="2:28" ht="13.8">
      <c r="B85" s="160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P85" s="33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</row>
    <row r="86" spans="2:28" ht="13.8">
      <c r="B86" s="16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P86" s="34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</row>
    <row r="87" spans="2:28" ht="13.8">
      <c r="B87" s="53" t="s">
        <v>370</v>
      </c>
      <c r="C87" s="23">
        <v>0</v>
      </c>
      <c r="D87" s="23">
        <v>0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9" spans="2:28" ht="21">
      <c r="B89" s="3" t="s">
        <v>14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P89" s="3" t="str">
        <f t="shared" ref="P89:P122" si="6">B89</f>
        <v>InP discrete</v>
      </c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</row>
    <row r="90" spans="2:28" ht="13.8">
      <c r="B90" s="51" t="s">
        <v>57</v>
      </c>
      <c r="C90" s="7">
        <v>2016</v>
      </c>
      <c r="D90" s="7">
        <v>2017</v>
      </c>
      <c r="E90" s="7"/>
      <c r="F90" s="7"/>
      <c r="G90" s="7"/>
      <c r="H90" s="7"/>
      <c r="I90" s="7"/>
      <c r="J90" s="7"/>
      <c r="K90" s="7"/>
      <c r="L90" s="7"/>
      <c r="M90" s="7"/>
      <c r="N90" s="7"/>
      <c r="P90" s="14" t="str">
        <f t="shared" si="6"/>
        <v>Product category</v>
      </c>
      <c r="Q90" s="144">
        <v>2016</v>
      </c>
      <c r="R90" s="144">
        <v>2017</v>
      </c>
      <c r="S90" s="144"/>
      <c r="T90" s="144"/>
      <c r="U90" s="144"/>
      <c r="V90" s="144"/>
      <c r="W90" s="144"/>
      <c r="X90" s="144"/>
      <c r="Y90" s="144"/>
      <c r="Z90" s="144"/>
      <c r="AA90" s="144"/>
      <c r="AB90" s="144"/>
    </row>
    <row r="91" spans="2:28" ht="13.8">
      <c r="B91" s="130" t="s">
        <v>326</v>
      </c>
      <c r="C91" s="8">
        <v>0</v>
      </c>
      <c r="D91" s="8">
        <v>0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100"/>
      <c r="P91" s="32" t="str">
        <f t="shared" si="6"/>
        <v>CPRI - grey_1 Gbps_≤ 0.5 km</v>
      </c>
      <c r="Q91" s="306">
        <v>0</v>
      </c>
      <c r="R91" s="306">
        <v>0</v>
      </c>
      <c r="S91" s="306"/>
      <c r="T91" s="306"/>
      <c r="U91" s="306"/>
      <c r="V91" s="306"/>
      <c r="W91" s="306"/>
      <c r="X91" s="306"/>
      <c r="Y91" s="306"/>
      <c r="Z91" s="306"/>
      <c r="AA91" s="306"/>
      <c r="AB91" s="306"/>
    </row>
    <row r="92" spans="2:28" ht="13.8">
      <c r="B92" s="130" t="s">
        <v>327</v>
      </c>
      <c r="C92" s="8">
        <v>437060.00000000006</v>
      </c>
      <c r="D92" s="8">
        <v>90000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100"/>
      <c r="P92" s="33" t="str">
        <f t="shared" si="6"/>
        <v>CPRI - grey_1 Gbps_&gt;0.5-10 km</v>
      </c>
      <c r="Q92" s="306">
        <v>1</v>
      </c>
      <c r="R92" s="306">
        <v>1</v>
      </c>
      <c r="S92" s="306"/>
      <c r="T92" s="306"/>
      <c r="U92" s="306"/>
      <c r="V92" s="306"/>
      <c r="W92" s="306"/>
      <c r="X92" s="306"/>
      <c r="Y92" s="306"/>
      <c r="Z92" s="306"/>
      <c r="AA92" s="306"/>
      <c r="AB92" s="306"/>
    </row>
    <row r="93" spans="2:28" ht="13.8">
      <c r="B93" s="130" t="s">
        <v>328</v>
      </c>
      <c r="C93" s="8">
        <v>85199.4</v>
      </c>
      <c r="D93" s="8">
        <v>11200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100"/>
      <c r="P93" s="33" t="str">
        <f t="shared" si="6"/>
        <v>CPRI - grey_1 Gbps_10-20 km</v>
      </c>
      <c r="Q93" s="306">
        <v>1</v>
      </c>
      <c r="R93" s="306">
        <v>1</v>
      </c>
      <c r="S93" s="306"/>
      <c r="T93" s="306"/>
      <c r="U93" s="306"/>
      <c r="V93" s="306"/>
      <c r="W93" s="306"/>
      <c r="X93" s="306"/>
      <c r="Y93" s="306"/>
      <c r="Z93" s="306"/>
      <c r="AA93" s="306"/>
      <c r="AB93" s="306"/>
    </row>
    <row r="94" spans="2:28" ht="13.8">
      <c r="B94" s="130" t="s">
        <v>326</v>
      </c>
      <c r="C94" s="8">
        <v>0</v>
      </c>
      <c r="D94" s="8">
        <v>0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100"/>
      <c r="P94" s="33" t="str">
        <f t="shared" si="6"/>
        <v>CPRI - grey_1 Gbps_≤ 0.5 km</v>
      </c>
      <c r="Q94" s="306">
        <v>0</v>
      </c>
      <c r="R94" s="306">
        <v>0</v>
      </c>
      <c r="S94" s="306"/>
      <c r="T94" s="306"/>
      <c r="U94" s="306"/>
      <c r="V94" s="306"/>
      <c r="W94" s="306"/>
      <c r="X94" s="306"/>
      <c r="Y94" s="306"/>
      <c r="Z94" s="306"/>
      <c r="AA94" s="306"/>
      <c r="AB94" s="306"/>
    </row>
    <row r="95" spans="2:28" ht="13.8">
      <c r="B95" s="130" t="s">
        <v>330</v>
      </c>
      <c r="C95" s="8">
        <v>1960853.9</v>
      </c>
      <c r="D95" s="8">
        <v>1184236.2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100"/>
      <c r="P95" s="33" t="str">
        <f t="shared" si="6"/>
        <v>CPRI - grey_3 Gbps_&gt;0.5-10 km</v>
      </c>
      <c r="Q95" s="306">
        <v>1</v>
      </c>
      <c r="R95" s="306">
        <v>1</v>
      </c>
      <c r="S95" s="306"/>
      <c r="T95" s="306"/>
      <c r="U95" s="306"/>
      <c r="V95" s="306"/>
      <c r="W95" s="306"/>
      <c r="X95" s="306"/>
      <c r="Y95" s="306"/>
      <c r="Z95" s="306"/>
      <c r="AA95" s="306"/>
      <c r="AB95" s="306"/>
    </row>
    <row r="96" spans="2:28" ht="13.8">
      <c r="B96" s="130" t="s">
        <v>331</v>
      </c>
      <c r="C96" s="8">
        <v>624173.19999999995</v>
      </c>
      <c r="D96" s="8">
        <v>350603.48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100"/>
      <c r="P96" s="33" t="str">
        <f t="shared" si="6"/>
        <v>CPRI - grey_3 Gbps_10-20 km</v>
      </c>
      <c r="Q96" s="306">
        <v>1</v>
      </c>
      <c r="R96" s="306">
        <v>1</v>
      </c>
      <c r="S96" s="306"/>
      <c r="T96" s="306"/>
      <c r="U96" s="306"/>
      <c r="V96" s="306"/>
      <c r="W96" s="306"/>
      <c r="X96" s="306"/>
      <c r="Y96" s="306"/>
      <c r="Z96" s="306"/>
      <c r="AA96" s="306"/>
      <c r="AB96" s="306"/>
    </row>
    <row r="97" spans="2:28" ht="13.8">
      <c r="B97" s="130" t="s">
        <v>129</v>
      </c>
      <c r="C97" s="8">
        <v>0</v>
      </c>
      <c r="D97" s="8">
        <v>0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100"/>
      <c r="P97" s="33" t="str">
        <f t="shared" si="6"/>
        <v>CPRI - grey_6 Gbps_≤ 0.5 km</v>
      </c>
      <c r="Q97" s="306">
        <v>0</v>
      </c>
      <c r="R97" s="306">
        <v>0</v>
      </c>
      <c r="S97" s="306"/>
      <c r="T97" s="306"/>
      <c r="U97" s="306"/>
      <c r="V97" s="306"/>
      <c r="W97" s="306"/>
      <c r="X97" s="306"/>
      <c r="Y97" s="306"/>
      <c r="Z97" s="306"/>
      <c r="AA97" s="306"/>
      <c r="AB97" s="306"/>
    </row>
    <row r="98" spans="2:28" ht="13.8">
      <c r="B98" s="130" t="s">
        <v>332</v>
      </c>
      <c r="C98" s="8">
        <v>2524375.2000000002</v>
      </c>
      <c r="D98" s="8">
        <v>2583168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100"/>
      <c r="P98" s="33" t="str">
        <f t="shared" si="6"/>
        <v>CPRI - grey_6 Gbps_&gt;0.5-10 km</v>
      </c>
      <c r="Q98" s="306">
        <v>1</v>
      </c>
      <c r="R98" s="306">
        <v>1</v>
      </c>
      <c r="S98" s="306"/>
      <c r="T98" s="306"/>
      <c r="U98" s="306"/>
      <c r="V98" s="306"/>
      <c r="W98" s="306"/>
      <c r="X98" s="306"/>
      <c r="Y98" s="306"/>
      <c r="Z98" s="306"/>
      <c r="AA98" s="306"/>
      <c r="AB98" s="306"/>
    </row>
    <row r="99" spans="2:28" ht="13.8">
      <c r="B99" s="130" t="s">
        <v>333</v>
      </c>
      <c r="C99" s="8">
        <v>909462</v>
      </c>
      <c r="D99" s="8">
        <v>945741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100"/>
      <c r="P99" s="33" t="str">
        <f t="shared" si="6"/>
        <v>CPRI - grey_6 Gbps_10-20 km</v>
      </c>
      <c r="Q99" s="306">
        <v>1</v>
      </c>
      <c r="R99" s="306">
        <v>1</v>
      </c>
      <c r="S99" s="306"/>
      <c r="T99" s="306"/>
      <c r="U99" s="306"/>
      <c r="V99" s="306"/>
      <c r="W99" s="306"/>
      <c r="X99" s="306"/>
      <c r="Y99" s="306"/>
      <c r="Z99" s="306"/>
      <c r="AA99" s="306"/>
      <c r="AB99" s="306"/>
    </row>
    <row r="100" spans="2:28" ht="13.8">
      <c r="B100" s="130" t="s">
        <v>334</v>
      </c>
      <c r="C100" s="8">
        <v>0</v>
      </c>
      <c r="D100" s="8">
        <v>0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00"/>
      <c r="P100" s="33" t="str">
        <f t="shared" si="6"/>
        <v>CPRI - grey_12-16 Gbps_≤ 0.5 km</v>
      </c>
      <c r="Q100" s="306">
        <v>0</v>
      </c>
      <c r="R100" s="306">
        <v>0</v>
      </c>
      <c r="S100" s="306"/>
      <c r="T100" s="306"/>
      <c r="U100" s="306"/>
      <c r="V100" s="306"/>
      <c r="W100" s="306"/>
      <c r="X100" s="306"/>
      <c r="Y100" s="306"/>
      <c r="Z100" s="306"/>
      <c r="AA100" s="306"/>
      <c r="AB100" s="306"/>
    </row>
    <row r="101" spans="2:28" ht="13.8">
      <c r="B101" s="130" t="s">
        <v>335</v>
      </c>
      <c r="C101" s="8">
        <v>148500</v>
      </c>
      <c r="D101" s="8">
        <v>74250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00"/>
      <c r="P101" s="33" t="str">
        <f t="shared" si="6"/>
        <v>CPRI - grey_12-16 Gbps_&gt;0.5-10 km</v>
      </c>
      <c r="Q101" s="306">
        <v>1</v>
      </c>
      <c r="R101" s="306">
        <v>1</v>
      </c>
      <c r="S101" s="306"/>
      <c r="T101" s="306"/>
      <c r="U101" s="306"/>
      <c r="V101" s="306"/>
      <c r="W101" s="306"/>
      <c r="X101" s="306"/>
      <c r="Y101" s="306"/>
      <c r="Z101" s="306"/>
      <c r="AA101" s="306"/>
      <c r="AB101" s="306"/>
    </row>
    <row r="102" spans="2:28" ht="13.8">
      <c r="B102" s="130" t="s">
        <v>128</v>
      </c>
      <c r="C102" s="8">
        <v>1500</v>
      </c>
      <c r="D102" s="8">
        <v>0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00"/>
      <c r="P102" s="33" t="str">
        <f t="shared" si="6"/>
        <v>CPRI - grey_12-16 Gbps_10-20 km</v>
      </c>
      <c r="Q102" s="306">
        <v>1</v>
      </c>
      <c r="R102" s="306">
        <v>1</v>
      </c>
      <c r="S102" s="306"/>
      <c r="T102" s="306"/>
      <c r="U102" s="306"/>
      <c r="V102" s="306"/>
      <c r="W102" s="306"/>
      <c r="X102" s="306"/>
      <c r="Y102" s="306"/>
      <c r="Z102" s="306"/>
      <c r="AA102" s="306"/>
      <c r="AB102" s="306"/>
    </row>
    <row r="103" spans="2:28" ht="13.8">
      <c r="B103" s="130" t="s">
        <v>336</v>
      </c>
      <c r="C103" s="8">
        <v>0</v>
      </c>
      <c r="D103" s="8">
        <v>0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00"/>
      <c r="P103" s="33" t="str">
        <f t="shared" si="6"/>
        <v>WDM_1 Gbps_≤ 0.5 km</v>
      </c>
      <c r="Q103" s="306">
        <v>0</v>
      </c>
      <c r="R103" s="306">
        <v>0</v>
      </c>
      <c r="S103" s="306"/>
      <c r="T103" s="306"/>
      <c r="U103" s="306"/>
      <c r="V103" s="306"/>
      <c r="W103" s="306"/>
      <c r="X103" s="306"/>
      <c r="Y103" s="306"/>
      <c r="Z103" s="306"/>
      <c r="AA103" s="306"/>
      <c r="AB103" s="306"/>
    </row>
    <row r="104" spans="2:28" ht="13.8">
      <c r="B104" s="130" t="s">
        <v>337</v>
      </c>
      <c r="C104" s="8">
        <v>0</v>
      </c>
      <c r="D104" s="8">
        <v>0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00"/>
      <c r="P104" s="33" t="str">
        <f t="shared" si="6"/>
        <v>WDM_1 Gbps_&gt;0.5-10 km</v>
      </c>
      <c r="Q104" s="306">
        <v>1</v>
      </c>
      <c r="R104" s="306">
        <v>1</v>
      </c>
      <c r="S104" s="306"/>
      <c r="T104" s="306"/>
      <c r="U104" s="306"/>
      <c r="V104" s="306"/>
      <c r="W104" s="306"/>
      <c r="X104" s="306"/>
      <c r="Y104" s="306"/>
      <c r="Z104" s="306"/>
      <c r="AA104" s="306"/>
      <c r="AB104" s="306"/>
    </row>
    <row r="105" spans="2:28" ht="13.8">
      <c r="B105" s="132" t="s">
        <v>97</v>
      </c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133"/>
      <c r="P105" s="134" t="str">
        <f t="shared" si="6"/>
        <v>sum of above, in forecast model</v>
      </c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  <c r="AA105" s="306"/>
      <c r="AB105" s="306"/>
    </row>
    <row r="106" spans="2:28" ht="13.8">
      <c r="B106" s="130" t="s">
        <v>338</v>
      </c>
      <c r="C106" s="8">
        <v>0</v>
      </c>
      <c r="D106" s="8">
        <v>0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00"/>
      <c r="P106" s="33" t="str">
        <f t="shared" si="6"/>
        <v>Grey - All_10 Gbps_≤ 0.5 km</v>
      </c>
      <c r="Q106" s="306">
        <v>0</v>
      </c>
      <c r="R106" s="306">
        <v>0</v>
      </c>
      <c r="S106" s="306"/>
      <c r="T106" s="306"/>
      <c r="U106" s="306"/>
      <c r="V106" s="306"/>
      <c r="W106" s="306"/>
      <c r="X106" s="306"/>
      <c r="Y106" s="306"/>
      <c r="Z106" s="306"/>
      <c r="AA106" s="306"/>
      <c r="AB106" s="306"/>
    </row>
    <row r="107" spans="2:28" ht="13.8">
      <c r="B107" s="130" t="s">
        <v>339</v>
      </c>
      <c r="C107" s="8">
        <v>4437509.4000000004</v>
      </c>
      <c r="D107" s="8">
        <v>3095459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00"/>
      <c r="P107" s="33" t="str">
        <f t="shared" si="6"/>
        <v>Grey - All_10 Gbps_0.5-7 km</v>
      </c>
      <c r="Q107" s="306">
        <v>1</v>
      </c>
      <c r="R107" s="306">
        <v>1</v>
      </c>
      <c r="S107" s="306"/>
      <c r="T107" s="306"/>
      <c r="U107" s="306"/>
      <c r="V107" s="306"/>
      <c r="W107" s="306"/>
      <c r="X107" s="306"/>
      <c r="Y107" s="306"/>
      <c r="Z107" s="306"/>
      <c r="AA107" s="306"/>
      <c r="AB107" s="306"/>
    </row>
    <row r="108" spans="2:28" ht="13.8">
      <c r="B108" s="130" t="s">
        <v>340</v>
      </c>
      <c r="C108" s="8">
        <v>2009992</v>
      </c>
      <c r="D108" s="8">
        <v>861247.2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00"/>
      <c r="P108" s="33" t="str">
        <f t="shared" si="6"/>
        <v>Grey - All_10 Gbps_7-20 km</v>
      </c>
      <c r="Q108" s="306">
        <v>1</v>
      </c>
      <c r="R108" s="306">
        <v>1</v>
      </c>
      <c r="S108" s="306"/>
      <c r="T108" s="306"/>
      <c r="U108" s="306"/>
      <c r="V108" s="306"/>
      <c r="W108" s="306"/>
      <c r="X108" s="306"/>
      <c r="Y108" s="306"/>
      <c r="Z108" s="306"/>
      <c r="AA108" s="306"/>
      <c r="AB108" s="306"/>
    </row>
    <row r="109" spans="2:28" ht="13.8">
      <c r="B109" s="130" t="s">
        <v>341</v>
      </c>
      <c r="C109" s="8">
        <v>0</v>
      </c>
      <c r="D109" s="8">
        <v>0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00"/>
      <c r="P109" s="33" t="str">
        <f t="shared" si="6"/>
        <v>Grey - All_25 Gbps_≤ 0.5 km MMF</v>
      </c>
      <c r="Q109" s="306">
        <v>0</v>
      </c>
      <c r="R109" s="306">
        <v>0</v>
      </c>
      <c r="S109" s="306"/>
      <c r="T109" s="306"/>
      <c r="U109" s="306"/>
      <c r="V109" s="306"/>
      <c r="W109" s="306"/>
      <c r="X109" s="306"/>
      <c r="Y109" s="306"/>
      <c r="Z109" s="306"/>
      <c r="AA109" s="306"/>
      <c r="AB109" s="306"/>
    </row>
    <row r="110" spans="2:28" ht="13.8">
      <c r="B110" s="130" t="s">
        <v>342</v>
      </c>
      <c r="C110" s="8">
        <v>0</v>
      </c>
      <c r="D110" s="8">
        <v>500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00"/>
      <c r="P110" s="33" t="str">
        <f t="shared" si="6"/>
        <v>Grey - All_25 Gbps_≤ 0.5 km SMF</v>
      </c>
      <c r="Q110" s="306">
        <v>1</v>
      </c>
      <c r="R110" s="306">
        <v>1</v>
      </c>
      <c r="S110" s="306"/>
      <c r="T110" s="306"/>
      <c r="U110" s="306"/>
      <c r="V110" s="306"/>
      <c r="W110" s="306"/>
      <c r="X110" s="306"/>
      <c r="Y110" s="306"/>
      <c r="Z110" s="306"/>
      <c r="AA110" s="306"/>
      <c r="AB110" s="306"/>
    </row>
    <row r="111" spans="2:28" ht="13.8">
      <c r="B111" s="130" t="s">
        <v>343</v>
      </c>
      <c r="C111" s="8">
        <v>366</v>
      </c>
      <c r="D111" s="8">
        <v>65000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00"/>
      <c r="P111" s="33" t="str">
        <f t="shared" si="6"/>
        <v>Grey - Duplex_25 Gbps_0.5-7 km</v>
      </c>
      <c r="Q111" s="306">
        <v>1</v>
      </c>
      <c r="R111" s="306">
        <v>1</v>
      </c>
      <c r="S111" s="306"/>
      <c r="T111" s="306"/>
      <c r="U111" s="306"/>
      <c r="V111" s="306"/>
      <c r="W111" s="306"/>
      <c r="X111" s="306"/>
      <c r="Y111" s="306"/>
      <c r="Z111" s="306"/>
      <c r="AA111" s="306"/>
      <c r="AB111" s="306"/>
    </row>
    <row r="112" spans="2:28" ht="13.8">
      <c r="B112" s="130" t="s">
        <v>344</v>
      </c>
      <c r="C112" s="8">
        <v>0</v>
      </c>
      <c r="D112" s="8">
        <v>0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00"/>
      <c r="P112" s="33" t="str">
        <f t="shared" si="6"/>
        <v>Grey - BiDi_25 Gbps_0.5-7 km</v>
      </c>
      <c r="Q112" s="306">
        <v>1</v>
      </c>
      <c r="R112" s="306">
        <v>1</v>
      </c>
      <c r="S112" s="306"/>
      <c r="T112" s="306"/>
      <c r="U112" s="306"/>
      <c r="V112" s="306"/>
      <c r="W112" s="306"/>
      <c r="X112" s="306"/>
      <c r="Y112" s="306"/>
      <c r="Z112" s="306"/>
      <c r="AA112" s="306"/>
      <c r="AB112" s="306"/>
    </row>
    <row r="113" spans="2:28" ht="13.8">
      <c r="B113" s="130" t="s">
        <v>345</v>
      </c>
      <c r="C113" s="8">
        <v>0</v>
      </c>
      <c r="D113" s="8">
        <v>0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00"/>
      <c r="P113" s="33" t="str">
        <f t="shared" si="6"/>
        <v>Grey - Duplex_25 Gbps_7-20 km</v>
      </c>
      <c r="Q113" s="306">
        <v>0</v>
      </c>
      <c r="R113" s="306">
        <v>0</v>
      </c>
      <c r="S113" s="306"/>
      <c r="T113" s="306"/>
      <c r="U113" s="306"/>
      <c r="V113" s="306"/>
      <c r="W113" s="306"/>
      <c r="X113" s="306"/>
      <c r="Y113" s="306"/>
      <c r="Z113" s="306"/>
      <c r="AA113" s="306"/>
      <c r="AB113" s="306"/>
    </row>
    <row r="114" spans="2:28" ht="13.8">
      <c r="B114" s="130" t="s">
        <v>346</v>
      </c>
      <c r="C114" s="8">
        <v>0</v>
      </c>
      <c r="D114" s="8">
        <v>0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00"/>
      <c r="P114" s="33" t="str">
        <f t="shared" si="6"/>
        <v>Grey - BiDi_25 Gbps_7-20 km</v>
      </c>
      <c r="Q114" s="306">
        <v>0</v>
      </c>
      <c r="R114" s="306">
        <v>0</v>
      </c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</row>
    <row r="115" spans="2:28" ht="13.8">
      <c r="B115" s="130" t="s">
        <v>347</v>
      </c>
      <c r="C115" s="8">
        <v>0</v>
      </c>
      <c r="D115" s="8">
        <v>0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00"/>
      <c r="P115" s="33" t="str">
        <f t="shared" si="6"/>
        <v>Grey - All_50 Gbps_10 km</v>
      </c>
      <c r="Q115" s="306">
        <v>0</v>
      </c>
      <c r="R115" s="306">
        <v>0</v>
      </c>
      <c r="S115" s="306"/>
      <c r="T115" s="306"/>
      <c r="U115" s="306"/>
      <c r="V115" s="306"/>
      <c r="W115" s="306"/>
      <c r="X115" s="306"/>
      <c r="Y115" s="306"/>
      <c r="Z115" s="306"/>
      <c r="AA115" s="306"/>
      <c r="AB115" s="306"/>
    </row>
    <row r="116" spans="2:28" ht="13.8">
      <c r="B116" s="130" t="s">
        <v>348</v>
      </c>
      <c r="C116" s="8">
        <v>0</v>
      </c>
      <c r="D116" s="8">
        <v>0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00"/>
      <c r="P116" s="33" t="str">
        <f t="shared" si="6"/>
        <v>Grey - All_50 Gbps_20 km</v>
      </c>
      <c r="Q116" s="306">
        <v>0</v>
      </c>
      <c r="R116" s="306">
        <v>0</v>
      </c>
      <c r="S116" s="306"/>
      <c r="T116" s="306"/>
      <c r="U116" s="306"/>
      <c r="V116" s="306"/>
      <c r="W116" s="306"/>
      <c r="X116" s="306"/>
      <c r="Y116" s="306"/>
      <c r="Z116" s="306"/>
      <c r="AA116" s="306"/>
      <c r="AB116" s="306"/>
    </row>
    <row r="117" spans="2:28" ht="13.8">
      <c r="B117" s="130" t="s">
        <v>349</v>
      </c>
      <c r="C117" s="8">
        <v>0</v>
      </c>
      <c r="D117" s="8">
        <v>0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00"/>
      <c r="P117" s="33" t="str">
        <f t="shared" si="6"/>
        <v>Grey - All_100 Gbps_10 km</v>
      </c>
      <c r="Q117" s="306">
        <v>0</v>
      </c>
      <c r="R117" s="306">
        <v>0</v>
      </c>
      <c r="S117" s="306"/>
      <c r="T117" s="306"/>
      <c r="U117" s="306"/>
      <c r="V117" s="306"/>
      <c r="W117" s="306"/>
      <c r="X117" s="306"/>
      <c r="Y117" s="306"/>
      <c r="Z117" s="306"/>
      <c r="AA117" s="306"/>
      <c r="AB117" s="306"/>
    </row>
    <row r="118" spans="2:28" ht="13.8">
      <c r="B118" s="130" t="s">
        <v>350</v>
      </c>
      <c r="C118" s="8">
        <v>0</v>
      </c>
      <c r="D118" s="8">
        <v>0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00"/>
      <c r="P118" s="33" t="str">
        <f t="shared" si="6"/>
        <v>Grey - All_100 Gbps_20 km</v>
      </c>
      <c r="Q118" s="306">
        <v>0</v>
      </c>
      <c r="R118" s="306">
        <v>0</v>
      </c>
      <c r="S118" s="306"/>
      <c r="T118" s="306"/>
      <c r="U118" s="306"/>
      <c r="V118" s="306"/>
      <c r="W118" s="306"/>
      <c r="X118" s="306"/>
      <c r="Y118" s="306"/>
      <c r="Z118" s="306"/>
      <c r="AA118" s="306"/>
      <c r="AB118" s="306"/>
    </row>
    <row r="119" spans="2:28" ht="13.8">
      <c r="B119" s="160" t="s">
        <v>351</v>
      </c>
      <c r="C119" s="8">
        <v>0</v>
      </c>
      <c r="D119" s="8">
        <v>0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P119" s="33" t="str">
        <f t="shared" si="6"/>
        <v>CWDM_10 Gbps_≤ 20 km</v>
      </c>
      <c r="Q119" s="306">
        <v>1</v>
      </c>
      <c r="R119" s="306">
        <v>1</v>
      </c>
      <c r="S119" s="306"/>
      <c r="T119" s="306"/>
      <c r="U119" s="306"/>
      <c r="V119" s="306"/>
      <c r="W119" s="306"/>
      <c r="X119" s="306"/>
      <c r="Y119" s="306"/>
      <c r="Z119" s="306"/>
      <c r="AA119" s="306"/>
      <c r="AB119" s="306"/>
    </row>
    <row r="120" spans="2:28" ht="13.8">
      <c r="B120" s="160" t="s">
        <v>352</v>
      </c>
      <c r="C120" s="8">
        <v>39985.336519634919</v>
      </c>
      <c r="D120" s="8">
        <v>75000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P120" s="33" t="str">
        <f t="shared" si="6"/>
        <v>DWDM_10 Gbps_≤ 20 km</v>
      </c>
      <c r="Q120" s="306">
        <v>1</v>
      </c>
      <c r="R120" s="306">
        <v>1</v>
      </c>
      <c r="S120" s="306"/>
      <c r="T120" s="306"/>
      <c r="U120" s="306"/>
      <c r="V120" s="306"/>
      <c r="W120" s="306"/>
      <c r="X120" s="306"/>
      <c r="Y120" s="306"/>
      <c r="Z120" s="306"/>
      <c r="AA120" s="306"/>
      <c r="AB120" s="306"/>
    </row>
    <row r="121" spans="2:28" ht="13.8">
      <c r="B121" s="160" t="s">
        <v>353</v>
      </c>
      <c r="C121" s="8">
        <v>0</v>
      </c>
      <c r="D121" s="8">
        <v>0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P121" s="33" t="str">
        <f t="shared" si="6"/>
        <v>CWDM_25 Gbps_≤ 20 km</v>
      </c>
      <c r="Q121" s="306">
        <v>0</v>
      </c>
      <c r="R121" s="306">
        <v>0</v>
      </c>
      <c r="S121" s="306"/>
      <c r="T121" s="306"/>
      <c r="U121" s="306"/>
      <c r="V121" s="306"/>
      <c r="W121" s="306"/>
      <c r="X121" s="306"/>
      <c r="Y121" s="306"/>
      <c r="Z121" s="306"/>
      <c r="AA121" s="306"/>
      <c r="AB121" s="306"/>
    </row>
    <row r="122" spans="2:28" ht="13.8">
      <c r="B122" s="160" t="s">
        <v>354</v>
      </c>
      <c r="C122" s="8">
        <v>0</v>
      </c>
      <c r="D122" s="8">
        <v>0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P122" s="33" t="str">
        <f t="shared" si="6"/>
        <v>DWDM_25 Gbps_≤ 20 km</v>
      </c>
      <c r="Q122" s="306">
        <v>0</v>
      </c>
      <c r="R122" s="306">
        <v>0</v>
      </c>
      <c r="S122" s="306"/>
      <c r="T122" s="306"/>
      <c r="U122" s="306"/>
      <c r="V122" s="306"/>
      <c r="W122" s="306"/>
      <c r="X122" s="306"/>
      <c r="Y122" s="306"/>
      <c r="Z122" s="306"/>
      <c r="AA122" s="306"/>
      <c r="AB122" s="306"/>
    </row>
    <row r="123" spans="2:28" ht="13.8">
      <c r="B123" s="16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P123" s="33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</row>
    <row r="124" spans="2:28" ht="13.8">
      <c r="B124" s="16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P124" s="33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  <c r="AA124" s="306"/>
      <c r="AB124" s="306"/>
    </row>
    <row r="125" spans="2:28" ht="13.8">
      <c r="B125" s="16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P125" s="34"/>
      <c r="Q125" s="328"/>
      <c r="R125" s="328"/>
      <c r="S125" s="328"/>
      <c r="T125" s="328"/>
      <c r="U125" s="328"/>
      <c r="V125" s="328"/>
      <c r="W125" s="328"/>
      <c r="X125" s="328"/>
      <c r="Y125" s="328"/>
      <c r="Z125" s="328"/>
      <c r="AA125" s="328"/>
      <c r="AB125" s="328"/>
    </row>
    <row r="126" spans="2:28" ht="13.8">
      <c r="B126" s="53" t="s">
        <v>371</v>
      </c>
      <c r="C126" s="23">
        <v>13178976.436519636</v>
      </c>
      <c r="D126" s="23">
        <v>9336404.879999999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8" spans="2:28" ht="21">
      <c r="B128" s="3" t="s">
        <v>15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P128" s="3" t="str">
        <f t="shared" ref="P128:P161" si="7">B128</f>
        <v>InP integrated</v>
      </c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</row>
    <row r="129" spans="2:28" ht="13.8">
      <c r="B129" s="51" t="s">
        <v>57</v>
      </c>
      <c r="C129" s="7">
        <v>2016</v>
      </c>
      <c r="D129" s="7">
        <v>2017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P129" s="14" t="str">
        <f t="shared" si="7"/>
        <v>Product category</v>
      </c>
      <c r="Q129" s="144">
        <v>2016</v>
      </c>
      <c r="R129" s="144">
        <v>2017</v>
      </c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</row>
    <row r="130" spans="2:28" ht="13.8">
      <c r="B130" s="130" t="s">
        <v>326</v>
      </c>
      <c r="C130" s="8">
        <v>0</v>
      </c>
      <c r="D130" s="8">
        <v>0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P130" s="32" t="str">
        <f t="shared" si="7"/>
        <v>CPRI - grey_1 Gbps_≤ 0.5 km</v>
      </c>
      <c r="Q130" s="306">
        <v>0</v>
      </c>
      <c r="R130" s="306">
        <v>0</v>
      </c>
      <c r="S130" s="306"/>
      <c r="T130" s="306"/>
      <c r="U130" s="306"/>
      <c r="V130" s="306"/>
      <c r="W130" s="306"/>
      <c r="X130" s="306"/>
      <c r="Y130" s="306"/>
      <c r="Z130" s="306"/>
      <c r="AA130" s="306"/>
      <c r="AB130" s="306"/>
    </row>
    <row r="131" spans="2:28" ht="13.8">
      <c r="B131" s="130" t="s">
        <v>327</v>
      </c>
      <c r="C131" s="8">
        <v>0</v>
      </c>
      <c r="D131" s="8">
        <v>0</v>
      </c>
      <c r="E131" s="8"/>
      <c r="F131" s="8"/>
      <c r="G131" s="8"/>
      <c r="H131" s="8"/>
      <c r="I131" s="8"/>
      <c r="J131" s="8"/>
      <c r="K131" s="8"/>
      <c r="L131" s="8"/>
      <c r="M131" s="8"/>
      <c r="N131" s="8"/>
      <c r="P131" s="33" t="str">
        <f t="shared" si="7"/>
        <v>CPRI - grey_1 Gbps_&gt;0.5-10 km</v>
      </c>
      <c r="Q131" s="306">
        <v>0</v>
      </c>
      <c r="R131" s="306">
        <v>0</v>
      </c>
      <c r="S131" s="306"/>
      <c r="T131" s="306"/>
      <c r="U131" s="306"/>
      <c r="V131" s="306"/>
      <c r="W131" s="306"/>
      <c r="X131" s="306"/>
      <c r="Y131" s="306"/>
      <c r="Z131" s="306"/>
      <c r="AA131" s="306"/>
      <c r="AB131" s="306"/>
    </row>
    <row r="132" spans="2:28" ht="13.8">
      <c r="B132" s="130" t="s">
        <v>328</v>
      </c>
      <c r="C132" s="8">
        <v>0</v>
      </c>
      <c r="D132" s="8">
        <v>0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P132" s="33" t="str">
        <f t="shared" si="7"/>
        <v>CPRI - grey_1 Gbps_10-20 km</v>
      </c>
      <c r="Q132" s="306">
        <v>0</v>
      </c>
      <c r="R132" s="306">
        <v>0</v>
      </c>
      <c r="S132" s="306"/>
      <c r="T132" s="306"/>
      <c r="U132" s="306"/>
      <c r="V132" s="306"/>
      <c r="W132" s="306"/>
      <c r="X132" s="306"/>
      <c r="Y132" s="306"/>
      <c r="Z132" s="306"/>
      <c r="AA132" s="306"/>
      <c r="AB132" s="306"/>
    </row>
    <row r="133" spans="2:28" ht="13.8">
      <c r="B133" s="130" t="s">
        <v>326</v>
      </c>
      <c r="C133" s="8">
        <v>0</v>
      </c>
      <c r="D133" s="8">
        <v>0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P133" s="33" t="str">
        <f t="shared" si="7"/>
        <v>CPRI - grey_1 Gbps_≤ 0.5 km</v>
      </c>
      <c r="Q133" s="306">
        <v>0</v>
      </c>
      <c r="R133" s="306">
        <v>0</v>
      </c>
      <c r="S133" s="306"/>
      <c r="T133" s="306"/>
      <c r="U133" s="306"/>
      <c r="V133" s="306"/>
      <c r="W133" s="306"/>
      <c r="X133" s="306"/>
      <c r="Y133" s="306"/>
      <c r="Z133" s="306"/>
      <c r="AA133" s="306"/>
      <c r="AB133" s="306"/>
    </row>
    <row r="134" spans="2:28" ht="13.8">
      <c r="B134" s="130" t="s">
        <v>330</v>
      </c>
      <c r="C134" s="8">
        <v>0</v>
      </c>
      <c r="D134" s="8">
        <v>0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P134" s="33" t="str">
        <f t="shared" si="7"/>
        <v>CPRI - grey_3 Gbps_&gt;0.5-10 km</v>
      </c>
      <c r="Q134" s="306">
        <v>0</v>
      </c>
      <c r="R134" s="306">
        <v>0</v>
      </c>
      <c r="S134" s="306"/>
      <c r="T134" s="306"/>
      <c r="U134" s="306"/>
      <c r="V134" s="306"/>
      <c r="W134" s="306"/>
      <c r="X134" s="306"/>
      <c r="Y134" s="306"/>
      <c r="Z134" s="306"/>
      <c r="AA134" s="306"/>
      <c r="AB134" s="306"/>
    </row>
    <row r="135" spans="2:28" ht="13.8">
      <c r="B135" s="130" t="s">
        <v>331</v>
      </c>
      <c r="C135" s="8">
        <v>0</v>
      </c>
      <c r="D135" s="8">
        <v>0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  <c r="P135" s="33" t="str">
        <f t="shared" si="7"/>
        <v>CPRI - grey_3 Gbps_10-20 km</v>
      </c>
      <c r="Q135" s="306">
        <v>0</v>
      </c>
      <c r="R135" s="306">
        <v>0</v>
      </c>
      <c r="S135" s="306"/>
      <c r="T135" s="306"/>
      <c r="U135" s="306"/>
      <c r="V135" s="306"/>
      <c r="W135" s="306"/>
      <c r="X135" s="306"/>
      <c r="Y135" s="306"/>
      <c r="Z135" s="306"/>
      <c r="AA135" s="306"/>
      <c r="AB135" s="306"/>
    </row>
    <row r="136" spans="2:28" ht="13.8">
      <c r="B136" s="130" t="s">
        <v>129</v>
      </c>
      <c r="C136" s="8">
        <v>0</v>
      </c>
      <c r="D136" s="8">
        <v>0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P136" s="33" t="str">
        <f t="shared" si="7"/>
        <v>CPRI - grey_6 Gbps_≤ 0.5 km</v>
      </c>
      <c r="Q136" s="306">
        <v>0</v>
      </c>
      <c r="R136" s="306">
        <v>0</v>
      </c>
      <c r="S136" s="306"/>
      <c r="T136" s="306"/>
      <c r="U136" s="306"/>
      <c r="V136" s="306"/>
      <c r="W136" s="306"/>
      <c r="X136" s="306"/>
      <c r="Y136" s="306"/>
      <c r="Z136" s="306"/>
      <c r="AA136" s="306"/>
      <c r="AB136" s="306"/>
    </row>
    <row r="137" spans="2:28" ht="13.8">
      <c r="B137" s="130" t="s">
        <v>332</v>
      </c>
      <c r="C137" s="8">
        <v>0</v>
      </c>
      <c r="D137" s="8">
        <v>0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  <c r="P137" s="33" t="str">
        <f t="shared" si="7"/>
        <v>CPRI - grey_6 Gbps_&gt;0.5-10 km</v>
      </c>
      <c r="Q137" s="306">
        <v>0</v>
      </c>
      <c r="R137" s="306">
        <v>0</v>
      </c>
      <c r="S137" s="306"/>
      <c r="T137" s="306"/>
      <c r="U137" s="306"/>
      <c r="V137" s="306"/>
      <c r="W137" s="306"/>
      <c r="X137" s="306"/>
      <c r="Y137" s="306"/>
      <c r="Z137" s="306"/>
      <c r="AA137" s="306"/>
      <c r="AB137" s="306"/>
    </row>
    <row r="138" spans="2:28" ht="13.8">
      <c r="B138" s="130" t="s">
        <v>333</v>
      </c>
      <c r="C138" s="8">
        <v>0</v>
      </c>
      <c r="D138" s="8">
        <v>0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P138" s="33" t="str">
        <f t="shared" si="7"/>
        <v>CPRI - grey_6 Gbps_10-20 km</v>
      </c>
      <c r="Q138" s="306">
        <v>0</v>
      </c>
      <c r="R138" s="306">
        <v>0</v>
      </c>
      <c r="S138" s="306"/>
      <c r="T138" s="306"/>
      <c r="U138" s="306"/>
      <c r="V138" s="306"/>
      <c r="W138" s="306"/>
      <c r="X138" s="306"/>
      <c r="Y138" s="306"/>
      <c r="Z138" s="306"/>
      <c r="AA138" s="306"/>
      <c r="AB138" s="306"/>
    </row>
    <row r="139" spans="2:28" ht="13.8">
      <c r="B139" s="130" t="s">
        <v>334</v>
      </c>
      <c r="C139" s="8">
        <v>0</v>
      </c>
      <c r="D139" s="8">
        <v>0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  <c r="P139" s="33" t="str">
        <f t="shared" si="7"/>
        <v>CPRI - grey_12-16 Gbps_≤ 0.5 km</v>
      </c>
      <c r="Q139" s="306">
        <v>0</v>
      </c>
      <c r="R139" s="306">
        <v>0</v>
      </c>
      <c r="S139" s="306"/>
      <c r="T139" s="306"/>
      <c r="U139" s="306"/>
      <c r="V139" s="306"/>
      <c r="W139" s="306"/>
      <c r="X139" s="306"/>
      <c r="Y139" s="306"/>
      <c r="Z139" s="306"/>
      <c r="AA139" s="306"/>
      <c r="AB139" s="306"/>
    </row>
    <row r="140" spans="2:28" ht="13.8">
      <c r="B140" s="130" t="s">
        <v>335</v>
      </c>
      <c r="C140" s="8">
        <v>0</v>
      </c>
      <c r="D140" s="8">
        <v>0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P140" s="33" t="str">
        <f t="shared" si="7"/>
        <v>CPRI - grey_12-16 Gbps_&gt;0.5-10 km</v>
      </c>
      <c r="Q140" s="306">
        <v>0</v>
      </c>
      <c r="R140" s="306">
        <v>0</v>
      </c>
      <c r="S140" s="306"/>
      <c r="T140" s="306"/>
      <c r="U140" s="306"/>
      <c r="V140" s="306"/>
      <c r="W140" s="306"/>
      <c r="X140" s="306"/>
      <c r="Y140" s="306"/>
      <c r="Z140" s="306"/>
      <c r="AA140" s="306"/>
      <c r="AB140" s="306"/>
    </row>
    <row r="141" spans="2:28" ht="13.8">
      <c r="B141" s="130" t="s">
        <v>128</v>
      </c>
      <c r="C141" s="8">
        <v>0</v>
      </c>
      <c r="D141" s="8">
        <v>0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P141" s="33" t="str">
        <f t="shared" si="7"/>
        <v>CPRI - grey_12-16 Gbps_10-20 km</v>
      </c>
      <c r="Q141" s="306">
        <v>0</v>
      </c>
      <c r="R141" s="306">
        <v>0</v>
      </c>
      <c r="S141" s="306"/>
      <c r="T141" s="306"/>
      <c r="U141" s="306"/>
      <c r="V141" s="306"/>
      <c r="W141" s="306"/>
      <c r="X141" s="306"/>
      <c r="Y141" s="306"/>
      <c r="Z141" s="306"/>
      <c r="AA141" s="306"/>
      <c r="AB141" s="306"/>
    </row>
    <row r="142" spans="2:28" ht="13.8">
      <c r="B142" s="130" t="s">
        <v>336</v>
      </c>
      <c r="C142" s="8">
        <v>0</v>
      </c>
      <c r="D142" s="8">
        <v>0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P142" s="33" t="str">
        <f t="shared" si="7"/>
        <v>WDM_1 Gbps_≤ 0.5 km</v>
      </c>
      <c r="Q142" s="306">
        <v>0</v>
      </c>
      <c r="R142" s="306">
        <v>0</v>
      </c>
      <c r="S142" s="306"/>
      <c r="T142" s="306"/>
      <c r="U142" s="306"/>
      <c r="V142" s="306"/>
      <c r="W142" s="306"/>
      <c r="X142" s="306"/>
      <c r="Y142" s="306"/>
      <c r="Z142" s="306"/>
      <c r="AA142" s="306"/>
      <c r="AB142" s="306"/>
    </row>
    <row r="143" spans="2:28" ht="13.8">
      <c r="B143" s="130" t="s">
        <v>337</v>
      </c>
      <c r="C143" s="8">
        <v>0</v>
      </c>
      <c r="D143" s="8">
        <v>0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P143" s="33" t="str">
        <f t="shared" si="7"/>
        <v>WDM_1 Gbps_&gt;0.5-10 km</v>
      </c>
      <c r="Q143" s="306">
        <v>0</v>
      </c>
      <c r="R143" s="306">
        <v>0</v>
      </c>
      <c r="S143" s="306"/>
      <c r="T143" s="306"/>
      <c r="U143" s="306"/>
      <c r="V143" s="306"/>
      <c r="W143" s="306"/>
      <c r="X143" s="306"/>
      <c r="Y143" s="306"/>
      <c r="Z143" s="306"/>
      <c r="AA143" s="306"/>
      <c r="AB143" s="306"/>
    </row>
    <row r="144" spans="2:28" ht="13.8">
      <c r="B144" s="132" t="s">
        <v>97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135"/>
      <c r="P144" s="134" t="str">
        <f t="shared" si="7"/>
        <v>sum of above, in forecast model</v>
      </c>
      <c r="Q144" s="306">
        <v>0</v>
      </c>
      <c r="R144" s="306">
        <v>0</v>
      </c>
      <c r="S144" s="306"/>
      <c r="T144" s="306"/>
      <c r="U144" s="306"/>
      <c r="V144" s="306"/>
      <c r="W144" s="306"/>
      <c r="X144" s="306"/>
      <c r="Y144" s="306"/>
      <c r="Z144" s="306"/>
      <c r="AA144" s="306"/>
      <c r="AB144" s="306"/>
    </row>
    <row r="145" spans="2:28" ht="13.8">
      <c r="B145" s="130" t="s">
        <v>338</v>
      </c>
      <c r="C145" s="8">
        <v>0</v>
      </c>
      <c r="D145" s="8">
        <v>0</v>
      </c>
      <c r="E145" s="8"/>
      <c r="F145" s="8"/>
      <c r="G145" s="8"/>
      <c r="H145" s="8"/>
      <c r="I145" s="8"/>
      <c r="J145" s="8"/>
      <c r="K145" s="8"/>
      <c r="L145" s="8"/>
      <c r="M145" s="8"/>
      <c r="N145" s="8"/>
      <c r="P145" s="33" t="str">
        <f t="shared" si="7"/>
        <v>Grey - All_10 Gbps_≤ 0.5 km</v>
      </c>
      <c r="Q145" s="306">
        <v>0</v>
      </c>
      <c r="R145" s="306">
        <v>0</v>
      </c>
      <c r="S145" s="306"/>
      <c r="T145" s="306"/>
      <c r="U145" s="306"/>
      <c r="V145" s="306"/>
      <c r="W145" s="306"/>
      <c r="X145" s="306"/>
      <c r="Y145" s="306"/>
      <c r="Z145" s="306"/>
      <c r="AA145" s="306"/>
      <c r="AB145" s="306"/>
    </row>
    <row r="146" spans="2:28" ht="13.8">
      <c r="B146" s="130" t="s">
        <v>339</v>
      </c>
      <c r="C146" s="8">
        <v>0</v>
      </c>
      <c r="D146" s="8">
        <v>0</v>
      </c>
      <c r="E146" s="8"/>
      <c r="F146" s="8"/>
      <c r="G146" s="8"/>
      <c r="H146" s="8"/>
      <c r="I146" s="8"/>
      <c r="J146" s="8"/>
      <c r="K146" s="8"/>
      <c r="L146" s="8"/>
      <c r="M146" s="8"/>
      <c r="N146" s="8"/>
      <c r="P146" s="33" t="str">
        <f t="shared" si="7"/>
        <v>Grey - All_10 Gbps_0.5-7 km</v>
      </c>
      <c r="Q146" s="306">
        <v>0</v>
      </c>
      <c r="R146" s="306">
        <v>0</v>
      </c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</row>
    <row r="147" spans="2:28" ht="13.8">
      <c r="B147" s="130" t="s">
        <v>340</v>
      </c>
      <c r="C147" s="8">
        <v>0</v>
      </c>
      <c r="D147" s="8">
        <v>0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  <c r="P147" s="33" t="str">
        <f t="shared" si="7"/>
        <v>Grey - All_10 Gbps_7-20 km</v>
      </c>
      <c r="Q147" s="306">
        <v>0</v>
      </c>
      <c r="R147" s="306">
        <v>0</v>
      </c>
      <c r="S147" s="306"/>
      <c r="T147" s="306"/>
      <c r="U147" s="306"/>
      <c r="V147" s="306"/>
      <c r="W147" s="306"/>
      <c r="X147" s="306"/>
      <c r="Y147" s="306"/>
      <c r="Z147" s="306"/>
      <c r="AA147" s="306"/>
      <c r="AB147" s="306"/>
    </row>
    <row r="148" spans="2:28" ht="13.8">
      <c r="B148" s="130" t="s">
        <v>341</v>
      </c>
      <c r="C148" s="8">
        <v>0</v>
      </c>
      <c r="D148" s="8">
        <v>0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P148" s="33" t="str">
        <f t="shared" si="7"/>
        <v>Grey - All_25 Gbps_≤ 0.5 km MMF</v>
      </c>
      <c r="Q148" s="306">
        <v>0</v>
      </c>
      <c r="R148" s="306">
        <v>0</v>
      </c>
      <c r="S148" s="306"/>
      <c r="T148" s="306"/>
      <c r="U148" s="306"/>
      <c r="V148" s="306"/>
      <c r="W148" s="306"/>
      <c r="X148" s="306"/>
      <c r="Y148" s="306"/>
      <c r="Z148" s="306"/>
      <c r="AA148" s="306"/>
      <c r="AB148" s="306"/>
    </row>
    <row r="149" spans="2:28" ht="13.8">
      <c r="B149" s="130" t="s">
        <v>342</v>
      </c>
      <c r="C149" s="8">
        <v>0</v>
      </c>
      <c r="D149" s="8">
        <v>0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P149" s="33" t="str">
        <f t="shared" si="7"/>
        <v>Grey - All_25 Gbps_≤ 0.5 km SMF</v>
      </c>
      <c r="Q149" s="306">
        <v>0</v>
      </c>
      <c r="R149" s="306">
        <v>0</v>
      </c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</row>
    <row r="150" spans="2:28" ht="13.8">
      <c r="B150" s="130" t="s">
        <v>343</v>
      </c>
      <c r="C150" s="8">
        <v>0</v>
      </c>
      <c r="D150" s="8">
        <v>0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P150" s="33" t="str">
        <f t="shared" si="7"/>
        <v>Grey - Duplex_25 Gbps_0.5-7 km</v>
      </c>
      <c r="Q150" s="306">
        <v>0</v>
      </c>
      <c r="R150" s="306">
        <v>0</v>
      </c>
      <c r="S150" s="306"/>
      <c r="T150" s="306"/>
      <c r="U150" s="306"/>
      <c r="V150" s="306"/>
      <c r="W150" s="306"/>
      <c r="X150" s="306"/>
      <c r="Y150" s="306"/>
      <c r="Z150" s="306"/>
      <c r="AA150" s="306"/>
      <c r="AB150" s="306"/>
    </row>
    <row r="151" spans="2:28" ht="13.8">
      <c r="B151" s="130" t="s">
        <v>344</v>
      </c>
      <c r="C151" s="8">
        <v>0</v>
      </c>
      <c r="D151" s="8">
        <v>0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P151" s="33" t="str">
        <f t="shared" si="7"/>
        <v>Grey - BiDi_25 Gbps_0.5-7 km</v>
      </c>
      <c r="Q151" s="306">
        <v>0</v>
      </c>
      <c r="R151" s="306">
        <v>0</v>
      </c>
      <c r="S151" s="306"/>
      <c r="T151" s="306"/>
      <c r="U151" s="306"/>
      <c r="V151" s="306"/>
      <c r="W151" s="306"/>
      <c r="X151" s="306"/>
      <c r="Y151" s="306"/>
      <c r="Z151" s="306"/>
      <c r="AA151" s="306"/>
      <c r="AB151" s="306"/>
    </row>
    <row r="152" spans="2:28" ht="13.8">
      <c r="B152" s="130" t="s">
        <v>345</v>
      </c>
      <c r="C152" s="8">
        <v>84</v>
      </c>
      <c r="D152" s="8">
        <v>9000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P152" s="33" t="str">
        <f t="shared" si="7"/>
        <v>Grey - Duplex_25 Gbps_7-20 km</v>
      </c>
      <c r="Q152" s="307">
        <f>1-Q74</f>
        <v>1</v>
      </c>
      <c r="R152" s="307">
        <f t="shared" ref="R152" si="8">1-R74</f>
        <v>1</v>
      </c>
      <c r="S152" s="307"/>
      <c r="T152" s="307"/>
      <c r="U152" s="307"/>
      <c r="V152" s="307"/>
      <c r="W152" s="307"/>
      <c r="X152" s="307"/>
      <c r="Y152" s="307"/>
      <c r="Z152" s="307"/>
      <c r="AA152" s="307"/>
      <c r="AB152" s="307"/>
    </row>
    <row r="153" spans="2:28" ht="13.8">
      <c r="B153" s="130" t="s">
        <v>346</v>
      </c>
      <c r="C153" s="8">
        <v>0</v>
      </c>
      <c r="D153" s="8">
        <v>0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  <c r="P153" s="33" t="str">
        <f t="shared" si="7"/>
        <v>Grey - BiDi_25 Gbps_7-20 km</v>
      </c>
      <c r="Q153" s="307">
        <f t="shared" ref="Q153:R153" si="9">1-Q75</f>
        <v>1</v>
      </c>
      <c r="R153" s="307">
        <f t="shared" si="9"/>
        <v>1</v>
      </c>
      <c r="S153" s="307"/>
      <c r="T153" s="307"/>
      <c r="U153" s="307"/>
      <c r="V153" s="307"/>
      <c r="W153" s="307"/>
      <c r="X153" s="307"/>
      <c r="Y153" s="307"/>
      <c r="Z153" s="307"/>
      <c r="AA153" s="307"/>
      <c r="AB153" s="307"/>
    </row>
    <row r="154" spans="2:28" ht="13.8">
      <c r="B154" s="130" t="s">
        <v>347</v>
      </c>
      <c r="C154" s="8">
        <v>0</v>
      </c>
      <c r="D154" s="8">
        <v>0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  <c r="P154" s="33" t="str">
        <f t="shared" si="7"/>
        <v>Grey - All_50 Gbps_10 km</v>
      </c>
      <c r="Q154" s="307">
        <f t="shared" ref="Q154:R154" si="10">1-Q76</f>
        <v>1</v>
      </c>
      <c r="R154" s="307">
        <f t="shared" si="10"/>
        <v>1</v>
      </c>
      <c r="S154" s="307"/>
      <c r="T154" s="307"/>
      <c r="U154" s="307"/>
      <c r="V154" s="307"/>
      <c r="W154" s="307"/>
      <c r="X154" s="307"/>
      <c r="Y154" s="307"/>
      <c r="Z154" s="307"/>
      <c r="AA154" s="307"/>
      <c r="AB154" s="307"/>
    </row>
    <row r="155" spans="2:28" ht="13.8">
      <c r="B155" s="130" t="s">
        <v>348</v>
      </c>
      <c r="C155" s="8">
        <v>0</v>
      </c>
      <c r="D155" s="8">
        <v>0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  <c r="P155" s="33" t="str">
        <f t="shared" si="7"/>
        <v>Grey - All_50 Gbps_20 km</v>
      </c>
      <c r="Q155" s="307">
        <f t="shared" ref="Q155:R155" si="11">1-Q77</f>
        <v>1</v>
      </c>
      <c r="R155" s="307">
        <f t="shared" si="11"/>
        <v>1</v>
      </c>
      <c r="S155" s="307"/>
      <c r="T155" s="307"/>
      <c r="U155" s="307"/>
      <c r="V155" s="307"/>
      <c r="W155" s="307"/>
      <c r="X155" s="307"/>
      <c r="Y155" s="307"/>
      <c r="Z155" s="307"/>
      <c r="AA155" s="307"/>
      <c r="AB155" s="307"/>
    </row>
    <row r="156" spans="2:28" ht="13.8">
      <c r="B156" s="130" t="s">
        <v>349</v>
      </c>
      <c r="C156" s="8">
        <v>0</v>
      </c>
      <c r="D156" s="8">
        <v>0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P156" s="33" t="str">
        <f t="shared" si="7"/>
        <v>Grey - All_100 Gbps_10 km</v>
      </c>
      <c r="Q156" s="307">
        <f t="shared" ref="Q156:R156" si="12">1-Q78</f>
        <v>1</v>
      </c>
      <c r="R156" s="307">
        <f t="shared" si="12"/>
        <v>1</v>
      </c>
      <c r="S156" s="307"/>
      <c r="T156" s="307"/>
      <c r="U156" s="307"/>
      <c r="V156" s="307"/>
      <c r="W156" s="307"/>
      <c r="X156" s="307"/>
      <c r="Y156" s="307"/>
      <c r="Z156" s="307"/>
      <c r="AA156" s="307"/>
      <c r="AB156" s="307"/>
    </row>
    <row r="157" spans="2:28" ht="13.8">
      <c r="B157" s="130" t="s">
        <v>350</v>
      </c>
      <c r="C157" s="8">
        <v>0</v>
      </c>
      <c r="D157" s="8">
        <v>0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P157" s="33" t="str">
        <f t="shared" si="7"/>
        <v>Grey - All_100 Gbps_20 km</v>
      </c>
      <c r="Q157" s="307">
        <f t="shared" ref="Q157:R157" si="13">1-Q79</f>
        <v>1</v>
      </c>
      <c r="R157" s="307">
        <f t="shared" si="13"/>
        <v>1</v>
      </c>
      <c r="S157" s="307"/>
      <c r="T157" s="307"/>
      <c r="U157" s="307"/>
      <c r="V157" s="307"/>
      <c r="W157" s="307"/>
      <c r="X157" s="307"/>
      <c r="Y157" s="307"/>
      <c r="Z157" s="307"/>
      <c r="AA157" s="307"/>
      <c r="AB157" s="307"/>
    </row>
    <row r="158" spans="2:28" ht="13.8">
      <c r="B158" s="160" t="s">
        <v>351</v>
      </c>
      <c r="C158" s="8">
        <v>0</v>
      </c>
      <c r="D158" s="8">
        <v>0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  <c r="P158" s="33" t="str">
        <f t="shared" si="7"/>
        <v>CWDM_10 Gbps_≤ 20 km</v>
      </c>
      <c r="Q158" s="306">
        <v>0</v>
      </c>
      <c r="R158" s="306">
        <v>0</v>
      </c>
      <c r="S158" s="306"/>
      <c r="T158" s="306"/>
      <c r="U158" s="306"/>
      <c r="V158" s="306"/>
      <c r="W158" s="306"/>
      <c r="X158" s="306"/>
      <c r="Y158" s="306"/>
      <c r="Z158" s="306"/>
      <c r="AA158" s="306"/>
      <c r="AB158" s="306"/>
    </row>
    <row r="159" spans="2:28" ht="13.8">
      <c r="B159" s="160" t="s">
        <v>352</v>
      </c>
      <c r="C159" s="8">
        <v>0</v>
      </c>
      <c r="D159" s="8">
        <v>0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  <c r="P159" s="33" t="str">
        <f t="shared" si="7"/>
        <v>DWDM_10 Gbps_≤ 20 km</v>
      </c>
      <c r="Q159" s="306">
        <v>0</v>
      </c>
      <c r="R159" s="306">
        <v>0</v>
      </c>
      <c r="S159" s="306"/>
      <c r="T159" s="306"/>
      <c r="U159" s="306"/>
      <c r="V159" s="306"/>
      <c r="W159" s="306"/>
      <c r="X159" s="306"/>
      <c r="Y159" s="306"/>
      <c r="Z159" s="306"/>
      <c r="AA159" s="306"/>
      <c r="AB159" s="306"/>
    </row>
    <row r="160" spans="2:28" ht="13.8">
      <c r="B160" s="160" t="s">
        <v>353</v>
      </c>
      <c r="C160" s="8">
        <v>0</v>
      </c>
      <c r="D160" s="8">
        <v>0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P160" s="33" t="str">
        <f t="shared" si="7"/>
        <v>CWDM_25 Gbps_≤ 20 km</v>
      </c>
      <c r="Q160" s="307">
        <f t="shared" ref="Q160:R160" si="14">1-Q82</f>
        <v>1</v>
      </c>
      <c r="R160" s="307">
        <f t="shared" si="14"/>
        <v>1</v>
      </c>
      <c r="S160" s="307"/>
      <c r="T160" s="307"/>
      <c r="U160" s="307"/>
      <c r="V160" s="307"/>
      <c r="W160" s="307"/>
      <c r="X160" s="307"/>
      <c r="Y160" s="307"/>
      <c r="Z160" s="307"/>
      <c r="AA160" s="307"/>
      <c r="AB160" s="307"/>
    </row>
    <row r="161" spans="2:28" ht="13.8">
      <c r="B161" s="160" t="s">
        <v>354</v>
      </c>
      <c r="C161" s="8">
        <v>0</v>
      </c>
      <c r="D161" s="8">
        <v>0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P161" s="33" t="str">
        <f t="shared" si="7"/>
        <v>DWDM_25 Gbps_≤ 20 km</v>
      </c>
      <c r="Q161" s="307">
        <f t="shared" ref="Q161:R161" si="15">1-Q83</f>
        <v>1</v>
      </c>
      <c r="R161" s="307">
        <f t="shared" si="15"/>
        <v>1</v>
      </c>
      <c r="S161" s="307"/>
      <c r="T161" s="307"/>
      <c r="U161" s="307"/>
      <c r="V161" s="307"/>
      <c r="W161" s="307"/>
      <c r="X161" s="307"/>
      <c r="Y161" s="307"/>
      <c r="Z161" s="307"/>
      <c r="AA161" s="307"/>
      <c r="AB161" s="307"/>
    </row>
    <row r="162" spans="2:28" ht="13.8">
      <c r="B162" s="160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P162" s="33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  <c r="AA162" s="306"/>
      <c r="AB162" s="306"/>
    </row>
    <row r="163" spans="2:28" ht="13.8">
      <c r="B163" s="160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P163" s="33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  <c r="AA163" s="306"/>
      <c r="AB163" s="306"/>
    </row>
    <row r="164" spans="2:28" ht="13.8">
      <c r="B164" s="161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P164" s="34"/>
      <c r="Q164" s="328"/>
      <c r="R164" s="328"/>
      <c r="S164" s="328"/>
      <c r="T164" s="328"/>
      <c r="U164" s="328"/>
      <c r="V164" s="328"/>
      <c r="W164" s="328"/>
      <c r="X164" s="328"/>
      <c r="Y164" s="328"/>
      <c r="Z164" s="328"/>
      <c r="AA164" s="328"/>
      <c r="AB164" s="328"/>
    </row>
    <row r="165" spans="2:28" ht="13.8">
      <c r="B165" s="53" t="s">
        <v>372</v>
      </c>
      <c r="C165" s="23">
        <v>84</v>
      </c>
      <c r="D165" s="23">
        <v>9000</v>
      </c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2:28">
      <c r="Q166" s="310"/>
      <c r="R166" s="310"/>
      <c r="S166" s="310"/>
      <c r="T166" s="310"/>
      <c r="U166" s="310"/>
      <c r="V166" s="310"/>
      <c r="W166" s="310"/>
      <c r="X166" s="310"/>
      <c r="Y166" s="310"/>
      <c r="Z166" s="310"/>
      <c r="AA166" s="310"/>
      <c r="AB166" s="310"/>
    </row>
    <row r="167" spans="2:28" ht="21">
      <c r="B167" s="3" t="s">
        <v>16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P167" s="3" t="str">
        <f t="shared" ref="P167:P200" si="16">B167</f>
        <v>GaAs discrete</v>
      </c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</row>
    <row r="168" spans="2:28" ht="13.8">
      <c r="B168" s="51" t="s">
        <v>57</v>
      </c>
      <c r="C168" s="7">
        <v>2016</v>
      </c>
      <c r="D168" s="7">
        <v>2017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P168" s="14" t="str">
        <f t="shared" si="16"/>
        <v>Product category</v>
      </c>
      <c r="Q168" s="144">
        <v>2016</v>
      </c>
      <c r="R168" s="144">
        <v>2017</v>
      </c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</row>
    <row r="169" spans="2:28" ht="13.8">
      <c r="B169" s="130" t="s">
        <v>326</v>
      </c>
      <c r="C169" s="8">
        <v>45000</v>
      </c>
      <c r="D169" s="8">
        <v>9266.4622706264581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  <c r="P169" s="32" t="str">
        <f t="shared" si="16"/>
        <v>CPRI - grey_1 Gbps_≤ 0.5 km</v>
      </c>
      <c r="Q169" s="306">
        <v>1</v>
      </c>
      <c r="R169" s="306">
        <v>1</v>
      </c>
      <c r="S169" s="306"/>
      <c r="T169" s="306"/>
      <c r="U169" s="306"/>
      <c r="V169" s="306"/>
      <c r="W169" s="306"/>
      <c r="X169" s="306"/>
      <c r="Y169" s="306"/>
      <c r="Z169" s="306"/>
      <c r="AA169" s="306"/>
      <c r="AB169" s="306"/>
    </row>
    <row r="170" spans="2:28" ht="13.8">
      <c r="B170" s="130" t="s">
        <v>327</v>
      </c>
      <c r="C170" s="8">
        <v>0</v>
      </c>
      <c r="D170" s="8">
        <v>0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P170" s="33" t="str">
        <f t="shared" si="16"/>
        <v>CPRI - grey_1 Gbps_&gt;0.5-10 km</v>
      </c>
      <c r="Q170" s="306">
        <v>0</v>
      </c>
      <c r="R170" s="306">
        <v>0</v>
      </c>
      <c r="S170" s="306"/>
      <c r="T170" s="306"/>
      <c r="U170" s="306"/>
      <c r="V170" s="306"/>
      <c r="W170" s="306"/>
      <c r="X170" s="306"/>
      <c r="Y170" s="306"/>
      <c r="Z170" s="306"/>
      <c r="AA170" s="306"/>
      <c r="AB170" s="306"/>
    </row>
    <row r="171" spans="2:28" ht="13.8">
      <c r="B171" s="130" t="s">
        <v>328</v>
      </c>
      <c r="C171" s="8">
        <v>0</v>
      </c>
      <c r="D171" s="8">
        <v>0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P171" s="33" t="str">
        <f t="shared" si="16"/>
        <v>CPRI - grey_1 Gbps_10-20 km</v>
      </c>
      <c r="Q171" s="306">
        <v>0</v>
      </c>
      <c r="R171" s="306">
        <v>0</v>
      </c>
      <c r="S171" s="306"/>
      <c r="T171" s="306"/>
      <c r="U171" s="306"/>
      <c r="V171" s="306"/>
      <c r="W171" s="306"/>
      <c r="X171" s="306"/>
      <c r="Y171" s="306"/>
      <c r="Z171" s="306"/>
      <c r="AA171" s="306"/>
      <c r="AB171" s="306"/>
    </row>
    <row r="172" spans="2:28" ht="13.8">
      <c r="B172" s="130" t="s">
        <v>326</v>
      </c>
      <c r="C172" s="8">
        <v>2546638</v>
      </c>
      <c r="D172" s="8">
        <v>1100295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P172" s="33" t="str">
        <f t="shared" si="16"/>
        <v>CPRI - grey_1 Gbps_≤ 0.5 km</v>
      </c>
      <c r="Q172" s="306">
        <v>1</v>
      </c>
      <c r="R172" s="306">
        <v>1</v>
      </c>
      <c r="S172" s="306"/>
      <c r="T172" s="306"/>
      <c r="U172" s="306"/>
      <c r="V172" s="306"/>
      <c r="W172" s="306"/>
      <c r="X172" s="306"/>
      <c r="Y172" s="306"/>
      <c r="Z172" s="306"/>
      <c r="AA172" s="306"/>
      <c r="AB172" s="306"/>
    </row>
    <row r="173" spans="2:28" ht="13.8">
      <c r="B173" s="130" t="s">
        <v>330</v>
      </c>
      <c r="C173" s="8">
        <v>0</v>
      </c>
      <c r="D173" s="8">
        <v>0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P173" s="33" t="str">
        <f t="shared" si="16"/>
        <v>CPRI - grey_3 Gbps_&gt;0.5-10 km</v>
      </c>
      <c r="Q173" s="306">
        <v>0</v>
      </c>
      <c r="R173" s="306">
        <v>0</v>
      </c>
      <c r="S173" s="306"/>
      <c r="T173" s="306"/>
      <c r="U173" s="306"/>
      <c r="V173" s="306"/>
      <c r="W173" s="306"/>
      <c r="X173" s="306"/>
      <c r="Y173" s="306"/>
      <c r="Z173" s="306"/>
      <c r="AA173" s="306"/>
      <c r="AB173" s="306"/>
    </row>
    <row r="174" spans="2:28" ht="13.8">
      <c r="B174" s="130" t="s">
        <v>331</v>
      </c>
      <c r="C174" s="8">
        <v>0</v>
      </c>
      <c r="D174" s="8">
        <v>0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P174" s="33" t="str">
        <f t="shared" si="16"/>
        <v>CPRI - grey_3 Gbps_10-20 km</v>
      </c>
      <c r="Q174" s="306">
        <v>0</v>
      </c>
      <c r="R174" s="306">
        <v>0</v>
      </c>
      <c r="S174" s="306"/>
      <c r="T174" s="306"/>
      <c r="U174" s="306"/>
      <c r="V174" s="306"/>
      <c r="W174" s="306"/>
      <c r="X174" s="306"/>
      <c r="Y174" s="306"/>
      <c r="Z174" s="306"/>
      <c r="AA174" s="306"/>
      <c r="AB174" s="306"/>
    </row>
    <row r="175" spans="2:28" ht="13.8">
      <c r="B175" s="130" t="s">
        <v>129</v>
      </c>
      <c r="C175" s="8">
        <v>2144753</v>
      </c>
      <c r="D175" s="8">
        <v>1778279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  <c r="P175" s="33" t="str">
        <f t="shared" si="16"/>
        <v>CPRI - grey_6 Gbps_≤ 0.5 km</v>
      </c>
      <c r="Q175" s="306">
        <v>1</v>
      </c>
      <c r="R175" s="306">
        <v>1</v>
      </c>
      <c r="S175" s="306"/>
      <c r="T175" s="306"/>
      <c r="U175" s="306"/>
      <c r="V175" s="306"/>
      <c r="W175" s="306"/>
      <c r="X175" s="306"/>
      <c r="Y175" s="306"/>
      <c r="Z175" s="306"/>
      <c r="AA175" s="306"/>
      <c r="AB175" s="306"/>
    </row>
    <row r="176" spans="2:28" ht="13.8">
      <c r="B176" s="130" t="s">
        <v>332</v>
      </c>
      <c r="C176" s="8">
        <v>0</v>
      </c>
      <c r="D176" s="8">
        <v>0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  <c r="P176" s="33" t="str">
        <f t="shared" si="16"/>
        <v>CPRI - grey_6 Gbps_&gt;0.5-10 km</v>
      </c>
      <c r="Q176" s="306">
        <v>0</v>
      </c>
      <c r="R176" s="306">
        <v>0</v>
      </c>
      <c r="S176" s="306"/>
      <c r="T176" s="306"/>
      <c r="U176" s="306"/>
      <c r="V176" s="306"/>
      <c r="W176" s="306"/>
      <c r="X176" s="306"/>
      <c r="Y176" s="306"/>
      <c r="Z176" s="306"/>
      <c r="AA176" s="306"/>
      <c r="AB176" s="306"/>
    </row>
    <row r="177" spans="2:28" ht="13.8">
      <c r="B177" s="130" t="s">
        <v>333</v>
      </c>
      <c r="C177" s="8">
        <v>0</v>
      </c>
      <c r="D177" s="8">
        <v>0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  <c r="P177" s="33" t="str">
        <f t="shared" si="16"/>
        <v>CPRI - grey_6 Gbps_10-20 km</v>
      </c>
      <c r="Q177" s="306">
        <v>0</v>
      </c>
      <c r="R177" s="306">
        <v>0</v>
      </c>
      <c r="S177" s="306"/>
      <c r="T177" s="306"/>
      <c r="U177" s="306"/>
      <c r="V177" s="306"/>
      <c r="W177" s="306"/>
      <c r="X177" s="306"/>
      <c r="Y177" s="306"/>
      <c r="Z177" s="306"/>
      <c r="AA177" s="306"/>
      <c r="AB177" s="306"/>
    </row>
    <row r="178" spans="2:28" ht="13.8">
      <c r="B178" s="130" t="s">
        <v>334</v>
      </c>
      <c r="C178" s="8">
        <v>0</v>
      </c>
      <c r="D178" s="8">
        <v>0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  <c r="P178" s="33" t="str">
        <f t="shared" si="16"/>
        <v>CPRI - grey_12-16 Gbps_≤ 0.5 km</v>
      </c>
      <c r="Q178" s="306">
        <v>1</v>
      </c>
      <c r="R178" s="306">
        <v>1</v>
      </c>
      <c r="S178" s="306"/>
      <c r="T178" s="306"/>
      <c r="U178" s="306"/>
      <c r="V178" s="306"/>
      <c r="W178" s="306"/>
      <c r="X178" s="306"/>
      <c r="Y178" s="306"/>
      <c r="Z178" s="306"/>
      <c r="AA178" s="306"/>
      <c r="AB178" s="306"/>
    </row>
    <row r="179" spans="2:28" ht="13.8">
      <c r="B179" s="130" t="s">
        <v>335</v>
      </c>
      <c r="C179" s="8">
        <v>0</v>
      </c>
      <c r="D179" s="8">
        <v>0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  <c r="P179" s="33" t="str">
        <f t="shared" si="16"/>
        <v>CPRI - grey_12-16 Gbps_&gt;0.5-10 km</v>
      </c>
      <c r="Q179" s="306">
        <v>0</v>
      </c>
      <c r="R179" s="306">
        <v>0</v>
      </c>
      <c r="S179" s="306"/>
      <c r="T179" s="306"/>
      <c r="U179" s="306"/>
      <c r="V179" s="306"/>
      <c r="W179" s="306"/>
      <c r="X179" s="306"/>
      <c r="Y179" s="306"/>
      <c r="Z179" s="306"/>
      <c r="AA179" s="306"/>
      <c r="AB179" s="306"/>
    </row>
    <row r="180" spans="2:28" ht="13.8">
      <c r="B180" s="130" t="s">
        <v>128</v>
      </c>
      <c r="C180" s="8">
        <v>0</v>
      </c>
      <c r="D180" s="8">
        <v>0</v>
      </c>
      <c r="E180" s="8"/>
      <c r="F180" s="8"/>
      <c r="G180" s="8"/>
      <c r="H180" s="8"/>
      <c r="I180" s="8"/>
      <c r="J180" s="8"/>
      <c r="K180" s="8"/>
      <c r="L180" s="8"/>
      <c r="M180" s="8"/>
      <c r="N180" s="8"/>
      <c r="P180" s="33" t="str">
        <f t="shared" si="16"/>
        <v>CPRI - grey_12-16 Gbps_10-20 km</v>
      </c>
      <c r="Q180" s="306">
        <v>0</v>
      </c>
      <c r="R180" s="306">
        <v>0</v>
      </c>
      <c r="S180" s="306"/>
      <c r="T180" s="306"/>
      <c r="U180" s="306"/>
      <c r="V180" s="306"/>
      <c r="W180" s="306"/>
      <c r="X180" s="306"/>
      <c r="Y180" s="306"/>
      <c r="Z180" s="306"/>
      <c r="AA180" s="306"/>
      <c r="AB180" s="306"/>
    </row>
    <row r="181" spans="2:28" ht="13.8">
      <c r="B181" s="130" t="s">
        <v>336</v>
      </c>
      <c r="C181" s="8">
        <v>0</v>
      </c>
      <c r="D181" s="8">
        <v>0</v>
      </c>
      <c r="E181" s="8"/>
      <c r="F181" s="8"/>
      <c r="G181" s="8"/>
      <c r="H181" s="8"/>
      <c r="I181" s="8"/>
      <c r="J181" s="8"/>
      <c r="K181" s="8"/>
      <c r="L181" s="8"/>
      <c r="M181" s="8"/>
      <c r="N181" s="8"/>
      <c r="P181" s="33" t="str">
        <f t="shared" si="16"/>
        <v>WDM_1 Gbps_≤ 0.5 km</v>
      </c>
      <c r="Q181" s="306">
        <v>1</v>
      </c>
      <c r="R181" s="306">
        <v>1</v>
      </c>
      <c r="S181" s="306"/>
      <c r="T181" s="306"/>
      <c r="U181" s="306"/>
      <c r="V181" s="306"/>
      <c r="W181" s="306"/>
      <c r="X181" s="306"/>
      <c r="Y181" s="306"/>
      <c r="Z181" s="306"/>
      <c r="AA181" s="306"/>
      <c r="AB181" s="306"/>
    </row>
    <row r="182" spans="2:28" ht="13.8">
      <c r="B182" s="130" t="s">
        <v>337</v>
      </c>
      <c r="C182" s="8">
        <v>0</v>
      </c>
      <c r="D182" s="8">
        <v>0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  <c r="P182" s="33" t="str">
        <f t="shared" si="16"/>
        <v>WDM_1 Gbps_&gt;0.5-10 km</v>
      </c>
      <c r="Q182" s="306">
        <v>0</v>
      </c>
      <c r="R182" s="306">
        <v>0</v>
      </c>
      <c r="S182" s="306"/>
      <c r="T182" s="306"/>
      <c r="U182" s="306"/>
      <c r="V182" s="306"/>
      <c r="W182" s="306"/>
      <c r="X182" s="306"/>
      <c r="Y182" s="306"/>
      <c r="Z182" s="306"/>
      <c r="AA182" s="306"/>
      <c r="AB182" s="306"/>
    </row>
    <row r="183" spans="2:28" ht="13.8">
      <c r="B183" s="132" t="s">
        <v>97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135"/>
      <c r="P183" s="134" t="str">
        <f t="shared" si="16"/>
        <v>sum of above, in forecast model</v>
      </c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06"/>
    </row>
    <row r="184" spans="2:28" ht="13.8">
      <c r="B184" s="130" t="s">
        <v>338</v>
      </c>
      <c r="C184" s="8">
        <v>1108518.3358539655</v>
      </c>
      <c r="D184" s="8">
        <v>762309.20232291287</v>
      </c>
      <c r="E184" s="8"/>
      <c r="F184" s="8"/>
      <c r="G184" s="8"/>
      <c r="H184" s="8"/>
      <c r="I184" s="8"/>
      <c r="J184" s="8"/>
      <c r="K184" s="8"/>
      <c r="L184" s="8"/>
      <c r="M184" s="8"/>
      <c r="N184" s="8"/>
      <c r="P184" s="33" t="str">
        <f t="shared" si="16"/>
        <v>Grey - All_10 Gbps_≤ 0.5 km</v>
      </c>
      <c r="Q184" s="306">
        <v>1</v>
      </c>
      <c r="R184" s="306">
        <v>1</v>
      </c>
      <c r="S184" s="306"/>
      <c r="T184" s="306"/>
      <c r="U184" s="306"/>
      <c r="V184" s="306"/>
      <c r="W184" s="306"/>
      <c r="X184" s="306"/>
      <c r="Y184" s="306"/>
      <c r="Z184" s="306"/>
      <c r="AA184" s="306"/>
      <c r="AB184" s="306"/>
    </row>
    <row r="185" spans="2:28" ht="13.8">
      <c r="B185" s="130" t="s">
        <v>339</v>
      </c>
      <c r="C185" s="8">
        <v>0</v>
      </c>
      <c r="D185" s="8">
        <v>0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P185" s="33" t="str">
        <f t="shared" si="16"/>
        <v>Grey - All_10 Gbps_0.5-7 km</v>
      </c>
      <c r="Q185" s="306">
        <v>0</v>
      </c>
      <c r="R185" s="306">
        <v>0</v>
      </c>
      <c r="S185" s="306"/>
      <c r="T185" s="306"/>
      <c r="U185" s="306"/>
      <c r="V185" s="306"/>
      <c r="W185" s="306"/>
      <c r="X185" s="306"/>
      <c r="Y185" s="306"/>
      <c r="Z185" s="306"/>
      <c r="AA185" s="306"/>
      <c r="AB185" s="306"/>
    </row>
    <row r="186" spans="2:28" ht="13.8">
      <c r="B186" s="130" t="s">
        <v>340</v>
      </c>
      <c r="C186" s="8">
        <v>0</v>
      </c>
      <c r="D186" s="8">
        <v>0</v>
      </c>
      <c r="E186" s="8"/>
      <c r="F186" s="8"/>
      <c r="G186" s="8"/>
      <c r="H186" s="8"/>
      <c r="I186" s="8"/>
      <c r="J186" s="8"/>
      <c r="K186" s="8"/>
      <c r="L186" s="8"/>
      <c r="M186" s="8"/>
      <c r="N186" s="8"/>
      <c r="P186" s="33" t="str">
        <f t="shared" si="16"/>
        <v>Grey - All_10 Gbps_7-20 km</v>
      </c>
      <c r="Q186" s="306">
        <v>0</v>
      </c>
      <c r="R186" s="306">
        <v>0</v>
      </c>
      <c r="S186" s="306"/>
      <c r="T186" s="306"/>
      <c r="U186" s="306"/>
      <c r="V186" s="306"/>
      <c r="W186" s="306"/>
      <c r="X186" s="306"/>
      <c r="Y186" s="306"/>
      <c r="Z186" s="306"/>
      <c r="AA186" s="306"/>
      <c r="AB186" s="306"/>
    </row>
    <row r="187" spans="2:28" ht="13.8">
      <c r="B187" s="130" t="s">
        <v>341</v>
      </c>
      <c r="C187" s="8">
        <v>150</v>
      </c>
      <c r="D187" s="8">
        <v>4000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  <c r="P187" s="33" t="str">
        <f t="shared" si="16"/>
        <v>Grey - All_25 Gbps_≤ 0.5 km MMF</v>
      </c>
      <c r="Q187" s="306">
        <v>1</v>
      </c>
      <c r="R187" s="306">
        <v>1</v>
      </c>
      <c r="S187" s="306"/>
      <c r="T187" s="306"/>
      <c r="U187" s="306"/>
      <c r="V187" s="306"/>
      <c r="W187" s="306"/>
      <c r="X187" s="306"/>
      <c r="Y187" s="306"/>
      <c r="Z187" s="306"/>
      <c r="AA187" s="306"/>
      <c r="AB187" s="306"/>
    </row>
    <row r="188" spans="2:28" ht="13.8">
      <c r="B188" s="130" t="s">
        <v>342</v>
      </c>
      <c r="C188" s="8">
        <v>0</v>
      </c>
      <c r="D188" s="8">
        <v>0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P188" s="33" t="str">
        <f t="shared" si="16"/>
        <v>Grey - All_25 Gbps_≤ 0.5 km SMF</v>
      </c>
      <c r="Q188" s="306">
        <v>0</v>
      </c>
      <c r="R188" s="306">
        <v>0</v>
      </c>
      <c r="S188" s="306"/>
      <c r="T188" s="306"/>
      <c r="U188" s="306"/>
      <c r="V188" s="306"/>
      <c r="W188" s="306"/>
      <c r="X188" s="306"/>
      <c r="Y188" s="306"/>
      <c r="Z188" s="306"/>
      <c r="AA188" s="306"/>
      <c r="AB188" s="306"/>
    </row>
    <row r="189" spans="2:28" ht="13.8">
      <c r="B189" s="130" t="s">
        <v>343</v>
      </c>
      <c r="C189" s="8">
        <v>0</v>
      </c>
      <c r="D189" s="8">
        <v>0</v>
      </c>
      <c r="E189" s="8"/>
      <c r="F189" s="8"/>
      <c r="G189" s="8"/>
      <c r="H189" s="8"/>
      <c r="I189" s="8"/>
      <c r="J189" s="8"/>
      <c r="K189" s="8"/>
      <c r="L189" s="8"/>
      <c r="M189" s="8"/>
      <c r="N189" s="8"/>
      <c r="P189" s="33" t="str">
        <f t="shared" si="16"/>
        <v>Grey - Duplex_25 Gbps_0.5-7 km</v>
      </c>
      <c r="Q189" s="306">
        <v>0</v>
      </c>
      <c r="R189" s="306">
        <v>0</v>
      </c>
      <c r="S189" s="306"/>
      <c r="T189" s="306"/>
      <c r="U189" s="306"/>
      <c r="V189" s="306"/>
      <c r="W189" s="306"/>
      <c r="X189" s="306"/>
      <c r="Y189" s="306"/>
      <c r="Z189" s="306"/>
      <c r="AA189" s="306"/>
      <c r="AB189" s="306"/>
    </row>
    <row r="190" spans="2:28" ht="13.8">
      <c r="B190" s="130" t="s">
        <v>344</v>
      </c>
      <c r="C190" s="8">
        <v>0</v>
      </c>
      <c r="D190" s="8">
        <v>0</v>
      </c>
      <c r="E190" s="8"/>
      <c r="F190" s="8"/>
      <c r="G190" s="8"/>
      <c r="H190" s="8"/>
      <c r="I190" s="8"/>
      <c r="J190" s="8"/>
      <c r="K190" s="8"/>
      <c r="L190" s="8"/>
      <c r="M190" s="8"/>
      <c r="N190" s="8"/>
      <c r="P190" s="33" t="str">
        <f t="shared" si="16"/>
        <v>Grey - BiDi_25 Gbps_0.5-7 km</v>
      </c>
      <c r="Q190" s="306">
        <v>0</v>
      </c>
      <c r="R190" s="306">
        <v>0</v>
      </c>
      <c r="S190" s="306"/>
      <c r="T190" s="306"/>
      <c r="U190" s="306"/>
      <c r="V190" s="306"/>
      <c r="W190" s="306"/>
      <c r="X190" s="306"/>
      <c r="Y190" s="306"/>
      <c r="Z190" s="306"/>
      <c r="AA190" s="306"/>
      <c r="AB190" s="306"/>
    </row>
    <row r="191" spans="2:28" ht="13.8">
      <c r="B191" s="130" t="s">
        <v>345</v>
      </c>
      <c r="C191" s="8">
        <v>0</v>
      </c>
      <c r="D191" s="8">
        <v>0</v>
      </c>
      <c r="E191" s="8"/>
      <c r="F191" s="8"/>
      <c r="G191" s="8"/>
      <c r="H191" s="8"/>
      <c r="I191" s="8"/>
      <c r="J191" s="8"/>
      <c r="K191" s="8"/>
      <c r="L191" s="8"/>
      <c r="M191" s="8"/>
      <c r="N191" s="8"/>
      <c r="P191" s="33" t="str">
        <f t="shared" si="16"/>
        <v>Grey - Duplex_25 Gbps_7-20 km</v>
      </c>
      <c r="Q191" s="306">
        <v>0</v>
      </c>
      <c r="R191" s="306">
        <v>0</v>
      </c>
      <c r="S191" s="306"/>
      <c r="T191" s="306"/>
      <c r="U191" s="306"/>
      <c r="V191" s="306"/>
      <c r="W191" s="306"/>
      <c r="X191" s="306"/>
      <c r="Y191" s="306"/>
      <c r="Z191" s="306"/>
      <c r="AA191" s="306"/>
      <c r="AB191" s="306"/>
    </row>
    <row r="192" spans="2:28" ht="13.8">
      <c r="B192" s="130" t="s">
        <v>346</v>
      </c>
      <c r="C192" s="8">
        <v>0</v>
      </c>
      <c r="D192" s="8">
        <v>0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P192" s="33" t="str">
        <f t="shared" si="16"/>
        <v>Grey - BiDi_25 Gbps_7-20 km</v>
      </c>
      <c r="Q192" s="306">
        <v>0</v>
      </c>
      <c r="R192" s="306">
        <v>0</v>
      </c>
      <c r="S192" s="306"/>
      <c r="T192" s="306"/>
      <c r="U192" s="306"/>
      <c r="V192" s="306"/>
      <c r="W192" s="306"/>
      <c r="X192" s="306"/>
      <c r="Y192" s="306"/>
      <c r="Z192" s="306"/>
      <c r="AA192" s="306"/>
      <c r="AB192" s="306"/>
    </row>
    <row r="193" spans="2:28" ht="13.8">
      <c r="B193" s="130" t="s">
        <v>347</v>
      </c>
      <c r="C193" s="8">
        <v>0</v>
      </c>
      <c r="D193" s="8">
        <v>0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P193" s="33" t="str">
        <f t="shared" si="16"/>
        <v>Grey - All_50 Gbps_10 km</v>
      </c>
      <c r="Q193" s="306">
        <v>0</v>
      </c>
      <c r="R193" s="306">
        <v>0</v>
      </c>
      <c r="S193" s="306"/>
      <c r="T193" s="306"/>
      <c r="U193" s="306"/>
      <c r="V193" s="306"/>
      <c r="W193" s="306"/>
      <c r="X193" s="306"/>
      <c r="Y193" s="306"/>
      <c r="Z193" s="306"/>
      <c r="AA193" s="306"/>
      <c r="AB193" s="306"/>
    </row>
    <row r="194" spans="2:28" ht="13.8">
      <c r="B194" s="130" t="s">
        <v>348</v>
      </c>
      <c r="C194" s="8">
        <v>0</v>
      </c>
      <c r="D194" s="8">
        <v>0</v>
      </c>
      <c r="E194" s="8"/>
      <c r="F194" s="8"/>
      <c r="G194" s="8"/>
      <c r="H194" s="8"/>
      <c r="I194" s="8"/>
      <c r="J194" s="8"/>
      <c r="K194" s="8"/>
      <c r="L194" s="8"/>
      <c r="M194" s="8"/>
      <c r="N194" s="8"/>
      <c r="P194" s="33" t="str">
        <f t="shared" si="16"/>
        <v>Grey - All_50 Gbps_20 km</v>
      </c>
      <c r="Q194" s="306">
        <v>0</v>
      </c>
      <c r="R194" s="306">
        <v>0</v>
      </c>
      <c r="S194" s="306"/>
      <c r="T194" s="306"/>
      <c r="U194" s="306"/>
      <c r="V194" s="306"/>
      <c r="W194" s="306"/>
      <c r="X194" s="306"/>
      <c r="Y194" s="306"/>
      <c r="Z194" s="306"/>
      <c r="AA194" s="306"/>
      <c r="AB194" s="306"/>
    </row>
    <row r="195" spans="2:28" ht="13.8">
      <c r="B195" s="130" t="s">
        <v>349</v>
      </c>
      <c r="C195" s="8">
        <v>0</v>
      </c>
      <c r="D195" s="8">
        <v>0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P195" s="33" t="str">
        <f t="shared" si="16"/>
        <v>Grey - All_100 Gbps_10 km</v>
      </c>
      <c r="Q195" s="306">
        <v>0</v>
      </c>
      <c r="R195" s="306">
        <v>0</v>
      </c>
      <c r="S195" s="306"/>
      <c r="T195" s="306"/>
      <c r="U195" s="306"/>
      <c r="V195" s="306"/>
      <c r="W195" s="306"/>
      <c r="X195" s="306"/>
      <c r="Y195" s="306"/>
      <c r="Z195" s="306"/>
      <c r="AA195" s="306"/>
      <c r="AB195" s="306"/>
    </row>
    <row r="196" spans="2:28" ht="13.8">
      <c r="B196" s="130" t="s">
        <v>350</v>
      </c>
      <c r="C196" s="8">
        <v>0</v>
      </c>
      <c r="D196" s="8">
        <v>0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  <c r="P196" s="33" t="str">
        <f t="shared" si="16"/>
        <v>Grey - All_100 Gbps_20 km</v>
      </c>
      <c r="Q196" s="306">
        <v>0</v>
      </c>
      <c r="R196" s="306">
        <v>0</v>
      </c>
      <c r="S196" s="306"/>
      <c r="T196" s="306"/>
      <c r="U196" s="306"/>
      <c r="V196" s="306"/>
      <c r="W196" s="306"/>
      <c r="X196" s="306"/>
      <c r="Y196" s="306"/>
      <c r="Z196" s="306"/>
      <c r="AA196" s="306"/>
      <c r="AB196" s="306"/>
    </row>
    <row r="197" spans="2:28" ht="13.8">
      <c r="B197" s="160" t="s">
        <v>351</v>
      </c>
      <c r="C197" s="8">
        <v>0</v>
      </c>
      <c r="D197" s="8">
        <v>0</v>
      </c>
      <c r="E197" s="8"/>
      <c r="F197" s="8"/>
      <c r="G197" s="8"/>
      <c r="H197" s="8"/>
      <c r="I197" s="8"/>
      <c r="J197" s="8"/>
      <c r="K197" s="8"/>
      <c r="L197" s="8"/>
      <c r="M197" s="8"/>
      <c r="N197" s="8"/>
      <c r="P197" s="33" t="str">
        <f t="shared" si="16"/>
        <v>CWDM_10 Gbps_≤ 20 km</v>
      </c>
      <c r="Q197" s="306">
        <v>0</v>
      </c>
      <c r="R197" s="306">
        <v>0</v>
      </c>
      <c r="S197" s="306"/>
      <c r="T197" s="306"/>
      <c r="U197" s="306"/>
      <c r="V197" s="306"/>
      <c r="W197" s="306"/>
      <c r="X197" s="306"/>
      <c r="Y197" s="306"/>
      <c r="Z197" s="306"/>
      <c r="AA197" s="306"/>
      <c r="AB197" s="306"/>
    </row>
    <row r="198" spans="2:28" ht="13.8">
      <c r="B198" s="160" t="s">
        <v>352</v>
      </c>
      <c r="C198" s="8">
        <v>0</v>
      </c>
      <c r="D198" s="8">
        <v>0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P198" s="33" t="str">
        <f t="shared" si="16"/>
        <v>DWDM_10 Gbps_≤ 20 km</v>
      </c>
      <c r="Q198" s="306">
        <v>0</v>
      </c>
      <c r="R198" s="306">
        <v>0</v>
      </c>
      <c r="S198" s="306"/>
      <c r="T198" s="306"/>
      <c r="U198" s="306"/>
      <c r="V198" s="306"/>
      <c r="W198" s="306"/>
      <c r="X198" s="306"/>
      <c r="Y198" s="306"/>
      <c r="Z198" s="306"/>
      <c r="AA198" s="306"/>
      <c r="AB198" s="306"/>
    </row>
    <row r="199" spans="2:28" ht="13.8">
      <c r="B199" s="160" t="s">
        <v>353</v>
      </c>
      <c r="C199" s="8">
        <v>0</v>
      </c>
      <c r="D199" s="8">
        <v>0</v>
      </c>
      <c r="E199" s="8"/>
      <c r="F199" s="8"/>
      <c r="G199" s="8"/>
      <c r="H199" s="8"/>
      <c r="I199" s="8"/>
      <c r="J199" s="8"/>
      <c r="K199" s="8"/>
      <c r="L199" s="8"/>
      <c r="M199" s="8"/>
      <c r="N199" s="8"/>
      <c r="P199" s="33" t="str">
        <f t="shared" si="16"/>
        <v>CWDM_25 Gbps_≤ 20 km</v>
      </c>
      <c r="Q199" s="306">
        <v>0</v>
      </c>
      <c r="R199" s="306">
        <v>0</v>
      </c>
      <c r="S199" s="306"/>
      <c r="T199" s="306"/>
      <c r="U199" s="306"/>
      <c r="V199" s="306"/>
      <c r="W199" s="306"/>
      <c r="X199" s="306"/>
      <c r="Y199" s="306"/>
      <c r="Z199" s="306"/>
      <c r="AA199" s="306"/>
      <c r="AB199" s="306"/>
    </row>
    <row r="200" spans="2:28" ht="13.8">
      <c r="B200" s="160" t="s">
        <v>354</v>
      </c>
      <c r="C200" s="8">
        <v>0</v>
      </c>
      <c r="D200" s="8">
        <v>0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P200" s="33" t="str">
        <f t="shared" si="16"/>
        <v>DWDM_25 Gbps_≤ 20 km</v>
      </c>
      <c r="Q200" s="306">
        <v>0</v>
      </c>
      <c r="R200" s="306">
        <v>0</v>
      </c>
      <c r="S200" s="306"/>
      <c r="T200" s="306"/>
      <c r="U200" s="306"/>
      <c r="V200" s="306"/>
      <c r="W200" s="306"/>
      <c r="X200" s="306"/>
      <c r="Y200" s="306"/>
      <c r="Z200" s="306"/>
      <c r="AA200" s="306"/>
      <c r="AB200" s="306"/>
    </row>
    <row r="201" spans="2:28" ht="13.8">
      <c r="B201" s="16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P201" s="33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  <c r="AA201" s="306"/>
      <c r="AB201" s="306"/>
    </row>
    <row r="202" spans="2:28" ht="13.8">
      <c r="B202" s="16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P202" s="33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  <c r="AA202" s="306"/>
      <c r="AB202" s="306"/>
    </row>
    <row r="203" spans="2:28" ht="13.8">
      <c r="B203" s="161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P203" s="34"/>
      <c r="Q203" s="328"/>
      <c r="R203" s="328"/>
      <c r="S203" s="328"/>
      <c r="T203" s="328"/>
      <c r="U203" s="328"/>
      <c r="V203" s="328"/>
      <c r="W203" s="328"/>
      <c r="X203" s="328"/>
      <c r="Y203" s="328"/>
      <c r="Z203" s="328"/>
      <c r="AA203" s="328"/>
      <c r="AB203" s="328"/>
    </row>
    <row r="204" spans="2:28" ht="13.8">
      <c r="B204" s="53" t="s">
        <v>373</v>
      </c>
      <c r="C204" s="23">
        <v>5845059.335853966</v>
      </c>
      <c r="D204" s="23">
        <v>3654149.6645935397</v>
      </c>
      <c r="E204" s="23"/>
      <c r="F204" s="23"/>
      <c r="G204" s="23"/>
      <c r="H204" s="23"/>
      <c r="I204" s="23"/>
      <c r="J204" s="23"/>
      <c r="K204" s="23"/>
      <c r="L204" s="23"/>
      <c r="M204" s="23"/>
      <c r="N204" s="23"/>
    </row>
    <row r="206" spans="2:28" ht="21">
      <c r="B206" s="3" t="s">
        <v>17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P206" s="3" t="str">
        <f t="shared" ref="P206:P239" si="17">B206</f>
        <v>GaAs integrated</v>
      </c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</row>
    <row r="207" spans="2:28" ht="13.8">
      <c r="B207" s="51" t="s">
        <v>57</v>
      </c>
      <c r="C207" s="7">
        <v>2016</v>
      </c>
      <c r="D207" s="7">
        <v>2017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P207" s="14" t="str">
        <f t="shared" si="17"/>
        <v>Product category</v>
      </c>
      <c r="Q207" s="144">
        <v>2016</v>
      </c>
      <c r="R207" s="144">
        <v>2017</v>
      </c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</row>
    <row r="208" spans="2:28" ht="13.8">
      <c r="B208" s="130" t="s">
        <v>326</v>
      </c>
      <c r="C208" s="8">
        <v>0</v>
      </c>
      <c r="D208" s="8">
        <v>0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  <c r="P208" s="32" t="str">
        <f t="shared" si="17"/>
        <v>CPRI - grey_1 Gbps_≤ 0.5 km</v>
      </c>
      <c r="Q208" s="307">
        <f t="shared" ref="Q208:R208" si="18">1-Q169-Q130-Q91-Q52</f>
        <v>0</v>
      </c>
      <c r="R208" s="307">
        <f t="shared" si="18"/>
        <v>0</v>
      </c>
      <c r="S208" s="307"/>
      <c r="T208" s="307"/>
      <c r="U208" s="307"/>
      <c r="V208" s="307"/>
      <c r="W208" s="307"/>
      <c r="X208" s="307"/>
      <c r="Y208" s="307"/>
      <c r="Z208" s="307"/>
      <c r="AA208" s="307"/>
      <c r="AB208" s="307"/>
    </row>
    <row r="209" spans="2:28" ht="13.8">
      <c r="B209" s="130" t="s">
        <v>327</v>
      </c>
      <c r="C209" s="8">
        <v>0</v>
      </c>
      <c r="D209" s="8">
        <v>0</v>
      </c>
      <c r="E209" s="8"/>
      <c r="F209" s="8"/>
      <c r="G209" s="8"/>
      <c r="H209" s="8"/>
      <c r="I209" s="8"/>
      <c r="J209" s="8"/>
      <c r="K209" s="8"/>
      <c r="L209" s="8"/>
      <c r="M209" s="8"/>
      <c r="N209" s="8"/>
      <c r="P209" s="33" t="str">
        <f t="shared" si="17"/>
        <v>CPRI - grey_1 Gbps_&gt;0.5-10 km</v>
      </c>
      <c r="Q209" s="307">
        <f t="shared" ref="Q209:R209" si="19">1-Q170-Q131-Q92-Q53</f>
        <v>0</v>
      </c>
      <c r="R209" s="307">
        <f t="shared" si="19"/>
        <v>0</v>
      </c>
      <c r="S209" s="307"/>
      <c r="T209" s="307"/>
      <c r="U209" s="307"/>
      <c r="V209" s="307"/>
      <c r="W209" s="307"/>
      <c r="X209" s="307"/>
      <c r="Y209" s="307"/>
      <c r="Z209" s="307"/>
      <c r="AA209" s="307"/>
      <c r="AB209" s="307"/>
    </row>
    <row r="210" spans="2:28" ht="13.8">
      <c r="B210" s="130" t="s">
        <v>328</v>
      </c>
      <c r="C210" s="8">
        <v>0</v>
      </c>
      <c r="D210" s="8">
        <v>0</v>
      </c>
      <c r="E210" s="8"/>
      <c r="F210" s="8"/>
      <c r="G210" s="8"/>
      <c r="H210" s="8"/>
      <c r="I210" s="8"/>
      <c r="J210" s="8"/>
      <c r="K210" s="8"/>
      <c r="L210" s="8"/>
      <c r="M210" s="8"/>
      <c r="N210" s="8"/>
      <c r="P210" s="33" t="str">
        <f t="shared" si="17"/>
        <v>CPRI - grey_1 Gbps_10-20 km</v>
      </c>
      <c r="Q210" s="307">
        <f t="shared" ref="Q210:R210" si="20">1-Q171-Q132-Q93-Q54</f>
        <v>0</v>
      </c>
      <c r="R210" s="307">
        <f t="shared" si="20"/>
        <v>0</v>
      </c>
      <c r="S210" s="307"/>
      <c r="T210" s="307"/>
      <c r="U210" s="307"/>
      <c r="V210" s="307"/>
      <c r="W210" s="307"/>
      <c r="X210" s="307"/>
      <c r="Y210" s="307"/>
      <c r="Z210" s="307"/>
      <c r="AA210" s="307"/>
      <c r="AB210" s="307"/>
    </row>
    <row r="211" spans="2:28" ht="13.8">
      <c r="B211" s="130" t="s">
        <v>326</v>
      </c>
      <c r="C211" s="8">
        <v>0</v>
      </c>
      <c r="D211" s="8">
        <v>0</v>
      </c>
      <c r="E211" s="8"/>
      <c r="F211" s="8"/>
      <c r="G211" s="8"/>
      <c r="H211" s="8"/>
      <c r="I211" s="8"/>
      <c r="J211" s="8"/>
      <c r="K211" s="8"/>
      <c r="L211" s="8"/>
      <c r="M211" s="8"/>
      <c r="N211" s="8"/>
      <c r="P211" s="33" t="str">
        <f t="shared" si="17"/>
        <v>CPRI - grey_1 Gbps_≤ 0.5 km</v>
      </c>
      <c r="Q211" s="307">
        <f t="shared" ref="Q211:R211" si="21">1-Q172-Q133-Q94-Q55</f>
        <v>0</v>
      </c>
      <c r="R211" s="307">
        <f t="shared" si="21"/>
        <v>0</v>
      </c>
      <c r="S211" s="307"/>
      <c r="T211" s="307"/>
      <c r="U211" s="307"/>
      <c r="V211" s="307"/>
      <c r="W211" s="307"/>
      <c r="X211" s="307"/>
      <c r="Y211" s="307"/>
      <c r="Z211" s="307"/>
      <c r="AA211" s="307"/>
      <c r="AB211" s="307"/>
    </row>
    <row r="212" spans="2:28" ht="13.8">
      <c r="B212" s="130" t="s">
        <v>330</v>
      </c>
      <c r="C212" s="8">
        <v>0</v>
      </c>
      <c r="D212" s="8">
        <v>0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  <c r="P212" s="33" t="str">
        <f t="shared" si="17"/>
        <v>CPRI - grey_3 Gbps_&gt;0.5-10 km</v>
      </c>
      <c r="Q212" s="307">
        <f t="shared" ref="Q212:R212" si="22">1-Q173-Q134-Q95-Q56</f>
        <v>0</v>
      </c>
      <c r="R212" s="307">
        <f t="shared" si="22"/>
        <v>0</v>
      </c>
      <c r="S212" s="307"/>
      <c r="T212" s="307"/>
      <c r="U212" s="307"/>
      <c r="V212" s="307"/>
      <c r="W212" s="307"/>
      <c r="X212" s="307"/>
      <c r="Y212" s="307"/>
      <c r="Z212" s="307"/>
      <c r="AA212" s="307"/>
      <c r="AB212" s="307"/>
    </row>
    <row r="213" spans="2:28" ht="13.8">
      <c r="B213" s="130" t="s">
        <v>331</v>
      </c>
      <c r="C213" s="8">
        <v>0</v>
      </c>
      <c r="D213" s="8">
        <v>0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  <c r="P213" s="33" t="str">
        <f t="shared" si="17"/>
        <v>CPRI - grey_3 Gbps_10-20 km</v>
      </c>
      <c r="Q213" s="307">
        <f t="shared" ref="Q213:R213" si="23">1-Q174-Q135-Q96-Q57</f>
        <v>0</v>
      </c>
      <c r="R213" s="307">
        <f t="shared" si="23"/>
        <v>0</v>
      </c>
      <c r="S213" s="307"/>
      <c r="T213" s="307"/>
      <c r="U213" s="307"/>
      <c r="V213" s="307"/>
      <c r="W213" s="307"/>
      <c r="X213" s="307"/>
      <c r="Y213" s="307"/>
      <c r="Z213" s="307"/>
      <c r="AA213" s="307"/>
      <c r="AB213" s="307"/>
    </row>
    <row r="214" spans="2:28" ht="13.8">
      <c r="B214" s="130" t="s">
        <v>129</v>
      </c>
      <c r="C214" s="8">
        <v>0</v>
      </c>
      <c r="D214" s="8">
        <v>0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  <c r="P214" s="33" t="str">
        <f t="shared" si="17"/>
        <v>CPRI - grey_6 Gbps_≤ 0.5 km</v>
      </c>
      <c r="Q214" s="307">
        <f t="shared" ref="Q214:R214" si="24">1-Q175-Q136-Q97-Q58</f>
        <v>0</v>
      </c>
      <c r="R214" s="307">
        <f t="shared" si="24"/>
        <v>0</v>
      </c>
      <c r="S214" s="307"/>
      <c r="T214" s="307"/>
      <c r="U214" s="307"/>
      <c r="V214" s="307"/>
      <c r="W214" s="307"/>
      <c r="X214" s="307"/>
      <c r="Y214" s="307"/>
      <c r="Z214" s="307"/>
      <c r="AA214" s="307"/>
      <c r="AB214" s="307"/>
    </row>
    <row r="215" spans="2:28" ht="13.8">
      <c r="B215" s="130" t="s">
        <v>332</v>
      </c>
      <c r="C215" s="8">
        <v>0</v>
      </c>
      <c r="D215" s="8">
        <v>0</v>
      </c>
      <c r="E215" s="8"/>
      <c r="F215" s="8"/>
      <c r="G215" s="8"/>
      <c r="H215" s="8"/>
      <c r="I215" s="8"/>
      <c r="J215" s="8"/>
      <c r="K215" s="8"/>
      <c r="L215" s="8"/>
      <c r="M215" s="8"/>
      <c r="N215" s="8"/>
      <c r="P215" s="33" t="str">
        <f t="shared" si="17"/>
        <v>CPRI - grey_6 Gbps_&gt;0.5-10 km</v>
      </c>
      <c r="Q215" s="307">
        <f t="shared" ref="Q215:R215" si="25">1-Q176-Q137-Q98-Q59</f>
        <v>0</v>
      </c>
      <c r="R215" s="307">
        <f t="shared" si="25"/>
        <v>0</v>
      </c>
      <c r="S215" s="307"/>
      <c r="T215" s="307"/>
      <c r="U215" s="307"/>
      <c r="V215" s="307"/>
      <c r="W215" s="307"/>
      <c r="X215" s="307"/>
      <c r="Y215" s="307"/>
      <c r="Z215" s="307"/>
      <c r="AA215" s="307"/>
      <c r="AB215" s="307"/>
    </row>
    <row r="216" spans="2:28" ht="13.8">
      <c r="B216" s="130" t="s">
        <v>333</v>
      </c>
      <c r="C216" s="8">
        <v>0</v>
      </c>
      <c r="D216" s="8">
        <v>0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  <c r="P216" s="33" t="str">
        <f t="shared" si="17"/>
        <v>CPRI - grey_6 Gbps_10-20 km</v>
      </c>
      <c r="Q216" s="307">
        <f t="shared" ref="Q216:R216" si="26">1-Q177-Q138-Q99-Q60</f>
        <v>0</v>
      </c>
      <c r="R216" s="307">
        <f t="shared" si="26"/>
        <v>0</v>
      </c>
      <c r="S216" s="307"/>
      <c r="T216" s="307"/>
      <c r="U216" s="307"/>
      <c r="V216" s="307"/>
      <c r="W216" s="307"/>
      <c r="X216" s="307"/>
      <c r="Y216" s="307"/>
      <c r="Z216" s="307"/>
      <c r="AA216" s="307"/>
      <c r="AB216" s="307"/>
    </row>
    <row r="217" spans="2:28" ht="13.8">
      <c r="B217" s="130" t="s">
        <v>334</v>
      </c>
      <c r="C217" s="8">
        <v>0</v>
      </c>
      <c r="D217" s="8">
        <v>0</v>
      </c>
      <c r="E217" s="8"/>
      <c r="F217" s="8"/>
      <c r="G217" s="8"/>
      <c r="H217" s="8"/>
      <c r="I217" s="8"/>
      <c r="J217" s="8"/>
      <c r="K217" s="8"/>
      <c r="L217" s="8"/>
      <c r="M217" s="8"/>
      <c r="N217" s="8"/>
      <c r="P217" s="33" t="str">
        <f t="shared" si="17"/>
        <v>CPRI - grey_12-16 Gbps_≤ 0.5 km</v>
      </c>
      <c r="Q217" s="307">
        <f t="shared" ref="Q217:R217" si="27">1-Q178-Q139-Q100-Q61</f>
        <v>0</v>
      </c>
      <c r="R217" s="307">
        <f t="shared" si="27"/>
        <v>0</v>
      </c>
      <c r="S217" s="307"/>
      <c r="T217" s="307"/>
      <c r="U217" s="307"/>
      <c r="V217" s="307"/>
      <c r="W217" s="307"/>
      <c r="X217" s="307"/>
      <c r="Y217" s="307"/>
      <c r="Z217" s="307"/>
      <c r="AA217" s="307"/>
      <c r="AB217" s="307"/>
    </row>
    <row r="218" spans="2:28" ht="13.8">
      <c r="B218" s="130" t="s">
        <v>335</v>
      </c>
      <c r="C218" s="8">
        <v>0</v>
      </c>
      <c r="D218" s="8">
        <v>0</v>
      </c>
      <c r="E218" s="8"/>
      <c r="F218" s="8"/>
      <c r="G218" s="8"/>
      <c r="H218" s="8"/>
      <c r="I218" s="8"/>
      <c r="J218" s="8"/>
      <c r="K218" s="8"/>
      <c r="L218" s="8"/>
      <c r="M218" s="8"/>
      <c r="N218" s="8"/>
      <c r="P218" s="33" t="str">
        <f t="shared" si="17"/>
        <v>CPRI - grey_12-16 Gbps_&gt;0.5-10 km</v>
      </c>
      <c r="Q218" s="307">
        <f t="shared" ref="Q218:R218" si="28">1-Q179-Q140-Q101-Q62</f>
        <v>0</v>
      </c>
      <c r="R218" s="307">
        <f t="shared" si="28"/>
        <v>0</v>
      </c>
      <c r="S218" s="307"/>
      <c r="T218" s="307"/>
      <c r="U218" s="307"/>
      <c r="V218" s="307"/>
      <c r="W218" s="307"/>
      <c r="X218" s="307"/>
      <c r="Y218" s="307"/>
      <c r="Z218" s="307"/>
      <c r="AA218" s="307"/>
      <c r="AB218" s="307"/>
    </row>
    <row r="219" spans="2:28" ht="13.8">
      <c r="B219" s="130" t="s">
        <v>128</v>
      </c>
      <c r="C219" s="8">
        <v>0</v>
      </c>
      <c r="D219" s="8">
        <v>0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  <c r="P219" s="33" t="str">
        <f t="shared" si="17"/>
        <v>CPRI - grey_12-16 Gbps_10-20 km</v>
      </c>
      <c r="Q219" s="307">
        <f t="shared" ref="Q219:R219" si="29">1-Q180-Q141-Q102-Q63</f>
        <v>0</v>
      </c>
      <c r="R219" s="307">
        <f t="shared" si="29"/>
        <v>0</v>
      </c>
      <c r="S219" s="307"/>
      <c r="T219" s="307"/>
      <c r="U219" s="307"/>
      <c r="V219" s="307"/>
      <c r="W219" s="307"/>
      <c r="X219" s="307"/>
      <c r="Y219" s="307"/>
      <c r="Z219" s="307"/>
      <c r="AA219" s="307"/>
      <c r="AB219" s="307"/>
    </row>
    <row r="220" spans="2:28" ht="13.8">
      <c r="B220" s="130" t="s">
        <v>336</v>
      </c>
      <c r="C220" s="8">
        <v>0</v>
      </c>
      <c r="D220" s="8">
        <v>0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  <c r="P220" s="33" t="str">
        <f t="shared" si="17"/>
        <v>WDM_1 Gbps_≤ 0.5 km</v>
      </c>
      <c r="Q220" s="307">
        <f t="shared" ref="Q220:R220" si="30">1-Q181-Q142-Q103-Q64</f>
        <v>0</v>
      </c>
      <c r="R220" s="307">
        <f t="shared" si="30"/>
        <v>0</v>
      </c>
      <c r="S220" s="307"/>
      <c r="T220" s="307"/>
      <c r="U220" s="307"/>
      <c r="V220" s="307"/>
      <c r="W220" s="307"/>
      <c r="X220" s="307"/>
      <c r="Y220" s="307"/>
      <c r="Z220" s="307"/>
      <c r="AA220" s="307"/>
      <c r="AB220" s="307"/>
    </row>
    <row r="221" spans="2:28" ht="13.8">
      <c r="B221" s="130" t="s">
        <v>337</v>
      </c>
      <c r="C221" s="8">
        <v>0</v>
      </c>
      <c r="D221" s="8">
        <v>0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  <c r="P221" s="33" t="str">
        <f t="shared" si="17"/>
        <v>WDM_1 Gbps_&gt;0.5-10 km</v>
      </c>
      <c r="Q221" s="307">
        <f t="shared" ref="Q221:R221" si="31">1-Q182-Q143-Q104-Q65</f>
        <v>0</v>
      </c>
      <c r="R221" s="307">
        <f t="shared" si="31"/>
        <v>0</v>
      </c>
      <c r="S221" s="307"/>
      <c r="T221" s="307"/>
      <c r="U221" s="307"/>
      <c r="V221" s="307"/>
      <c r="W221" s="307"/>
      <c r="X221" s="307"/>
      <c r="Y221" s="307"/>
      <c r="Z221" s="307"/>
      <c r="AA221" s="307"/>
      <c r="AB221" s="307"/>
    </row>
    <row r="222" spans="2:28" ht="13.8">
      <c r="B222" s="132" t="s">
        <v>97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135"/>
      <c r="P222" s="134" t="str">
        <f t="shared" si="17"/>
        <v>sum of above, in forecast model</v>
      </c>
      <c r="Q222" s="307"/>
      <c r="R222" s="307"/>
      <c r="S222" s="307"/>
      <c r="T222" s="307"/>
      <c r="U222" s="307"/>
      <c r="V222" s="307"/>
      <c r="W222" s="307"/>
      <c r="X222" s="307"/>
      <c r="Y222" s="307"/>
      <c r="Z222" s="307"/>
      <c r="AA222" s="307"/>
      <c r="AB222" s="307"/>
    </row>
    <row r="223" spans="2:28" ht="13.8">
      <c r="B223" s="130" t="s">
        <v>338</v>
      </c>
      <c r="C223" s="8">
        <v>0</v>
      </c>
      <c r="D223" s="8">
        <v>0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  <c r="P223" s="33" t="str">
        <f t="shared" si="17"/>
        <v>Grey - All_10 Gbps_≤ 0.5 km</v>
      </c>
      <c r="Q223" s="307">
        <f t="shared" ref="Q223:R223" si="32">1-Q184-Q145-Q106-Q67</f>
        <v>0</v>
      </c>
      <c r="R223" s="307">
        <f t="shared" si="32"/>
        <v>0</v>
      </c>
      <c r="S223" s="307"/>
      <c r="T223" s="307"/>
      <c r="U223" s="307"/>
      <c r="V223" s="307"/>
      <c r="W223" s="307"/>
      <c r="X223" s="307"/>
      <c r="Y223" s="307"/>
      <c r="Z223" s="307"/>
      <c r="AA223" s="307"/>
      <c r="AB223" s="307"/>
    </row>
    <row r="224" spans="2:28" ht="13.8">
      <c r="B224" s="130" t="s">
        <v>339</v>
      </c>
      <c r="C224" s="8">
        <v>0</v>
      </c>
      <c r="D224" s="8">
        <v>0</v>
      </c>
      <c r="E224" s="8"/>
      <c r="F224" s="8"/>
      <c r="G224" s="8"/>
      <c r="H224" s="8"/>
      <c r="I224" s="8"/>
      <c r="J224" s="8"/>
      <c r="K224" s="8"/>
      <c r="L224" s="8"/>
      <c r="M224" s="8"/>
      <c r="N224" s="8"/>
      <c r="P224" s="33" t="str">
        <f t="shared" si="17"/>
        <v>Grey - All_10 Gbps_0.5-7 km</v>
      </c>
      <c r="Q224" s="307">
        <f t="shared" ref="Q224:R224" si="33">1-Q185-Q146-Q107-Q68</f>
        <v>0</v>
      </c>
      <c r="R224" s="307">
        <f t="shared" si="33"/>
        <v>0</v>
      </c>
      <c r="S224" s="307"/>
      <c r="T224" s="307"/>
      <c r="U224" s="307"/>
      <c r="V224" s="307"/>
      <c r="W224" s="307"/>
      <c r="X224" s="307"/>
      <c r="Y224" s="307"/>
      <c r="Z224" s="307"/>
      <c r="AA224" s="307"/>
      <c r="AB224" s="307"/>
    </row>
    <row r="225" spans="2:28" ht="13.8">
      <c r="B225" s="130" t="s">
        <v>340</v>
      </c>
      <c r="C225" s="8">
        <v>0</v>
      </c>
      <c r="D225" s="8">
        <v>0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  <c r="P225" s="33" t="str">
        <f t="shared" si="17"/>
        <v>Grey - All_10 Gbps_7-20 km</v>
      </c>
      <c r="Q225" s="307">
        <f t="shared" ref="Q225:R225" si="34">1-Q186-Q147-Q108-Q69</f>
        <v>0</v>
      </c>
      <c r="R225" s="307">
        <f t="shared" si="34"/>
        <v>0</v>
      </c>
      <c r="S225" s="307"/>
      <c r="T225" s="307"/>
      <c r="U225" s="307"/>
      <c r="V225" s="307"/>
      <c r="W225" s="307"/>
      <c r="X225" s="307"/>
      <c r="Y225" s="307"/>
      <c r="Z225" s="307"/>
      <c r="AA225" s="307"/>
      <c r="AB225" s="307"/>
    </row>
    <row r="226" spans="2:28" ht="13.8">
      <c r="B226" s="130" t="s">
        <v>341</v>
      </c>
      <c r="C226" s="8">
        <v>0</v>
      </c>
      <c r="D226" s="8">
        <v>0</v>
      </c>
      <c r="E226" s="8"/>
      <c r="F226" s="8"/>
      <c r="G226" s="8"/>
      <c r="H226" s="8"/>
      <c r="I226" s="8"/>
      <c r="J226" s="8"/>
      <c r="K226" s="8"/>
      <c r="L226" s="8"/>
      <c r="M226" s="8"/>
      <c r="N226" s="8"/>
      <c r="P226" s="33" t="str">
        <f t="shared" si="17"/>
        <v>Grey - All_25 Gbps_≤ 0.5 km MMF</v>
      </c>
      <c r="Q226" s="307">
        <f t="shared" ref="Q226:R226" si="35">1-Q187-Q148-Q109-Q70</f>
        <v>0</v>
      </c>
      <c r="R226" s="307">
        <f t="shared" si="35"/>
        <v>0</v>
      </c>
      <c r="S226" s="307"/>
      <c r="T226" s="307"/>
      <c r="U226" s="307"/>
      <c r="V226" s="307"/>
      <c r="W226" s="307"/>
      <c r="X226" s="307"/>
      <c r="Y226" s="307"/>
      <c r="Z226" s="307"/>
      <c r="AA226" s="307"/>
      <c r="AB226" s="307"/>
    </row>
    <row r="227" spans="2:28" ht="13.8">
      <c r="B227" s="130" t="s">
        <v>342</v>
      </c>
      <c r="C227" s="8">
        <v>0</v>
      </c>
      <c r="D227" s="8">
        <v>0</v>
      </c>
      <c r="E227" s="8"/>
      <c r="F227" s="8"/>
      <c r="G227" s="8"/>
      <c r="H227" s="8"/>
      <c r="I227" s="8"/>
      <c r="J227" s="8"/>
      <c r="K227" s="8"/>
      <c r="L227" s="8"/>
      <c r="M227" s="8"/>
      <c r="N227" s="8"/>
      <c r="P227" s="33" t="str">
        <f t="shared" si="17"/>
        <v>Grey - All_25 Gbps_≤ 0.5 km SMF</v>
      </c>
      <c r="Q227" s="307">
        <f t="shared" ref="Q227:R227" si="36">1-Q188-Q149-Q110-Q71</f>
        <v>0</v>
      </c>
      <c r="R227" s="307">
        <f t="shared" si="36"/>
        <v>0</v>
      </c>
      <c r="S227" s="307"/>
      <c r="T227" s="307"/>
      <c r="U227" s="307"/>
      <c r="V227" s="307"/>
      <c r="W227" s="307"/>
      <c r="X227" s="307"/>
      <c r="Y227" s="307"/>
      <c r="Z227" s="307"/>
      <c r="AA227" s="307"/>
      <c r="AB227" s="307"/>
    </row>
    <row r="228" spans="2:28" ht="13.8">
      <c r="B228" s="130" t="s">
        <v>343</v>
      </c>
      <c r="C228" s="8">
        <v>0</v>
      </c>
      <c r="D228" s="8">
        <v>0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  <c r="P228" s="33" t="str">
        <f t="shared" si="17"/>
        <v>Grey - Duplex_25 Gbps_0.5-7 km</v>
      </c>
      <c r="Q228" s="307">
        <f t="shared" ref="Q228:R228" si="37">1-Q189-Q150-Q111-Q72</f>
        <v>0</v>
      </c>
      <c r="R228" s="307">
        <f t="shared" si="37"/>
        <v>0</v>
      </c>
      <c r="S228" s="307"/>
      <c r="T228" s="307"/>
      <c r="U228" s="307"/>
      <c r="V228" s="307"/>
      <c r="W228" s="307"/>
      <c r="X228" s="307"/>
      <c r="Y228" s="307"/>
      <c r="Z228" s="307"/>
      <c r="AA228" s="307"/>
      <c r="AB228" s="307"/>
    </row>
    <row r="229" spans="2:28" ht="13.8">
      <c r="B229" s="130" t="s">
        <v>344</v>
      </c>
      <c r="C229" s="8">
        <v>0</v>
      </c>
      <c r="D229" s="8">
        <v>0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  <c r="P229" s="33" t="str">
        <f t="shared" si="17"/>
        <v>Grey - BiDi_25 Gbps_0.5-7 km</v>
      </c>
      <c r="Q229" s="307">
        <f t="shared" ref="Q229:R229" si="38">1-Q190-Q151-Q112-Q73</f>
        <v>0</v>
      </c>
      <c r="R229" s="307">
        <f t="shared" si="38"/>
        <v>0</v>
      </c>
      <c r="S229" s="307"/>
      <c r="T229" s="307"/>
      <c r="U229" s="307"/>
      <c r="V229" s="307"/>
      <c r="W229" s="307"/>
      <c r="X229" s="307"/>
      <c r="Y229" s="307"/>
      <c r="Z229" s="307"/>
      <c r="AA229" s="307"/>
      <c r="AB229" s="307"/>
    </row>
    <row r="230" spans="2:28" ht="13.8">
      <c r="B230" s="130" t="s">
        <v>345</v>
      </c>
      <c r="C230" s="8">
        <v>0</v>
      </c>
      <c r="D230" s="8">
        <v>0</v>
      </c>
      <c r="E230" s="8"/>
      <c r="F230" s="8"/>
      <c r="G230" s="8"/>
      <c r="H230" s="8"/>
      <c r="I230" s="8"/>
      <c r="J230" s="8"/>
      <c r="K230" s="8"/>
      <c r="L230" s="8"/>
      <c r="M230" s="8"/>
      <c r="N230" s="8"/>
      <c r="P230" s="33" t="str">
        <f t="shared" si="17"/>
        <v>Grey - Duplex_25 Gbps_7-20 km</v>
      </c>
      <c r="Q230" s="307">
        <f t="shared" ref="Q230:R230" si="39">1-Q191-Q152-Q113-Q74</f>
        <v>0</v>
      </c>
      <c r="R230" s="307">
        <f t="shared" si="39"/>
        <v>0</v>
      </c>
      <c r="S230" s="307"/>
      <c r="T230" s="307"/>
      <c r="U230" s="307"/>
      <c r="V230" s="307"/>
      <c r="W230" s="307"/>
      <c r="X230" s="307"/>
      <c r="Y230" s="307"/>
      <c r="Z230" s="307"/>
      <c r="AA230" s="307"/>
      <c r="AB230" s="307"/>
    </row>
    <row r="231" spans="2:28" ht="13.8">
      <c r="B231" s="130" t="s">
        <v>346</v>
      </c>
      <c r="C231" s="8">
        <v>0</v>
      </c>
      <c r="D231" s="8">
        <v>0</v>
      </c>
      <c r="E231" s="8"/>
      <c r="F231" s="8"/>
      <c r="G231" s="8"/>
      <c r="H231" s="8"/>
      <c r="I231" s="8"/>
      <c r="J231" s="8"/>
      <c r="K231" s="8"/>
      <c r="L231" s="8"/>
      <c r="M231" s="8"/>
      <c r="N231" s="8"/>
      <c r="P231" s="33" t="str">
        <f t="shared" si="17"/>
        <v>Grey - BiDi_25 Gbps_7-20 km</v>
      </c>
      <c r="Q231" s="307">
        <f t="shared" ref="Q231:R231" si="40">1-Q192-Q153-Q114-Q75</f>
        <v>0</v>
      </c>
      <c r="R231" s="307">
        <f t="shared" si="40"/>
        <v>0</v>
      </c>
      <c r="S231" s="307"/>
      <c r="T231" s="307"/>
      <c r="U231" s="307"/>
      <c r="V231" s="307"/>
      <c r="W231" s="307"/>
      <c r="X231" s="307"/>
      <c r="Y231" s="307"/>
      <c r="Z231" s="307"/>
      <c r="AA231" s="307"/>
      <c r="AB231" s="307"/>
    </row>
    <row r="232" spans="2:28" ht="13.8">
      <c r="B232" s="130" t="s">
        <v>347</v>
      </c>
      <c r="C232" s="8">
        <v>0</v>
      </c>
      <c r="D232" s="8">
        <v>0</v>
      </c>
      <c r="E232" s="8"/>
      <c r="F232" s="8"/>
      <c r="G232" s="8"/>
      <c r="H232" s="8"/>
      <c r="I232" s="8"/>
      <c r="J232" s="8"/>
      <c r="K232" s="8"/>
      <c r="L232" s="8"/>
      <c r="M232" s="8"/>
      <c r="N232" s="8"/>
      <c r="P232" s="33" t="str">
        <f t="shared" si="17"/>
        <v>Grey - All_50 Gbps_10 km</v>
      </c>
      <c r="Q232" s="307">
        <f t="shared" ref="Q232:R232" si="41">1-Q193-Q154-Q115-Q76</f>
        <v>0</v>
      </c>
      <c r="R232" s="307">
        <f t="shared" si="41"/>
        <v>0</v>
      </c>
      <c r="S232" s="307"/>
      <c r="T232" s="307"/>
      <c r="U232" s="307"/>
      <c r="V232" s="307"/>
      <c r="W232" s="307"/>
      <c r="X232" s="307"/>
      <c r="Y232" s="307"/>
      <c r="Z232" s="307"/>
      <c r="AA232" s="307"/>
      <c r="AB232" s="307"/>
    </row>
    <row r="233" spans="2:28" ht="13.8">
      <c r="B233" s="130" t="s">
        <v>348</v>
      </c>
      <c r="C233" s="8">
        <v>0</v>
      </c>
      <c r="D233" s="8">
        <v>0</v>
      </c>
      <c r="E233" s="8"/>
      <c r="F233" s="8"/>
      <c r="G233" s="8"/>
      <c r="H233" s="8"/>
      <c r="I233" s="8"/>
      <c r="J233" s="8"/>
      <c r="K233" s="8"/>
      <c r="L233" s="8"/>
      <c r="M233" s="8"/>
      <c r="N233" s="8"/>
      <c r="P233" s="33" t="str">
        <f t="shared" si="17"/>
        <v>Grey - All_50 Gbps_20 km</v>
      </c>
      <c r="Q233" s="307">
        <f t="shared" ref="Q233:R233" si="42">1-Q194-Q155-Q116-Q77</f>
        <v>0</v>
      </c>
      <c r="R233" s="307">
        <f t="shared" si="42"/>
        <v>0</v>
      </c>
      <c r="S233" s="307"/>
      <c r="T233" s="307"/>
      <c r="U233" s="307"/>
      <c r="V233" s="307"/>
      <c r="W233" s="307"/>
      <c r="X233" s="307"/>
      <c r="Y233" s="307"/>
      <c r="Z233" s="307"/>
      <c r="AA233" s="307"/>
      <c r="AB233" s="307"/>
    </row>
    <row r="234" spans="2:28" ht="13.8">
      <c r="B234" s="130" t="s">
        <v>349</v>
      </c>
      <c r="C234" s="8">
        <v>0</v>
      </c>
      <c r="D234" s="8">
        <v>0</v>
      </c>
      <c r="E234" s="8"/>
      <c r="F234" s="8"/>
      <c r="G234" s="8"/>
      <c r="H234" s="8"/>
      <c r="I234" s="8"/>
      <c r="J234" s="8"/>
      <c r="K234" s="8"/>
      <c r="L234" s="8"/>
      <c r="M234" s="8"/>
      <c r="N234" s="8"/>
      <c r="P234" s="33" t="str">
        <f t="shared" si="17"/>
        <v>Grey - All_100 Gbps_10 km</v>
      </c>
      <c r="Q234" s="307">
        <f t="shared" ref="Q234:R234" si="43">1-Q195-Q156-Q117-Q78</f>
        <v>0</v>
      </c>
      <c r="R234" s="307">
        <f t="shared" si="43"/>
        <v>0</v>
      </c>
      <c r="S234" s="307"/>
      <c r="T234" s="307"/>
      <c r="U234" s="307"/>
      <c r="V234" s="307"/>
      <c r="W234" s="307"/>
      <c r="X234" s="307"/>
      <c r="Y234" s="307"/>
      <c r="Z234" s="307"/>
      <c r="AA234" s="307"/>
      <c r="AB234" s="307"/>
    </row>
    <row r="235" spans="2:28" ht="13.8">
      <c r="B235" s="130" t="s">
        <v>350</v>
      </c>
      <c r="C235" s="8">
        <v>0</v>
      </c>
      <c r="D235" s="8">
        <v>0</v>
      </c>
      <c r="E235" s="8"/>
      <c r="F235" s="8"/>
      <c r="G235" s="8"/>
      <c r="H235" s="8"/>
      <c r="I235" s="8"/>
      <c r="J235" s="8"/>
      <c r="K235" s="8"/>
      <c r="L235" s="8"/>
      <c r="M235" s="8"/>
      <c r="N235" s="8"/>
      <c r="P235" s="33" t="str">
        <f t="shared" si="17"/>
        <v>Grey - All_100 Gbps_20 km</v>
      </c>
      <c r="Q235" s="309">
        <f t="shared" ref="Q235:R235" si="44">1-Q196-Q157-Q118-Q79</f>
        <v>0</v>
      </c>
      <c r="R235" s="309">
        <f t="shared" si="44"/>
        <v>0</v>
      </c>
      <c r="S235" s="309"/>
      <c r="T235" s="309"/>
      <c r="U235" s="309"/>
      <c r="V235" s="309"/>
      <c r="W235" s="309"/>
      <c r="X235" s="309"/>
      <c r="Y235" s="309"/>
      <c r="Z235" s="309"/>
      <c r="AA235" s="309"/>
      <c r="AB235" s="309"/>
    </row>
    <row r="236" spans="2:28" ht="13.8">
      <c r="B236" s="160" t="s">
        <v>351</v>
      </c>
      <c r="C236" s="8">
        <v>0</v>
      </c>
      <c r="D236" s="8">
        <v>0</v>
      </c>
      <c r="E236" s="8"/>
      <c r="F236" s="8"/>
      <c r="G236" s="8"/>
      <c r="H236" s="8"/>
      <c r="I236" s="8"/>
      <c r="J236" s="8"/>
      <c r="K236" s="8"/>
      <c r="L236" s="8"/>
      <c r="M236" s="8"/>
      <c r="N236" s="8"/>
      <c r="P236" s="33" t="str">
        <f t="shared" si="17"/>
        <v>CWDM_10 Gbps_≤ 20 km</v>
      </c>
      <c r="Q236" s="309">
        <f t="shared" ref="Q236:R236" si="45">1-Q197-Q158-Q119-Q80</f>
        <v>0</v>
      </c>
      <c r="R236" s="309">
        <f t="shared" si="45"/>
        <v>0</v>
      </c>
      <c r="S236" s="309"/>
      <c r="T236" s="309"/>
      <c r="U236" s="309"/>
      <c r="V236" s="309"/>
      <c r="W236" s="309"/>
      <c r="X236" s="309"/>
      <c r="Y236" s="309"/>
      <c r="Z236" s="309"/>
      <c r="AA236" s="309"/>
      <c r="AB236" s="309"/>
    </row>
    <row r="237" spans="2:28" ht="13.8">
      <c r="B237" s="160" t="s">
        <v>352</v>
      </c>
      <c r="C237" s="8">
        <v>0</v>
      </c>
      <c r="D237" s="8">
        <v>0</v>
      </c>
      <c r="E237" s="8"/>
      <c r="F237" s="8"/>
      <c r="G237" s="8"/>
      <c r="H237" s="8"/>
      <c r="I237" s="8"/>
      <c r="J237" s="8"/>
      <c r="K237" s="8"/>
      <c r="L237" s="8"/>
      <c r="M237" s="8"/>
      <c r="N237" s="8"/>
      <c r="P237" s="33" t="str">
        <f t="shared" si="17"/>
        <v>DWDM_10 Gbps_≤ 20 km</v>
      </c>
      <c r="Q237" s="309">
        <f t="shared" ref="Q237:R237" si="46">1-Q198-Q159-Q120-Q81</f>
        <v>0</v>
      </c>
      <c r="R237" s="309">
        <f t="shared" si="46"/>
        <v>0</v>
      </c>
      <c r="S237" s="309"/>
      <c r="T237" s="309"/>
      <c r="U237" s="309"/>
      <c r="V237" s="309"/>
      <c r="W237" s="309"/>
      <c r="X237" s="309"/>
      <c r="Y237" s="309"/>
      <c r="Z237" s="309"/>
      <c r="AA237" s="309"/>
      <c r="AB237" s="309"/>
    </row>
    <row r="238" spans="2:28" ht="13.8">
      <c r="B238" s="160" t="s">
        <v>353</v>
      </c>
      <c r="C238" s="8">
        <v>0</v>
      </c>
      <c r="D238" s="8">
        <v>0</v>
      </c>
      <c r="E238" s="8"/>
      <c r="F238" s="8"/>
      <c r="G238" s="8"/>
      <c r="H238" s="8"/>
      <c r="I238" s="8"/>
      <c r="J238" s="8"/>
      <c r="K238" s="8"/>
      <c r="L238" s="8"/>
      <c r="M238" s="8"/>
      <c r="N238" s="8"/>
      <c r="P238" s="33" t="str">
        <f t="shared" si="17"/>
        <v>CWDM_25 Gbps_≤ 20 km</v>
      </c>
      <c r="Q238" s="309">
        <f t="shared" ref="Q238:R238" si="47">1-Q199-Q160-Q121-Q82</f>
        <v>0</v>
      </c>
      <c r="R238" s="309">
        <f t="shared" si="47"/>
        <v>0</v>
      </c>
      <c r="S238" s="309"/>
      <c r="T238" s="309"/>
      <c r="U238" s="309"/>
      <c r="V238" s="309"/>
      <c r="W238" s="309"/>
      <c r="X238" s="309"/>
      <c r="Y238" s="309"/>
      <c r="Z238" s="309"/>
      <c r="AA238" s="309"/>
      <c r="AB238" s="309"/>
    </row>
    <row r="239" spans="2:28" ht="13.8">
      <c r="B239" s="160" t="s">
        <v>354</v>
      </c>
      <c r="C239" s="8">
        <v>0</v>
      </c>
      <c r="D239" s="8">
        <v>0</v>
      </c>
      <c r="E239" s="8"/>
      <c r="F239" s="8"/>
      <c r="G239" s="8"/>
      <c r="H239" s="8"/>
      <c r="I239" s="8"/>
      <c r="J239" s="8"/>
      <c r="K239" s="8"/>
      <c r="L239" s="8"/>
      <c r="M239" s="8"/>
      <c r="N239" s="8"/>
      <c r="P239" s="33" t="str">
        <f t="shared" si="17"/>
        <v>DWDM_25 Gbps_≤ 20 km</v>
      </c>
      <c r="Q239" s="309">
        <f t="shared" ref="Q239:R239" si="48">1-Q200-Q161-Q122-Q83</f>
        <v>0</v>
      </c>
      <c r="R239" s="309">
        <f t="shared" si="48"/>
        <v>0</v>
      </c>
      <c r="S239" s="309"/>
      <c r="T239" s="309"/>
      <c r="U239" s="309"/>
      <c r="V239" s="309"/>
      <c r="W239" s="309"/>
      <c r="X239" s="309"/>
      <c r="Y239" s="309"/>
      <c r="Z239" s="309"/>
      <c r="AA239" s="309"/>
      <c r="AB239" s="309"/>
    </row>
    <row r="240" spans="2:28" ht="13.8">
      <c r="B240" s="160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P240" s="33"/>
      <c r="Q240" s="306"/>
      <c r="R240" s="306"/>
      <c r="S240" s="306"/>
      <c r="T240" s="306"/>
      <c r="U240" s="306"/>
      <c r="V240" s="306"/>
      <c r="W240" s="306"/>
      <c r="X240" s="306"/>
      <c r="Y240" s="306"/>
      <c r="Z240" s="306"/>
      <c r="AA240" s="306"/>
      <c r="AB240" s="306"/>
    </row>
    <row r="241" spans="1:28" ht="13.8">
      <c r="B241" s="160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P241" s="33"/>
      <c r="Q241" s="306"/>
      <c r="R241" s="306"/>
      <c r="S241" s="306"/>
      <c r="T241" s="306"/>
      <c r="U241" s="306"/>
      <c r="V241" s="306"/>
      <c r="W241" s="306"/>
      <c r="X241" s="306"/>
      <c r="Y241" s="306"/>
      <c r="Z241" s="306"/>
      <c r="AA241" s="306"/>
      <c r="AB241" s="306"/>
    </row>
    <row r="242" spans="1:28" ht="13.8">
      <c r="B242" s="161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P242" s="34"/>
      <c r="Q242" s="328"/>
      <c r="R242" s="328"/>
      <c r="S242" s="328"/>
      <c r="T242" s="328"/>
      <c r="U242" s="328"/>
      <c r="V242" s="328"/>
      <c r="W242" s="328"/>
      <c r="X242" s="328"/>
      <c r="Y242" s="328"/>
      <c r="Z242" s="328"/>
      <c r="AA242" s="328"/>
      <c r="AB242" s="328"/>
    </row>
    <row r="243" spans="1:28" ht="13.8">
      <c r="B243" s="53" t="s">
        <v>374</v>
      </c>
      <c r="C243" s="23">
        <v>0</v>
      </c>
      <c r="D243" s="23">
        <v>0</v>
      </c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P243" s="9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</row>
    <row r="246" spans="1:28" ht="21">
      <c r="B246" s="49" t="s">
        <v>60</v>
      </c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P246" s="49" t="s">
        <v>61</v>
      </c>
      <c r="Q246" s="315"/>
      <c r="R246" s="315"/>
      <c r="S246" s="315"/>
      <c r="T246" s="315"/>
      <c r="U246" s="315"/>
      <c r="V246" s="315"/>
      <c r="W246" s="315"/>
      <c r="X246" s="315"/>
      <c r="Y246" s="315"/>
      <c r="Z246" s="315"/>
    </row>
    <row r="248" spans="1:28">
      <c r="B248" s="42"/>
      <c r="D248" s="42"/>
      <c r="F248" s="42"/>
      <c r="H248" s="42"/>
      <c r="J248" s="42"/>
      <c r="L248" s="42"/>
      <c r="N248" s="42"/>
    </row>
    <row r="249" spans="1:28" ht="21">
      <c r="B249" s="3"/>
      <c r="D249" s="3"/>
      <c r="F249" s="3"/>
      <c r="H249" s="3"/>
      <c r="J249" s="3"/>
      <c r="L249" s="3"/>
      <c r="N249" s="3"/>
      <c r="P249" s="3" t="s">
        <v>69</v>
      </c>
      <c r="Q249" s="165"/>
      <c r="R249" s="165"/>
      <c r="S249" s="165"/>
      <c r="T249" s="165"/>
      <c r="U249" s="165"/>
      <c r="V249" s="165"/>
      <c r="W249" s="312"/>
      <c r="X249" s="165"/>
      <c r="Y249" s="165"/>
      <c r="Z249" s="165"/>
    </row>
    <row r="250" spans="1:28" ht="13.8">
      <c r="B250" s="51" t="s">
        <v>57</v>
      </c>
      <c r="C250" s="7">
        <v>2016</v>
      </c>
      <c r="D250" s="7">
        <v>2017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P250" s="14" t="str">
        <f t="shared" ref="P250:P282" si="49">B250</f>
        <v>Product category</v>
      </c>
      <c r="Q250" s="318">
        <v>2016</v>
      </c>
      <c r="R250" s="318">
        <v>2017</v>
      </c>
      <c r="S250" s="318"/>
      <c r="T250" s="318"/>
      <c r="U250" s="318"/>
      <c r="V250" s="318"/>
      <c r="W250" s="318"/>
      <c r="X250" s="318"/>
      <c r="Y250" s="318"/>
      <c r="Z250" s="318"/>
      <c r="AA250" s="318"/>
      <c r="AB250" s="318"/>
    </row>
    <row r="251" spans="1:28" ht="13.8">
      <c r="A251" s="2"/>
      <c r="B251" s="45" t="s">
        <v>326</v>
      </c>
      <c r="C251" s="64">
        <v>0</v>
      </c>
      <c r="D251" s="64">
        <v>0</v>
      </c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P251" s="45" t="str">
        <f t="shared" si="49"/>
        <v>CPRI - grey_1 Gbps_≤ 0.5 km</v>
      </c>
      <c r="Q251" s="180">
        <v>10.326189725811535</v>
      </c>
      <c r="R251" s="180">
        <v>10</v>
      </c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</row>
    <row r="252" spans="1:28" ht="13.8">
      <c r="A252" s="2"/>
      <c r="B252" s="43" t="s">
        <v>327</v>
      </c>
      <c r="C252" s="64">
        <v>0</v>
      </c>
      <c r="D252" s="64">
        <v>0</v>
      </c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P252" s="43" t="str">
        <f t="shared" si="49"/>
        <v>CPRI - grey_1 Gbps_&gt;0.5-10 km</v>
      </c>
      <c r="Q252" s="181">
        <v>16.5</v>
      </c>
      <c r="R252" s="181">
        <v>8</v>
      </c>
      <c r="S252" s="181"/>
      <c r="T252" s="181"/>
      <c r="U252" s="181"/>
      <c r="V252" s="181"/>
      <c r="W252" s="181"/>
      <c r="X252" s="181"/>
      <c r="Y252" s="181"/>
      <c r="Z252" s="181"/>
      <c r="AA252" s="181"/>
      <c r="AB252" s="181"/>
    </row>
    <row r="253" spans="1:28" ht="13.8">
      <c r="A253" s="2"/>
      <c r="B253" s="43" t="s">
        <v>328</v>
      </c>
      <c r="C253" s="64">
        <v>0</v>
      </c>
      <c r="D253" s="64">
        <v>0</v>
      </c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P253" s="43" t="str">
        <f t="shared" si="49"/>
        <v>CPRI - grey_1 Gbps_10-20 km</v>
      </c>
      <c r="Q253" s="181">
        <v>13.531019232529808</v>
      </c>
      <c r="R253" s="181">
        <v>9</v>
      </c>
      <c r="S253" s="181"/>
      <c r="T253" s="181"/>
      <c r="U253" s="181"/>
      <c r="V253" s="181"/>
      <c r="W253" s="181"/>
      <c r="X253" s="181"/>
      <c r="Y253" s="181"/>
      <c r="Z253" s="181"/>
      <c r="AA253" s="181"/>
      <c r="AB253" s="181"/>
    </row>
    <row r="254" spans="1:28" ht="13.8">
      <c r="A254" s="2"/>
      <c r="B254" s="43" t="s">
        <v>326</v>
      </c>
      <c r="C254" s="64">
        <v>0</v>
      </c>
      <c r="D254" s="64">
        <v>0</v>
      </c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P254" s="43" t="str">
        <f t="shared" si="49"/>
        <v>CPRI - grey_1 Gbps_≤ 0.5 km</v>
      </c>
      <c r="Q254" s="181">
        <v>11.085771334598792</v>
      </c>
      <c r="R254" s="181">
        <v>10.697769337887834</v>
      </c>
      <c r="S254" s="181"/>
      <c r="T254" s="181"/>
      <c r="U254" s="181"/>
      <c r="V254" s="181"/>
      <c r="W254" s="181"/>
      <c r="X254" s="181"/>
      <c r="Y254" s="181"/>
      <c r="Z254" s="181"/>
      <c r="AA254" s="181"/>
      <c r="AB254" s="181"/>
    </row>
    <row r="255" spans="1:28" ht="13.8">
      <c r="A255" s="2"/>
      <c r="B255" s="43" t="s">
        <v>330</v>
      </c>
      <c r="C255" s="64">
        <v>0</v>
      </c>
      <c r="D255" s="64">
        <v>0</v>
      </c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P255" s="43" t="str">
        <f t="shared" si="49"/>
        <v>CPRI - grey_3 Gbps_&gt;0.5-10 km</v>
      </c>
      <c r="Q255" s="181">
        <v>17.007149237462507</v>
      </c>
      <c r="R255" s="181">
        <v>11.072341718006291</v>
      </c>
      <c r="S255" s="181"/>
      <c r="T255" s="181"/>
      <c r="U255" s="181"/>
      <c r="V255" s="181"/>
      <c r="W255" s="181"/>
      <c r="X255" s="181"/>
      <c r="Y255" s="181"/>
      <c r="Z255" s="181"/>
      <c r="AA255" s="181"/>
      <c r="AB255" s="181"/>
    </row>
    <row r="256" spans="1:28" ht="13.8">
      <c r="A256" s="2"/>
      <c r="B256" s="43" t="s">
        <v>331</v>
      </c>
      <c r="C256" s="64">
        <v>0</v>
      </c>
      <c r="D256" s="64">
        <v>0</v>
      </c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P256" s="43" t="str">
        <f t="shared" si="49"/>
        <v>CPRI - grey_3 Gbps_10-20 km</v>
      </c>
      <c r="Q256" s="181">
        <v>28.158883026685647</v>
      </c>
      <c r="R256" s="181">
        <v>20.621946323902492</v>
      </c>
      <c r="S256" s="181"/>
      <c r="T256" s="181"/>
      <c r="U256" s="181"/>
      <c r="V256" s="181"/>
      <c r="W256" s="181"/>
      <c r="X256" s="181"/>
      <c r="Y256" s="181"/>
      <c r="Z256" s="181"/>
      <c r="AA256" s="181"/>
      <c r="AB256" s="181"/>
    </row>
    <row r="257" spans="1:28" ht="13.8">
      <c r="A257" s="2"/>
      <c r="B257" s="43" t="s">
        <v>129</v>
      </c>
      <c r="C257" s="64">
        <v>0</v>
      </c>
      <c r="D257" s="64">
        <v>0</v>
      </c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P257" s="43" t="str">
        <f t="shared" si="49"/>
        <v>CPRI - grey_6 Gbps_≤ 0.5 km</v>
      </c>
      <c r="Q257" s="181">
        <v>11.970422235101198</v>
      </c>
      <c r="R257" s="181">
        <v>10.821235025549997</v>
      </c>
      <c r="S257" s="181"/>
      <c r="T257" s="181"/>
      <c r="U257" s="181"/>
      <c r="V257" s="181"/>
      <c r="W257" s="181"/>
      <c r="X257" s="181"/>
      <c r="Y257" s="181"/>
      <c r="Z257" s="181"/>
      <c r="AA257" s="181"/>
      <c r="AB257" s="181"/>
    </row>
    <row r="258" spans="1:28" ht="13.8">
      <c r="A258" s="2"/>
      <c r="B258" s="43" t="s">
        <v>332</v>
      </c>
      <c r="C258" s="64">
        <v>0</v>
      </c>
      <c r="D258" s="64">
        <v>0</v>
      </c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P258" s="43" t="str">
        <f t="shared" si="49"/>
        <v>CPRI - grey_6 Gbps_&gt;0.5-10 km</v>
      </c>
      <c r="Q258" s="181">
        <v>15.933795526803106</v>
      </c>
      <c r="R258" s="181">
        <v>14.73976992592042</v>
      </c>
      <c r="S258" s="181"/>
      <c r="T258" s="181"/>
      <c r="U258" s="181"/>
      <c r="V258" s="181"/>
      <c r="W258" s="181"/>
      <c r="X258" s="181"/>
      <c r="Y258" s="181"/>
      <c r="Z258" s="181"/>
      <c r="AA258" s="181"/>
      <c r="AB258" s="181"/>
    </row>
    <row r="259" spans="1:28" ht="13.8">
      <c r="A259" s="2"/>
      <c r="B259" s="43" t="s">
        <v>333</v>
      </c>
      <c r="C259" s="64">
        <v>0</v>
      </c>
      <c r="D259" s="64">
        <v>0</v>
      </c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P259" s="43" t="str">
        <f t="shared" si="49"/>
        <v>CPRI - grey_6 Gbps_10-20 km</v>
      </c>
      <c r="Q259" s="181">
        <v>30.773547047292002</v>
      </c>
      <c r="R259" s="181">
        <v>27.474395209682143</v>
      </c>
      <c r="S259" s="181"/>
      <c r="T259" s="181"/>
      <c r="U259" s="181"/>
      <c r="V259" s="181"/>
      <c r="W259" s="181"/>
      <c r="X259" s="181"/>
      <c r="Y259" s="181"/>
      <c r="Z259" s="181"/>
      <c r="AA259" s="181"/>
      <c r="AB259" s="181"/>
    </row>
    <row r="260" spans="1:28" ht="13.8">
      <c r="A260" s="2"/>
      <c r="B260" s="43" t="s">
        <v>334</v>
      </c>
      <c r="C260" s="64">
        <v>0</v>
      </c>
      <c r="D260" s="64">
        <v>0</v>
      </c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P260" s="43" t="str">
        <f t="shared" si="49"/>
        <v>CPRI - grey_12-16 Gbps_≤ 0.5 km</v>
      </c>
      <c r="Q260" s="181">
        <v>30.924475994965597</v>
      </c>
      <c r="R260" s="181">
        <v>28.141273155418695</v>
      </c>
      <c r="S260" s="181"/>
      <c r="T260" s="181"/>
      <c r="U260" s="181"/>
      <c r="V260" s="181"/>
      <c r="W260" s="181"/>
      <c r="X260" s="181"/>
      <c r="Y260" s="181"/>
      <c r="Z260" s="181"/>
      <c r="AA260" s="181"/>
      <c r="AB260" s="181"/>
    </row>
    <row r="261" spans="1:28" ht="13.8">
      <c r="A261" s="2"/>
      <c r="B261" s="43" t="s">
        <v>335</v>
      </c>
      <c r="C261" s="64">
        <v>0</v>
      </c>
      <c r="D261" s="64">
        <v>0</v>
      </c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P261" s="43" t="str">
        <f t="shared" si="49"/>
        <v>CPRI - grey_12-16 Gbps_&gt;0.5-10 km</v>
      </c>
      <c r="Q261" s="181">
        <v>75</v>
      </c>
      <c r="R261" s="181">
        <v>45</v>
      </c>
      <c r="S261" s="181"/>
      <c r="T261" s="181"/>
      <c r="U261" s="181"/>
      <c r="V261" s="181"/>
      <c r="W261" s="181"/>
      <c r="X261" s="181"/>
      <c r="Y261" s="181"/>
      <c r="Z261" s="181"/>
      <c r="AA261" s="181"/>
      <c r="AB261" s="181"/>
    </row>
    <row r="262" spans="1:28" ht="13.8">
      <c r="A262" s="2"/>
      <c r="B262" s="43" t="s">
        <v>128</v>
      </c>
      <c r="C262" s="64">
        <v>0</v>
      </c>
      <c r="D262" s="64">
        <v>0</v>
      </c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P262" s="43" t="str">
        <f t="shared" si="49"/>
        <v>CPRI - grey_12-16 Gbps_10-20 km</v>
      </c>
      <c r="Q262" s="181">
        <v>61.547094094584004</v>
      </c>
      <c r="R262" s="181">
        <v>48.08019161694375</v>
      </c>
      <c r="S262" s="181"/>
      <c r="T262" s="181"/>
      <c r="U262" s="181"/>
      <c r="V262" s="181"/>
      <c r="W262" s="181"/>
      <c r="X262" s="181"/>
      <c r="Y262" s="181"/>
      <c r="Z262" s="181"/>
      <c r="AA262" s="181"/>
      <c r="AB262" s="181"/>
    </row>
    <row r="263" spans="1:28" ht="13.8">
      <c r="A263" s="2"/>
      <c r="B263" s="43" t="s">
        <v>336</v>
      </c>
      <c r="C263" s="64">
        <v>0</v>
      </c>
      <c r="D263" s="64">
        <v>0</v>
      </c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P263" s="43" t="str">
        <f t="shared" si="49"/>
        <v>WDM_1 Gbps_≤ 0.5 km</v>
      </c>
      <c r="Q263" s="181">
        <v>63.019700088502347</v>
      </c>
      <c r="R263" s="181">
        <v>48.582558077237358</v>
      </c>
      <c r="S263" s="181"/>
      <c r="T263" s="181"/>
      <c r="U263" s="181"/>
      <c r="V263" s="181"/>
      <c r="W263" s="181"/>
      <c r="X263" s="181"/>
      <c r="Y263" s="181"/>
      <c r="Z263" s="181"/>
      <c r="AA263" s="181"/>
      <c r="AB263" s="181"/>
    </row>
    <row r="264" spans="1:28" ht="13.8">
      <c r="A264" s="2"/>
      <c r="B264" s="43" t="s">
        <v>337</v>
      </c>
      <c r="C264" s="64">
        <v>0</v>
      </c>
      <c r="D264" s="64">
        <v>0</v>
      </c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P264" s="43" t="str">
        <f t="shared" si="49"/>
        <v>WDM_1 Gbps_&gt;0.5-10 km</v>
      </c>
      <c r="Q264" s="181">
        <v>105.03283348083725</v>
      </c>
      <c r="R264" s="181">
        <v>80.970930128728938</v>
      </c>
      <c r="S264" s="181"/>
      <c r="T264" s="181"/>
      <c r="U264" s="181"/>
      <c r="V264" s="181"/>
      <c r="W264" s="181"/>
      <c r="X264" s="181"/>
      <c r="Y264" s="181"/>
      <c r="Z264" s="181"/>
      <c r="AA264" s="181"/>
      <c r="AB264" s="181"/>
    </row>
    <row r="265" spans="1:28" ht="13.8">
      <c r="A265" s="2"/>
      <c r="B265" s="136" t="s">
        <v>97</v>
      </c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P265" s="136" t="str">
        <f t="shared" si="49"/>
        <v>sum of above, in forecast model</v>
      </c>
      <c r="Q265" s="181"/>
      <c r="R265" s="181"/>
      <c r="S265" s="181"/>
      <c r="T265" s="181"/>
      <c r="U265" s="181"/>
      <c r="V265" s="181"/>
      <c r="W265" s="181"/>
      <c r="X265" s="181"/>
      <c r="Y265" s="181"/>
      <c r="Z265" s="181"/>
      <c r="AA265" s="181"/>
      <c r="AB265" s="181"/>
    </row>
    <row r="266" spans="1:28" ht="13.8">
      <c r="A266" s="2"/>
      <c r="B266" s="43" t="s">
        <v>338</v>
      </c>
      <c r="C266" s="64">
        <v>0</v>
      </c>
      <c r="D266" s="64">
        <v>0</v>
      </c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P266" s="43" t="str">
        <f t="shared" si="49"/>
        <v>Grey - All_10 Gbps_≤ 0.5 km</v>
      </c>
      <c r="Q266" s="181">
        <v>18.36743446471883</v>
      </c>
      <c r="R266" s="181">
        <v>17.081714052188509</v>
      </c>
      <c r="S266" s="181"/>
      <c r="T266" s="181"/>
      <c r="U266" s="181"/>
      <c r="V266" s="181"/>
      <c r="W266" s="181"/>
      <c r="X266" s="181"/>
      <c r="Y266" s="181"/>
      <c r="Z266" s="181"/>
      <c r="AA266" s="181"/>
      <c r="AB266" s="181"/>
    </row>
    <row r="267" spans="1:28" ht="13.8">
      <c r="A267" s="2"/>
      <c r="B267" s="43" t="s">
        <v>339</v>
      </c>
      <c r="C267" s="64">
        <v>0</v>
      </c>
      <c r="D267" s="64">
        <v>0</v>
      </c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P267" s="43" t="str">
        <f t="shared" si="49"/>
        <v>Grey - All_10 Gbps_0.5-7 km</v>
      </c>
      <c r="Q267" s="181">
        <v>18.048250140543715</v>
      </c>
      <c r="R267" s="181">
        <v>17.747640472400082</v>
      </c>
      <c r="S267" s="181"/>
      <c r="T267" s="181"/>
      <c r="U267" s="181"/>
      <c r="V267" s="181"/>
      <c r="W267" s="181"/>
      <c r="X267" s="181"/>
      <c r="Y267" s="181"/>
      <c r="Z267" s="181"/>
      <c r="AA267" s="181"/>
      <c r="AB267" s="181"/>
    </row>
    <row r="268" spans="1:28" ht="13.8">
      <c r="A268" s="2"/>
      <c r="B268" s="43" t="s">
        <v>340</v>
      </c>
      <c r="C268" s="64">
        <v>0</v>
      </c>
      <c r="D268" s="64">
        <v>0</v>
      </c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P268" s="43" t="str">
        <f t="shared" si="49"/>
        <v>Grey - All_10 Gbps_7-20 km</v>
      </c>
      <c r="Q268" s="181">
        <v>35.34023626217386</v>
      </c>
      <c r="R268" s="181">
        <v>27.132607511167336</v>
      </c>
      <c r="S268" s="181"/>
      <c r="T268" s="181"/>
      <c r="U268" s="181"/>
      <c r="V268" s="181"/>
      <c r="W268" s="181"/>
      <c r="X268" s="181"/>
      <c r="Y268" s="181"/>
      <c r="Z268" s="181"/>
      <c r="AA268" s="181"/>
      <c r="AB268" s="181"/>
    </row>
    <row r="269" spans="1:28" ht="13.8">
      <c r="A269" s="2"/>
      <c r="B269" s="43" t="s">
        <v>341</v>
      </c>
      <c r="C269" s="64">
        <v>0</v>
      </c>
      <c r="D269" s="64">
        <v>0</v>
      </c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P269" s="43" t="str">
        <f t="shared" si="49"/>
        <v>Grey - All_25 Gbps_≤ 0.5 km MMF</v>
      </c>
      <c r="Q269" s="181">
        <v>163.44660226760334</v>
      </c>
      <c r="R269" s="181">
        <v>96</v>
      </c>
      <c r="S269" s="181"/>
      <c r="T269" s="181"/>
      <c r="U269" s="181"/>
      <c r="V269" s="181"/>
      <c r="W269" s="181"/>
      <c r="X269" s="181"/>
      <c r="Y269" s="181"/>
      <c r="Z269" s="181"/>
      <c r="AA269" s="181"/>
      <c r="AB269" s="181"/>
    </row>
    <row r="270" spans="1:28" ht="13.8">
      <c r="A270" s="2"/>
      <c r="B270" s="43" t="s">
        <v>342</v>
      </c>
      <c r="C270" s="64">
        <v>0</v>
      </c>
      <c r="D270" s="64">
        <v>0</v>
      </c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P270" s="43" t="str">
        <f t="shared" si="49"/>
        <v>Grey - All_25 Gbps_≤ 0.5 km SMF</v>
      </c>
      <c r="Q270" s="181">
        <v>164.446602267603</v>
      </c>
      <c r="R270" s="181">
        <v>97</v>
      </c>
      <c r="S270" s="181"/>
      <c r="T270" s="181"/>
      <c r="U270" s="181"/>
      <c r="V270" s="181"/>
      <c r="W270" s="181"/>
      <c r="X270" s="181"/>
      <c r="Y270" s="181"/>
      <c r="Z270" s="181"/>
      <c r="AA270" s="181"/>
      <c r="AB270" s="181"/>
    </row>
    <row r="271" spans="1:28" ht="13.8">
      <c r="A271" s="2"/>
      <c r="B271" s="43" t="s">
        <v>343</v>
      </c>
      <c r="C271" s="64">
        <v>0</v>
      </c>
      <c r="D271" s="64">
        <v>0</v>
      </c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P271" s="43" t="str">
        <f t="shared" si="49"/>
        <v>Grey - Duplex_25 Gbps_0.5-7 km</v>
      </c>
      <c r="Q271" s="181">
        <v>154.56785537105932</v>
      </c>
      <c r="R271" s="181">
        <v>125</v>
      </c>
      <c r="S271" s="181"/>
      <c r="T271" s="181"/>
      <c r="U271" s="181"/>
      <c r="V271" s="181"/>
      <c r="W271" s="181"/>
      <c r="X271" s="181"/>
      <c r="Y271" s="181"/>
      <c r="Z271" s="181"/>
      <c r="AA271" s="181"/>
      <c r="AB271" s="181"/>
    </row>
    <row r="272" spans="1:28" ht="13.8">
      <c r="A272" s="2"/>
      <c r="B272" s="43" t="s">
        <v>344</v>
      </c>
      <c r="C272" s="64">
        <v>0</v>
      </c>
      <c r="D272" s="64">
        <v>0</v>
      </c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P272" s="43" t="str">
        <f t="shared" si="49"/>
        <v>Grey - BiDi_25 Gbps_0.5-7 km</v>
      </c>
      <c r="Q272" s="181">
        <v>231.851783056589</v>
      </c>
      <c r="R272" s="181">
        <v>187.5</v>
      </c>
      <c r="S272" s="181"/>
      <c r="T272" s="181"/>
      <c r="U272" s="181"/>
      <c r="V272" s="181"/>
      <c r="W272" s="181"/>
      <c r="X272" s="181"/>
      <c r="Y272" s="181"/>
      <c r="Z272" s="181"/>
      <c r="AA272" s="181"/>
      <c r="AB272" s="181"/>
    </row>
    <row r="273" spans="1:28" ht="13.8">
      <c r="A273" s="2"/>
      <c r="B273" s="43" t="s">
        <v>345</v>
      </c>
      <c r="C273" s="64">
        <v>0</v>
      </c>
      <c r="D273" s="64">
        <v>0</v>
      </c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P273" s="43" t="str">
        <f t="shared" si="49"/>
        <v>Grey - Duplex_25 Gbps_7-20 km</v>
      </c>
      <c r="Q273" s="181">
        <v>0</v>
      </c>
      <c r="R273" s="181">
        <v>0</v>
      </c>
      <c r="S273" s="181"/>
      <c r="T273" s="181"/>
      <c r="U273" s="181"/>
      <c r="V273" s="181"/>
      <c r="W273" s="181"/>
      <c r="X273" s="181"/>
      <c r="Y273" s="181"/>
      <c r="Z273" s="181"/>
      <c r="AA273" s="181"/>
      <c r="AB273" s="181"/>
    </row>
    <row r="274" spans="1:28" ht="13.8">
      <c r="A274" s="2"/>
      <c r="B274" s="43" t="s">
        <v>346</v>
      </c>
      <c r="C274" s="64">
        <v>0</v>
      </c>
      <c r="D274" s="64">
        <v>0</v>
      </c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P274" s="43" t="str">
        <f t="shared" si="49"/>
        <v>Grey - BiDi_25 Gbps_7-20 km</v>
      </c>
      <c r="Q274" s="181">
        <v>0</v>
      </c>
      <c r="R274" s="181">
        <v>0</v>
      </c>
      <c r="S274" s="181"/>
      <c r="T274" s="181"/>
      <c r="U274" s="181"/>
      <c r="V274" s="181"/>
      <c r="W274" s="181"/>
      <c r="X274" s="181"/>
      <c r="Y274" s="181"/>
      <c r="Z274" s="181"/>
      <c r="AA274" s="181"/>
      <c r="AB274" s="181"/>
    </row>
    <row r="275" spans="1:28" ht="13.8">
      <c r="A275" s="2"/>
      <c r="B275" s="43" t="s">
        <v>347</v>
      </c>
      <c r="C275" s="64">
        <v>0</v>
      </c>
      <c r="D275" s="64">
        <v>0</v>
      </c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P275" s="43" t="str">
        <f t="shared" si="49"/>
        <v>Grey - All_50 Gbps_10 km</v>
      </c>
      <c r="Q275" s="181">
        <v>0</v>
      </c>
      <c r="R275" s="181">
        <v>0</v>
      </c>
      <c r="S275" s="181"/>
      <c r="T275" s="181"/>
      <c r="U275" s="181"/>
      <c r="V275" s="181"/>
      <c r="W275" s="181"/>
      <c r="X275" s="181"/>
      <c r="Y275" s="181"/>
      <c r="Z275" s="181"/>
      <c r="AA275" s="181"/>
      <c r="AB275" s="181"/>
    </row>
    <row r="276" spans="1:28" ht="13.8">
      <c r="A276" s="2"/>
      <c r="B276" s="43" t="s">
        <v>348</v>
      </c>
      <c r="C276" s="64">
        <v>0</v>
      </c>
      <c r="D276" s="64">
        <v>0</v>
      </c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P276" s="43" t="str">
        <f t="shared" si="49"/>
        <v>Grey - All_50 Gbps_20 km</v>
      </c>
      <c r="Q276" s="181">
        <v>0</v>
      </c>
      <c r="R276" s="181">
        <v>0</v>
      </c>
      <c r="S276" s="181"/>
      <c r="T276" s="181"/>
      <c r="U276" s="181"/>
      <c r="V276" s="181"/>
      <c r="W276" s="181"/>
      <c r="X276" s="181"/>
      <c r="Y276" s="181"/>
      <c r="Z276" s="181"/>
      <c r="AA276" s="181"/>
      <c r="AB276" s="181"/>
    </row>
    <row r="277" spans="1:28" ht="13.8">
      <c r="A277" s="2"/>
      <c r="B277" s="43" t="s">
        <v>349</v>
      </c>
      <c r="C277" s="64">
        <v>0</v>
      </c>
      <c r="D277" s="64">
        <v>0</v>
      </c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P277" s="43" t="str">
        <f t="shared" si="49"/>
        <v>Grey - All_100 Gbps_10 km</v>
      </c>
      <c r="Q277" s="181">
        <v>0</v>
      </c>
      <c r="R277" s="181">
        <v>0</v>
      </c>
      <c r="S277" s="181"/>
      <c r="T277" s="181"/>
      <c r="U277" s="181"/>
      <c r="V277" s="181"/>
      <c r="W277" s="181"/>
      <c r="X277" s="181"/>
      <c r="Y277" s="181"/>
      <c r="Z277" s="181"/>
      <c r="AA277" s="181"/>
      <c r="AB277" s="181"/>
    </row>
    <row r="278" spans="1:28" ht="13.8">
      <c r="A278" s="2"/>
      <c r="B278" s="43" t="s">
        <v>350</v>
      </c>
      <c r="C278" s="64">
        <v>0</v>
      </c>
      <c r="D278" s="64">
        <v>0</v>
      </c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P278" s="43" t="str">
        <f t="shared" si="49"/>
        <v>Grey - All_100 Gbps_20 km</v>
      </c>
      <c r="Q278" s="181">
        <v>0</v>
      </c>
      <c r="R278" s="181">
        <v>0</v>
      </c>
      <c r="S278" s="181"/>
      <c r="T278" s="181"/>
      <c r="U278" s="181"/>
      <c r="V278" s="181"/>
      <c r="W278" s="181"/>
      <c r="X278" s="181"/>
      <c r="Y278" s="181"/>
      <c r="Z278" s="181"/>
      <c r="AA278" s="181"/>
      <c r="AB278" s="181"/>
    </row>
    <row r="279" spans="1:28" ht="13.8">
      <c r="A279" s="2"/>
      <c r="B279" s="43" t="s">
        <v>351</v>
      </c>
      <c r="C279" s="64">
        <v>0</v>
      </c>
      <c r="D279" s="64">
        <v>0</v>
      </c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P279" s="43" t="str">
        <f t="shared" si="49"/>
        <v>CWDM_10 Gbps_≤ 20 km</v>
      </c>
      <c r="Q279" s="181">
        <v>264</v>
      </c>
      <c r="R279" s="181">
        <v>234</v>
      </c>
      <c r="S279" s="181"/>
      <c r="T279" s="181"/>
      <c r="U279" s="181"/>
      <c r="V279" s="181"/>
      <c r="W279" s="181"/>
      <c r="X279" s="181"/>
      <c r="Y279" s="181"/>
      <c r="Z279" s="181"/>
      <c r="AA279" s="181"/>
      <c r="AB279" s="181"/>
    </row>
    <row r="280" spans="1:28" ht="13.8">
      <c r="A280" s="2"/>
      <c r="B280" s="43" t="s">
        <v>352</v>
      </c>
      <c r="C280" s="64">
        <v>0</v>
      </c>
      <c r="D280" s="64">
        <v>0</v>
      </c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P280" s="43" t="str">
        <f t="shared" si="49"/>
        <v>DWDM_10 Gbps_≤ 20 km</v>
      </c>
      <c r="Q280" s="181">
        <v>440</v>
      </c>
      <c r="R280" s="181">
        <v>370.5993386636224</v>
      </c>
      <c r="S280" s="181"/>
      <c r="T280" s="181"/>
      <c r="U280" s="181"/>
      <c r="V280" s="181"/>
      <c r="W280" s="181"/>
      <c r="X280" s="181"/>
      <c r="Y280" s="181"/>
      <c r="Z280" s="181"/>
      <c r="AA280" s="181"/>
      <c r="AB280" s="181"/>
    </row>
    <row r="281" spans="1:28" ht="13.8">
      <c r="A281" s="2"/>
      <c r="B281" s="43" t="s">
        <v>353</v>
      </c>
      <c r="C281" s="64">
        <v>0</v>
      </c>
      <c r="D281" s="64">
        <v>0</v>
      </c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P281" s="43" t="str">
        <f t="shared" si="49"/>
        <v>CWDM_25 Gbps_≤ 20 km</v>
      </c>
      <c r="Q281" s="181">
        <v>0</v>
      </c>
      <c r="R281" s="181">
        <v>0</v>
      </c>
      <c r="S281" s="181"/>
      <c r="T281" s="181"/>
      <c r="U281" s="181"/>
      <c r="V281" s="181"/>
      <c r="W281" s="181"/>
      <c r="X281" s="181"/>
      <c r="Y281" s="181"/>
      <c r="Z281" s="181"/>
      <c r="AA281" s="181"/>
      <c r="AB281" s="181"/>
    </row>
    <row r="282" spans="1:28" ht="13.8">
      <c r="A282" s="2"/>
      <c r="B282" s="43" t="s">
        <v>354</v>
      </c>
      <c r="C282" s="64">
        <v>0</v>
      </c>
      <c r="D282" s="64">
        <v>0</v>
      </c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P282" s="43" t="str">
        <f t="shared" si="49"/>
        <v>DWDM_25 Gbps_≤ 20 km</v>
      </c>
      <c r="Q282" s="181">
        <v>0</v>
      </c>
      <c r="R282" s="181">
        <v>0</v>
      </c>
      <c r="S282" s="181"/>
      <c r="T282" s="181"/>
      <c r="U282" s="181"/>
      <c r="V282" s="181"/>
      <c r="W282" s="181"/>
      <c r="X282" s="181"/>
      <c r="Y282" s="181"/>
      <c r="Z282" s="181"/>
      <c r="AA282" s="181"/>
      <c r="AB282" s="181"/>
    </row>
    <row r="283" spans="1:28" ht="13.8">
      <c r="A283" s="2"/>
      <c r="B283" s="43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P283" s="43"/>
      <c r="Q283" s="181"/>
      <c r="R283" s="181"/>
      <c r="S283" s="181"/>
      <c r="T283" s="181"/>
      <c r="U283" s="181"/>
      <c r="V283" s="181"/>
      <c r="W283" s="181"/>
      <c r="X283" s="181"/>
      <c r="Y283" s="181"/>
      <c r="Z283" s="181"/>
      <c r="AA283" s="181"/>
      <c r="AB283" s="181"/>
    </row>
    <row r="284" spans="1:28" ht="13.8">
      <c r="A284" s="2"/>
      <c r="B284" s="43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P284" s="43"/>
      <c r="Q284" s="181"/>
      <c r="R284" s="181"/>
      <c r="S284" s="181"/>
      <c r="T284" s="181"/>
      <c r="U284" s="181"/>
      <c r="V284" s="181"/>
      <c r="W284" s="181"/>
      <c r="X284" s="181"/>
      <c r="Y284" s="181"/>
      <c r="Z284" s="181"/>
      <c r="AA284" s="181"/>
      <c r="AB284" s="181"/>
    </row>
    <row r="285" spans="1:28" ht="13.8">
      <c r="A285" s="2"/>
      <c r="B285" s="43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P285" s="43"/>
      <c r="Q285" s="181"/>
      <c r="R285" s="181"/>
      <c r="S285" s="181"/>
      <c r="T285" s="181"/>
      <c r="U285" s="181"/>
      <c r="V285" s="181"/>
      <c r="W285" s="181"/>
      <c r="X285" s="181"/>
      <c r="Y285" s="181"/>
      <c r="Z285" s="181"/>
      <c r="AA285" s="181"/>
      <c r="AB285" s="181"/>
    </row>
    <row r="286" spans="1:28" ht="13.8">
      <c r="B286" s="52" t="s">
        <v>127</v>
      </c>
      <c r="C286" s="66">
        <v>0</v>
      </c>
      <c r="D286" s="66">
        <v>0</v>
      </c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P286" s="52" t="s">
        <v>63</v>
      </c>
      <c r="Q286" s="138">
        <f>(C286+C325+C364+C403+C442)*10^6/C42+Q43</f>
        <v>20.093272412203437</v>
      </c>
      <c r="R286" s="138">
        <f>(D286+D325+D364+D403+D442)*10^6/D42</f>
        <v>19.027492273258403</v>
      </c>
      <c r="S286" s="138"/>
      <c r="T286" s="138"/>
      <c r="U286" s="138"/>
      <c r="V286" s="138"/>
      <c r="W286" s="138"/>
      <c r="X286" s="138"/>
      <c r="Y286" s="138"/>
      <c r="Z286" s="138"/>
      <c r="AA286" s="138"/>
      <c r="AB286" s="138"/>
    </row>
    <row r="288" spans="1:28" ht="21">
      <c r="B288" s="3" t="s">
        <v>14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3.8">
      <c r="B289" s="51" t="s">
        <v>57</v>
      </c>
      <c r="C289" s="7">
        <v>2016</v>
      </c>
      <c r="D289" s="7">
        <v>2017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3.8">
      <c r="A290" s="2"/>
      <c r="B290" s="45" t="s">
        <v>326</v>
      </c>
      <c r="C290" s="64">
        <v>0</v>
      </c>
      <c r="D290" s="64">
        <v>0</v>
      </c>
      <c r="E290" s="64"/>
      <c r="F290" s="64"/>
      <c r="G290" s="64"/>
      <c r="H290" s="64"/>
      <c r="I290" s="64"/>
      <c r="J290" s="64"/>
      <c r="K290" s="64"/>
      <c r="L290" s="64"/>
      <c r="M290" s="64"/>
      <c r="N290" s="64"/>
    </row>
    <row r="291" spans="1:14" ht="13.8">
      <c r="A291" s="2"/>
      <c r="B291" s="43" t="s">
        <v>327</v>
      </c>
      <c r="C291" s="64">
        <v>7.2114900000000013</v>
      </c>
      <c r="D291" s="64">
        <v>0.72</v>
      </c>
      <c r="E291" s="64"/>
      <c r="F291" s="64"/>
      <c r="G291" s="64"/>
      <c r="H291" s="64"/>
      <c r="I291" s="64"/>
      <c r="J291" s="64"/>
      <c r="K291" s="64"/>
      <c r="L291" s="64"/>
      <c r="M291" s="64"/>
      <c r="N291" s="64"/>
    </row>
    <row r="292" spans="1:14" ht="13.8">
      <c r="A292" s="2"/>
      <c r="B292" s="43" t="s">
        <v>328</v>
      </c>
      <c r="C292" s="64">
        <v>1.15283472</v>
      </c>
      <c r="D292" s="64">
        <v>0.1008</v>
      </c>
      <c r="E292" s="64"/>
      <c r="F292" s="64"/>
      <c r="G292" s="64"/>
      <c r="H292" s="64"/>
      <c r="I292" s="64"/>
      <c r="J292" s="64"/>
      <c r="K292" s="64"/>
      <c r="L292" s="64"/>
      <c r="M292" s="64"/>
      <c r="N292" s="64"/>
    </row>
    <row r="293" spans="1:14" ht="13.8">
      <c r="A293" s="2"/>
      <c r="B293" s="43" t="s">
        <v>326</v>
      </c>
      <c r="C293" s="64">
        <v>0</v>
      </c>
      <c r="D293" s="64">
        <v>0</v>
      </c>
      <c r="E293" s="64"/>
      <c r="F293" s="64"/>
      <c r="G293" s="64"/>
      <c r="H293" s="64"/>
      <c r="I293" s="64"/>
      <c r="J293" s="64"/>
      <c r="K293" s="64"/>
      <c r="L293" s="64"/>
      <c r="M293" s="64"/>
      <c r="N293" s="64"/>
    </row>
    <row r="294" spans="1:14" ht="13.8">
      <c r="A294" s="2"/>
      <c r="B294" s="43" t="s">
        <v>330</v>
      </c>
      <c r="C294" s="64">
        <v>33.348534910160382</v>
      </c>
      <c r="D294" s="64">
        <v>13.112267881233242</v>
      </c>
      <c r="E294" s="64"/>
      <c r="F294" s="64"/>
      <c r="G294" s="64"/>
      <c r="H294" s="64"/>
      <c r="I294" s="64"/>
      <c r="J294" s="64"/>
      <c r="K294" s="64"/>
      <c r="L294" s="64"/>
      <c r="M294" s="64"/>
      <c r="N294" s="64"/>
    </row>
    <row r="295" spans="1:14" ht="13.8">
      <c r="A295" s="2"/>
      <c r="B295" s="43" t="s">
        <v>331</v>
      </c>
      <c r="C295" s="64">
        <v>17.576020127192066</v>
      </c>
      <c r="D295" s="64">
        <v>7.2301261455334203</v>
      </c>
      <c r="E295" s="64"/>
      <c r="F295" s="64"/>
      <c r="G295" s="64"/>
      <c r="H295" s="64"/>
      <c r="I295" s="64"/>
      <c r="J295" s="64"/>
      <c r="K295" s="64"/>
      <c r="L295" s="64"/>
      <c r="M295" s="64"/>
      <c r="N295" s="64"/>
    </row>
    <row r="296" spans="1:14" ht="13.8">
      <c r="A296" s="2"/>
      <c r="B296" s="43" t="s">
        <v>129</v>
      </c>
      <c r="C296" s="64">
        <v>0</v>
      </c>
      <c r="D296" s="64">
        <v>0</v>
      </c>
      <c r="E296" s="64"/>
      <c r="F296" s="64"/>
      <c r="G296" s="64"/>
      <c r="H296" s="64"/>
      <c r="I296" s="64"/>
      <c r="J296" s="64"/>
      <c r="K296" s="64"/>
      <c r="L296" s="64"/>
      <c r="M296" s="64"/>
      <c r="N296" s="64"/>
    </row>
    <row r="297" spans="1:14" ht="13.8">
      <c r="A297" s="2"/>
      <c r="B297" s="43" t="s">
        <v>332</v>
      </c>
      <c r="C297" s="64">
        <v>40.222878269732696</v>
      </c>
      <c r="D297" s="64">
        <v>38.075302000000001</v>
      </c>
      <c r="E297" s="64"/>
      <c r="F297" s="64"/>
      <c r="G297" s="64"/>
      <c r="H297" s="64"/>
      <c r="I297" s="64"/>
      <c r="J297" s="64"/>
      <c r="K297" s="64"/>
      <c r="L297" s="64"/>
      <c r="M297" s="64"/>
      <c r="N297" s="64"/>
    </row>
    <row r="298" spans="1:14" ht="13.8">
      <c r="A298" s="2"/>
      <c r="B298" s="43" t="s">
        <v>333</v>
      </c>
      <c r="C298" s="64">
        <v>27.987371644724281</v>
      </c>
      <c r="D298" s="64">
        <v>25.983661999999999</v>
      </c>
      <c r="E298" s="64"/>
      <c r="F298" s="64"/>
      <c r="G298" s="64"/>
      <c r="H298" s="64"/>
      <c r="I298" s="64"/>
      <c r="J298" s="64"/>
      <c r="K298" s="64"/>
      <c r="L298" s="64"/>
      <c r="M298" s="64"/>
      <c r="N298" s="64"/>
    </row>
    <row r="299" spans="1:14" ht="13.8">
      <c r="A299" s="2"/>
      <c r="B299" s="43" t="s">
        <v>334</v>
      </c>
      <c r="C299" s="64">
        <v>0</v>
      </c>
      <c r="D299" s="64">
        <v>0</v>
      </c>
      <c r="E299" s="64"/>
      <c r="F299" s="64"/>
      <c r="G299" s="64"/>
      <c r="H299" s="64"/>
      <c r="I299" s="64"/>
      <c r="J299" s="64"/>
      <c r="K299" s="64"/>
      <c r="L299" s="64"/>
      <c r="M299" s="64"/>
      <c r="N299" s="64"/>
    </row>
    <row r="300" spans="1:14" ht="13.8">
      <c r="A300" s="2"/>
      <c r="B300" s="43" t="s">
        <v>335</v>
      </c>
      <c r="C300" s="64">
        <v>11.137499999999999</v>
      </c>
      <c r="D300" s="64">
        <v>3.3412500000000001</v>
      </c>
      <c r="E300" s="64"/>
      <c r="F300" s="64"/>
      <c r="G300" s="64"/>
      <c r="H300" s="64"/>
      <c r="I300" s="64"/>
      <c r="J300" s="64"/>
      <c r="K300" s="64"/>
      <c r="L300" s="64"/>
      <c r="M300" s="64"/>
      <c r="N300" s="64"/>
    </row>
    <row r="301" spans="1:14" ht="13.8">
      <c r="A301" s="2"/>
      <c r="B301" s="43" t="s">
        <v>128</v>
      </c>
      <c r="C301" s="64">
        <v>9.2320641141876006E-2</v>
      </c>
      <c r="D301" s="64">
        <v>0</v>
      </c>
      <c r="E301" s="64"/>
      <c r="F301" s="64"/>
      <c r="G301" s="64"/>
      <c r="H301" s="64"/>
      <c r="I301" s="64"/>
      <c r="J301" s="64"/>
      <c r="K301" s="64"/>
      <c r="L301" s="64"/>
      <c r="M301" s="64"/>
      <c r="N301" s="64"/>
    </row>
    <row r="302" spans="1:14" ht="13.8">
      <c r="A302" s="2"/>
      <c r="B302" s="43" t="s">
        <v>336</v>
      </c>
      <c r="C302" s="64">
        <v>0</v>
      </c>
      <c r="D302" s="64">
        <v>0</v>
      </c>
      <c r="E302" s="64"/>
      <c r="F302" s="64"/>
      <c r="G302" s="64"/>
      <c r="H302" s="64"/>
      <c r="I302" s="64"/>
      <c r="J302" s="64"/>
      <c r="K302" s="64"/>
      <c r="L302" s="64"/>
      <c r="M302" s="64"/>
      <c r="N302" s="64"/>
    </row>
    <row r="303" spans="1:14" ht="13.8">
      <c r="A303" s="2"/>
      <c r="B303" s="43" t="s">
        <v>337</v>
      </c>
      <c r="C303" s="64">
        <v>0</v>
      </c>
      <c r="D303" s="64">
        <v>0</v>
      </c>
      <c r="E303" s="64"/>
      <c r="F303" s="64"/>
      <c r="G303" s="64"/>
      <c r="H303" s="64"/>
      <c r="I303" s="64"/>
      <c r="J303" s="64"/>
      <c r="K303" s="64"/>
      <c r="L303" s="64"/>
      <c r="M303" s="64"/>
      <c r="N303" s="64"/>
    </row>
    <row r="304" spans="1:14" ht="13.8">
      <c r="A304" s="2"/>
      <c r="B304" s="136" t="s">
        <v>337</v>
      </c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</row>
    <row r="305" spans="1:14" ht="13.8">
      <c r="A305" s="2"/>
      <c r="B305" s="43" t="s">
        <v>338</v>
      </c>
      <c r="C305" s="64">
        <v>0</v>
      </c>
      <c r="D305" s="64">
        <v>0</v>
      </c>
      <c r="E305" s="64"/>
      <c r="F305" s="64"/>
      <c r="G305" s="64"/>
      <c r="H305" s="64"/>
      <c r="I305" s="64"/>
      <c r="J305" s="64"/>
      <c r="K305" s="64"/>
      <c r="L305" s="64"/>
      <c r="M305" s="64"/>
      <c r="N305" s="64"/>
    </row>
    <row r="306" spans="1:14" ht="13.8">
      <c r="A306" s="2"/>
      <c r="B306" s="43" t="s">
        <v>339</v>
      </c>
      <c r="C306" s="64">
        <v>80.08927965221406</v>
      </c>
      <c r="D306" s="64">
        <v>54.937093429055089</v>
      </c>
      <c r="E306" s="64"/>
      <c r="F306" s="64"/>
      <c r="G306" s="64"/>
      <c r="H306" s="64"/>
      <c r="I306" s="64"/>
      <c r="J306" s="64"/>
      <c r="K306" s="64"/>
      <c r="L306" s="64"/>
      <c r="M306" s="64"/>
      <c r="N306" s="64"/>
    </row>
    <row r="307" spans="1:14" ht="13.8">
      <c r="A307" s="2"/>
      <c r="B307" s="43" t="s">
        <v>340</v>
      </c>
      <c r="C307" s="64">
        <v>71.033592165079355</v>
      </c>
      <c r="D307" s="64">
        <v>23.367882247691835</v>
      </c>
      <c r="E307" s="64"/>
      <c r="F307" s="64"/>
      <c r="G307" s="64"/>
      <c r="H307" s="64"/>
      <c r="I307" s="64"/>
      <c r="J307" s="64"/>
      <c r="K307" s="64"/>
      <c r="L307" s="64"/>
      <c r="M307" s="64"/>
      <c r="N307" s="64"/>
    </row>
    <row r="308" spans="1:14" ht="13.8">
      <c r="A308" s="2"/>
      <c r="B308" s="43" t="s">
        <v>341</v>
      </c>
      <c r="C308" s="64">
        <v>0</v>
      </c>
      <c r="D308" s="64">
        <v>0</v>
      </c>
      <c r="E308" s="64"/>
      <c r="F308" s="64"/>
      <c r="G308" s="64"/>
      <c r="H308" s="64"/>
      <c r="I308" s="64"/>
      <c r="J308" s="64"/>
      <c r="K308" s="64"/>
      <c r="L308" s="64"/>
      <c r="M308" s="64"/>
      <c r="N308" s="64"/>
    </row>
    <row r="309" spans="1:14" ht="13.8">
      <c r="A309" s="2"/>
      <c r="B309" s="43" t="s">
        <v>342</v>
      </c>
      <c r="C309" s="64">
        <v>0</v>
      </c>
      <c r="D309" s="64">
        <v>4.8500000000000001E-2</v>
      </c>
      <c r="E309" s="64"/>
      <c r="F309" s="64"/>
      <c r="G309" s="64"/>
      <c r="H309" s="64"/>
      <c r="I309" s="64"/>
      <c r="J309" s="64"/>
      <c r="K309" s="64"/>
      <c r="L309" s="64"/>
      <c r="M309" s="64"/>
      <c r="N309" s="64"/>
    </row>
    <row r="310" spans="1:14" ht="13.8">
      <c r="A310" s="2"/>
      <c r="B310" s="43" t="s">
        <v>343</v>
      </c>
      <c r="C310" s="64">
        <v>5.6571835065807707E-2</v>
      </c>
      <c r="D310" s="64">
        <v>8.125</v>
      </c>
      <c r="E310" s="64"/>
      <c r="F310" s="64"/>
      <c r="G310" s="64"/>
      <c r="H310" s="64"/>
      <c r="I310" s="64"/>
      <c r="J310" s="64"/>
      <c r="K310" s="64"/>
      <c r="L310" s="64"/>
      <c r="M310" s="64"/>
      <c r="N310" s="64"/>
    </row>
    <row r="311" spans="1:14" ht="13.8">
      <c r="A311" s="2"/>
      <c r="B311" s="43" t="s">
        <v>344</v>
      </c>
      <c r="C311" s="64">
        <v>0</v>
      </c>
      <c r="D311" s="64">
        <v>0</v>
      </c>
      <c r="E311" s="64"/>
      <c r="F311" s="64"/>
      <c r="G311" s="64"/>
      <c r="H311" s="64"/>
      <c r="I311" s="64"/>
      <c r="J311" s="64"/>
      <c r="K311" s="64"/>
      <c r="L311" s="64"/>
      <c r="M311" s="64"/>
      <c r="N311" s="64"/>
    </row>
    <row r="312" spans="1:14" ht="13.8">
      <c r="A312" s="2"/>
      <c r="B312" s="43" t="s">
        <v>345</v>
      </c>
      <c r="C312" s="64">
        <v>0</v>
      </c>
      <c r="D312" s="64">
        <v>0</v>
      </c>
      <c r="E312" s="64"/>
      <c r="F312" s="64"/>
      <c r="G312" s="64"/>
      <c r="H312" s="64"/>
      <c r="I312" s="64"/>
      <c r="J312" s="64"/>
      <c r="K312" s="64"/>
      <c r="L312" s="64"/>
      <c r="M312" s="64"/>
      <c r="N312" s="64"/>
    </row>
    <row r="313" spans="1:14" ht="13.8">
      <c r="A313" s="2"/>
      <c r="B313" s="43" t="s">
        <v>346</v>
      </c>
      <c r="C313" s="64">
        <v>0</v>
      </c>
      <c r="D313" s="64">
        <v>0</v>
      </c>
      <c r="E313" s="64"/>
      <c r="F313" s="64"/>
      <c r="G313" s="64"/>
      <c r="H313" s="64"/>
      <c r="I313" s="64"/>
      <c r="J313" s="64"/>
      <c r="K313" s="64"/>
      <c r="L313" s="64"/>
      <c r="M313" s="64"/>
      <c r="N313" s="64"/>
    </row>
    <row r="314" spans="1:14" ht="13.8">
      <c r="A314" s="2"/>
      <c r="B314" s="43" t="s">
        <v>347</v>
      </c>
      <c r="C314" s="64">
        <v>0</v>
      </c>
      <c r="D314" s="64">
        <v>0</v>
      </c>
      <c r="E314" s="64"/>
      <c r="F314" s="64"/>
      <c r="G314" s="64"/>
      <c r="H314" s="64"/>
      <c r="I314" s="64"/>
      <c r="J314" s="64"/>
      <c r="K314" s="64"/>
      <c r="L314" s="64"/>
      <c r="M314" s="64"/>
      <c r="N314" s="64"/>
    </row>
    <row r="315" spans="1:14" ht="13.8">
      <c r="A315" s="2"/>
      <c r="B315" s="43" t="s">
        <v>348</v>
      </c>
      <c r="C315" s="64">
        <v>0</v>
      </c>
      <c r="D315" s="64">
        <v>0</v>
      </c>
      <c r="E315" s="64"/>
      <c r="F315" s="64"/>
      <c r="G315" s="64"/>
      <c r="H315" s="64"/>
      <c r="I315" s="64"/>
      <c r="J315" s="64"/>
      <c r="K315" s="64"/>
      <c r="L315" s="64"/>
      <c r="M315" s="64"/>
      <c r="N315" s="64"/>
    </row>
    <row r="316" spans="1:14" ht="13.8">
      <c r="A316" s="2"/>
      <c r="B316" s="43" t="s">
        <v>349</v>
      </c>
      <c r="C316" s="64">
        <v>0</v>
      </c>
      <c r="D316" s="64">
        <v>0</v>
      </c>
      <c r="E316" s="64"/>
      <c r="F316" s="64"/>
      <c r="G316" s="64"/>
      <c r="H316" s="64"/>
      <c r="I316" s="64"/>
      <c r="J316" s="64"/>
      <c r="K316" s="64"/>
      <c r="L316" s="64"/>
      <c r="M316" s="64"/>
      <c r="N316" s="64"/>
    </row>
    <row r="317" spans="1:14" ht="13.8">
      <c r="A317" s="2"/>
      <c r="B317" s="43" t="s">
        <v>350</v>
      </c>
      <c r="C317" s="64">
        <v>0</v>
      </c>
      <c r="D317" s="64">
        <v>0</v>
      </c>
      <c r="E317" s="64"/>
      <c r="F317" s="64"/>
      <c r="G317" s="64"/>
      <c r="H317" s="64"/>
      <c r="I317" s="64"/>
      <c r="J317" s="64"/>
      <c r="K317" s="64"/>
      <c r="L317" s="64"/>
      <c r="M317" s="64"/>
      <c r="N317" s="64"/>
    </row>
    <row r="318" spans="1:14" ht="13.8">
      <c r="A318" s="2"/>
      <c r="B318" s="43" t="s">
        <v>351</v>
      </c>
      <c r="C318" s="64">
        <v>0</v>
      </c>
      <c r="D318" s="64">
        <v>0</v>
      </c>
      <c r="E318" s="64"/>
      <c r="F318" s="64"/>
      <c r="G318" s="64"/>
      <c r="H318" s="64"/>
      <c r="I318" s="64"/>
      <c r="J318" s="64"/>
      <c r="K318" s="64"/>
      <c r="L318" s="64"/>
      <c r="M318" s="64"/>
      <c r="N318" s="64"/>
    </row>
    <row r="319" spans="1:14" ht="13.8">
      <c r="A319" s="2"/>
      <c r="B319" s="43" t="s">
        <v>352</v>
      </c>
      <c r="C319" s="64">
        <v>17.593548068639365</v>
      </c>
      <c r="D319" s="64">
        <v>27.794950399771679</v>
      </c>
      <c r="E319" s="64"/>
      <c r="F319" s="64"/>
      <c r="G319" s="64"/>
      <c r="H319" s="64"/>
      <c r="I319" s="64"/>
      <c r="J319" s="64"/>
      <c r="K319" s="64"/>
      <c r="L319" s="64"/>
      <c r="M319" s="64"/>
      <c r="N319" s="64"/>
    </row>
    <row r="320" spans="1:14" ht="13.8">
      <c r="A320" s="2"/>
      <c r="B320" s="43" t="s">
        <v>353</v>
      </c>
      <c r="C320" s="64">
        <v>0</v>
      </c>
      <c r="D320" s="64">
        <v>0</v>
      </c>
      <c r="E320" s="64"/>
      <c r="F320" s="64"/>
      <c r="G320" s="64"/>
      <c r="H320" s="64"/>
      <c r="I320" s="64"/>
      <c r="J320" s="64"/>
      <c r="K320" s="64"/>
      <c r="L320" s="64"/>
      <c r="M320" s="64"/>
      <c r="N320" s="64"/>
    </row>
    <row r="321" spans="1:14" ht="13.8">
      <c r="A321" s="2"/>
      <c r="B321" s="43" t="s">
        <v>354</v>
      </c>
      <c r="C321" s="64">
        <v>0</v>
      </c>
      <c r="D321" s="64">
        <v>0</v>
      </c>
      <c r="E321" s="64"/>
      <c r="F321" s="64"/>
      <c r="G321" s="64"/>
      <c r="H321" s="64"/>
      <c r="I321" s="64"/>
      <c r="J321" s="64"/>
      <c r="K321" s="64"/>
      <c r="L321" s="64"/>
      <c r="M321" s="64"/>
      <c r="N321" s="64"/>
    </row>
    <row r="322" spans="1:14" ht="13.8">
      <c r="A322" s="2"/>
      <c r="B322" s="43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</row>
    <row r="323" spans="1:14" ht="13.8">
      <c r="A323" s="2"/>
      <c r="B323" s="43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</row>
    <row r="324" spans="1:14" ht="13.8">
      <c r="A324" s="2"/>
      <c r="B324" s="43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</row>
    <row r="325" spans="1:14" ht="13.8">
      <c r="B325" s="52" t="s">
        <v>375</v>
      </c>
      <c r="C325" s="66">
        <v>307.50194203394983</v>
      </c>
      <c r="D325" s="66">
        <v>202.83683410328524</v>
      </c>
      <c r="E325" s="66"/>
      <c r="F325" s="66"/>
      <c r="G325" s="66"/>
      <c r="H325" s="66"/>
      <c r="I325" s="66"/>
      <c r="J325" s="66"/>
      <c r="K325" s="66"/>
      <c r="L325" s="66"/>
      <c r="M325" s="66"/>
      <c r="N325" s="66"/>
    </row>
    <row r="327" spans="1:14" ht="21">
      <c r="B327" s="3" t="s">
        <v>15</v>
      </c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3.8">
      <c r="B328" s="51" t="s">
        <v>57</v>
      </c>
      <c r="C328" s="7">
        <v>2016</v>
      </c>
      <c r="D328" s="7">
        <v>2017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3.8">
      <c r="A329" s="2"/>
      <c r="B329" s="45" t="s">
        <v>326</v>
      </c>
      <c r="C329" s="64">
        <v>0</v>
      </c>
      <c r="D329" s="64">
        <v>0</v>
      </c>
      <c r="E329" s="64"/>
      <c r="F329" s="64"/>
      <c r="G329" s="64"/>
      <c r="H329" s="64"/>
      <c r="I329" s="64"/>
      <c r="J329" s="64"/>
      <c r="K329" s="64"/>
      <c r="L329" s="64"/>
      <c r="M329" s="64"/>
      <c r="N329" s="64"/>
    </row>
    <row r="330" spans="1:14" ht="13.8">
      <c r="A330" s="2"/>
      <c r="B330" s="43" t="s">
        <v>327</v>
      </c>
      <c r="C330" s="64">
        <v>0</v>
      </c>
      <c r="D330" s="64">
        <v>0</v>
      </c>
      <c r="E330" s="64"/>
      <c r="F330" s="64"/>
      <c r="G330" s="64"/>
      <c r="H330" s="64"/>
      <c r="I330" s="64"/>
      <c r="J330" s="64"/>
      <c r="K330" s="64"/>
      <c r="L330" s="64"/>
      <c r="M330" s="64"/>
      <c r="N330" s="64"/>
    </row>
    <row r="331" spans="1:14" ht="13.8">
      <c r="A331" s="2"/>
      <c r="B331" s="43" t="s">
        <v>328</v>
      </c>
      <c r="C331" s="64">
        <v>0</v>
      </c>
      <c r="D331" s="64">
        <v>0</v>
      </c>
      <c r="E331" s="64"/>
      <c r="F331" s="64"/>
      <c r="G331" s="64"/>
      <c r="H331" s="64"/>
      <c r="I331" s="64"/>
      <c r="J331" s="64"/>
      <c r="K331" s="64"/>
      <c r="L331" s="64"/>
      <c r="M331" s="64"/>
      <c r="N331" s="64"/>
    </row>
    <row r="332" spans="1:14" ht="13.8">
      <c r="A332" s="2"/>
      <c r="B332" s="43" t="s">
        <v>326</v>
      </c>
      <c r="C332" s="64">
        <v>0</v>
      </c>
      <c r="D332" s="64">
        <v>0</v>
      </c>
      <c r="E332" s="64"/>
      <c r="F332" s="64"/>
      <c r="G332" s="64"/>
      <c r="H332" s="64"/>
      <c r="I332" s="64"/>
      <c r="J332" s="64"/>
      <c r="K332" s="64"/>
      <c r="L332" s="64"/>
      <c r="M332" s="64"/>
      <c r="N332" s="64"/>
    </row>
    <row r="333" spans="1:14" ht="13.8">
      <c r="A333" s="2"/>
      <c r="B333" s="43" t="s">
        <v>330</v>
      </c>
      <c r="C333" s="64">
        <v>0</v>
      </c>
      <c r="D333" s="64">
        <v>0</v>
      </c>
      <c r="E333" s="64"/>
      <c r="F333" s="64"/>
      <c r="G333" s="64"/>
      <c r="H333" s="64"/>
      <c r="I333" s="64"/>
      <c r="J333" s="64"/>
      <c r="K333" s="64"/>
      <c r="L333" s="64"/>
      <c r="M333" s="64"/>
      <c r="N333" s="64"/>
    </row>
    <row r="334" spans="1:14" ht="13.8">
      <c r="A334" s="2"/>
      <c r="B334" s="43" t="s">
        <v>331</v>
      </c>
      <c r="C334" s="64">
        <v>0</v>
      </c>
      <c r="D334" s="64">
        <v>0</v>
      </c>
      <c r="E334" s="64"/>
      <c r="F334" s="64"/>
      <c r="G334" s="64"/>
      <c r="H334" s="64"/>
      <c r="I334" s="64"/>
      <c r="J334" s="64"/>
      <c r="K334" s="64"/>
      <c r="L334" s="64"/>
      <c r="M334" s="64"/>
      <c r="N334" s="64"/>
    </row>
    <row r="335" spans="1:14" ht="13.8">
      <c r="A335" s="2"/>
      <c r="B335" s="43" t="s">
        <v>129</v>
      </c>
      <c r="C335" s="64">
        <v>0</v>
      </c>
      <c r="D335" s="64">
        <v>0</v>
      </c>
      <c r="E335" s="64"/>
      <c r="F335" s="64"/>
      <c r="G335" s="64"/>
      <c r="H335" s="64"/>
      <c r="I335" s="64"/>
      <c r="J335" s="64"/>
      <c r="K335" s="64"/>
      <c r="L335" s="64"/>
      <c r="M335" s="64"/>
      <c r="N335" s="64"/>
    </row>
    <row r="336" spans="1:14" ht="13.8">
      <c r="A336" s="2"/>
      <c r="B336" s="43" t="s">
        <v>332</v>
      </c>
      <c r="C336" s="64">
        <v>0</v>
      </c>
      <c r="D336" s="64">
        <v>0</v>
      </c>
      <c r="E336" s="64"/>
      <c r="F336" s="64"/>
      <c r="G336" s="64"/>
      <c r="H336" s="64"/>
      <c r="I336" s="64"/>
      <c r="J336" s="64"/>
      <c r="K336" s="64"/>
      <c r="L336" s="64"/>
      <c r="M336" s="64"/>
      <c r="N336" s="64"/>
    </row>
    <row r="337" spans="1:14" ht="13.8">
      <c r="A337" s="2"/>
      <c r="B337" s="43" t="s">
        <v>333</v>
      </c>
      <c r="C337" s="64">
        <v>0</v>
      </c>
      <c r="D337" s="64">
        <v>0</v>
      </c>
      <c r="E337" s="64"/>
      <c r="F337" s="64"/>
      <c r="G337" s="64"/>
      <c r="H337" s="64"/>
      <c r="I337" s="64"/>
      <c r="J337" s="64"/>
      <c r="K337" s="64"/>
      <c r="L337" s="64"/>
      <c r="M337" s="64"/>
      <c r="N337" s="64"/>
    </row>
    <row r="338" spans="1:14" ht="13.8">
      <c r="A338" s="2"/>
      <c r="B338" s="43" t="s">
        <v>334</v>
      </c>
      <c r="C338" s="64">
        <v>0</v>
      </c>
      <c r="D338" s="64">
        <v>0</v>
      </c>
      <c r="E338" s="64"/>
      <c r="F338" s="64"/>
      <c r="G338" s="64"/>
      <c r="H338" s="64"/>
      <c r="I338" s="64"/>
      <c r="J338" s="64"/>
      <c r="K338" s="64"/>
      <c r="L338" s="64"/>
      <c r="M338" s="64"/>
      <c r="N338" s="64"/>
    </row>
    <row r="339" spans="1:14" ht="13.8">
      <c r="A339" s="2"/>
      <c r="B339" s="43" t="s">
        <v>335</v>
      </c>
      <c r="C339" s="64">
        <v>0</v>
      </c>
      <c r="D339" s="64">
        <v>0</v>
      </c>
      <c r="E339" s="64"/>
      <c r="F339" s="64"/>
      <c r="G339" s="64"/>
      <c r="H339" s="64"/>
      <c r="I339" s="64"/>
      <c r="J339" s="64"/>
      <c r="K339" s="64"/>
      <c r="L339" s="64"/>
      <c r="M339" s="64"/>
      <c r="N339" s="64"/>
    </row>
    <row r="340" spans="1:14" ht="13.8">
      <c r="A340" s="2"/>
      <c r="B340" s="43" t="s">
        <v>128</v>
      </c>
      <c r="C340" s="64">
        <v>0</v>
      </c>
      <c r="D340" s="64">
        <v>0</v>
      </c>
      <c r="E340" s="64"/>
      <c r="F340" s="64"/>
      <c r="G340" s="64"/>
      <c r="H340" s="64"/>
      <c r="I340" s="64"/>
      <c r="J340" s="64"/>
      <c r="K340" s="64"/>
      <c r="L340" s="64"/>
      <c r="M340" s="64"/>
      <c r="N340" s="64"/>
    </row>
    <row r="341" spans="1:14" ht="13.8">
      <c r="A341" s="2"/>
      <c r="B341" s="43" t="s">
        <v>336</v>
      </c>
      <c r="C341" s="64">
        <v>0</v>
      </c>
      <c r="D341" s="64">
        <v>0</v>
      </c>
      <c r="E341" s="64"/>
      <c r="F341" s="64"/>
      <c r="G341" s="64"/>
      <c r="H341" s="64"/>
      <c r="I341" s="64"/>
      <c r="J341" s="64"/>
      <c r="K341" s="64"/>
      <c r="L341" s="64"/>
      <c r="M341" s="64"/>
      <c r="N341" s="64"/>
    </row>
    <row r="342" spans="1:14" ht="13.8">
      <c r="A342" s="2"/>
      <c r="B342" s="43" t="s">
        <v>337</v>
      </c>
      <c r="C342" s="64">
        <v>0</v>
      </c>
      <c r="D342" s="64">
        <v>0</v>
      </c>
      <c r="E342" s="64"/>
      <c r="F342" s="64"/>
      <c r="G342" s="64"/>
      <c r="H342" s="64"/>
      <c r="I342" s="64"/>
      <c r="J342" s="64"/>
      <c r="K342" s="64"/>
      <c r="L342" s="64"/>
      <c r="M342" s="64"/>
      <c r="N342" s="64"/>
    </row>
    <row r="343" spans="1:14" ht="13.8">
      <c r="A343" s="2"/>
      <c r="B343" s="136" t="s">
        <v>336</v>
      </c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</row>
    <row r="344" spans="1:14" ht="13.8">
      <c r="A344" s="2"/>
      <c r="B344" s="43" t="s">
        <v>338</v>
      </c>
      <c r="C344" s="64">
        <v>0</v>
      </c>
      <c r="D344" s="64">
        <v>0</v>
      </c>
      <c r="E344" s="64"/>
      <c r="F344" s="64"/>
      <c r="G344" s="64"/>
      <c r="H344" s="64"/>
      <c r="I344" s="64"/>
      <c r="J344" s="64"/>
      <c r="K344" s="64"/>
      <c r="L344" s="64"/>
      <c r="M344" s="64"/>
      <c r="N344" s="64"/>
    </row>
    <row r="345" spans="1:14" ht="13.8">
      <c r="A345" s="2"/>
      <c r="B345" s="43" t="s">
        <v>339</v>
      </c>
      <c r="C345" s="64">
        <v>0</v>
      </c>
      <c r="D345" s="64">
        <v>0</v>
      </c>
      <c r="E345" s="64"/>
      <c r="F345" s="64"/>
      <c r="G345" s="64"/>
      <c r="H345" s="64"/>
      <c r="I345" s="64"/>
      <c r="J345" s="64"/>
      <c r="K345" s="64"/>
      <c r="L345" s="64"/>
      <c r="M345" s="64"/>
      <c r="N345" s="64"/>
    </row>
    <row r="346" spans="1:14" ht="13.8">
      <c r="A346" s="2"/>
      <c r="B346" s="43" t="s">
        <v>340</v>
      </c>
      <c r="C346" s="64">
        <v>0</v>
      </c>
      <c r="D346" s="64">
        <v>0</v>
      </c>
      <c r="E346" s="64"/>
      <c r="F346" s="64"/>
      <c r="G346" s="64"/>
      <c r="H346" s="64"/>
      <c r="I346" s="64"/>
      <c r="J346" s="64"/>
      <c r="K346" s="64"/>
      <c r="L346" s="64"/>
      <c r="M346" s="64"/>
      <c r="N346" s="64"/>
    </row>
    <row r="347" spans="1:14" ht="13.8">
      <c r="A347" s="2"/>
      <c r="B347" s="43" t="s">
        <v>341</v>
      </c>
      <c r="C347" s="64">
        <v>0</v>
      </c>
      <c r="D347" s="64">
        <v>0</v>
      </c>
      <c r="E347" s="64"/>
      <c r="F347" s="64"/>
      <c r="G347" s="64"/>
      <c r="H347" s="64"/>
      <c r="I347" s="64"/>
      <c r="J347" s="64"/>
      <c r="K347" s="64"/>
      <c r="L347" s="64"/>
      <c r="M347" s="64"/>
      <c r="N347" s="64"/>
    </row>
    <row r="348" spans="1:14" ht="13.8">
      <c r="A348" s="2"/>
      <c r="B348" s="43" t="s">
        <v>342</v>
      </c>
      <c r="C348" s="64">
        <v>0</v>
      </c>
      <c r="D348" s="64">
        <v>0</v>
      </c>
      <c r="E348" s="64"/>
      <c r="F348" s="64"/>
      <c r="G348" s="64"/>
      <c r="H348" s="64"/>
      <c r="I348" s="64"/>
      <c r="J348" s="64"/>
      <c r="K348" s="64"/>
      <c r="L348" s="64"/>
      <c r="M348" s="64"/>
      <c r="N348" s="64"/>
    </row>
    <row r="349" spans="1:14" ht="13.8">
      <c r="A349" s="2"/>
      <c r="B349" s="43" t="s">
        <v>343</v>
      </c>
      <c r="C349" s="64">
        <v>0</v>
      </c>
      <c r="D349" s="64">
        <v>0</v>
      </c>
      <c r="E349" s="64"/>
      <c r="F349" s="64"/>
      <c r="G349" s="64"/>
      <c r="H349" s="64"/>
      <c r="I349" s="64"/>
      <c r="J349" s="64"/>
      <c r="K349" s="64"/>
      <c r="L349" s="64"/>
      <c r="M349" s="64"/>
      <c r="N349" s="64"/>
    </row>
    <row r="350" spans="1:14" ht="13.8">
      <c r="A350" s="2"/>
      <c r="B350" s="43" t="s">
        <v>344</v>
      </c>
      <c r="C350" s="64">
        <v>0</v>
      </c>
      <c r="D350" s="64">
        <v>0</v>
      </c>
      <c r="E350" s="64"/>
      <c r="F350" s="64"/>
      <c r="G350" s="64"/>
      <c r="H350" s="64"/>
      <c r="I350" s="64"/>
      <c r="J350" s="64"/>
      <c r="K350" s="64"/>
      <c r="L350" s="64"/>
      <c r="M350" s="64"/>
      <c r="N350" s="64"/>
    </row>
    <row r="351" spans="1:14" ht="13.8">
      <c r="A351" s="2"/>
      <c r="B351" s="43" t="s">
        <v>345</v>
      </c>
      <c r="C351" s="64">
        <v>0</v>
      </c>
      <c r="D351" s="64">
        <v>0</v>
      </c>
      <c r="E351" s="64"/>
      <c r="F351" s="64"/>
      <c r="G351" s="64"/>
      <c r="H351" s="64"/>
      <c r="I351" s="64"/>
      <c r="J351" s="64"/>
      <c r="K351" s="64"/>
      <c r="L351" s="64"/>
      <c r="M351" s="64"/>
      <c r="N351" s="64"/>
    </row>
    <row r="352" spans="1:14" ht="13.8">
      <c r="A352" s="2"/>
      <c r="B352" s="43" t="s">
        <v>346</v>
      </c>
      <c r="C352" s="64">
        <v>0</v>
      </c>
      <c r="D352" s="64">
        <v>0</v>
      </c>
      <c r="E352" s="64"/>
      <c r="F352" s="64"/>
      <c r="G352" s="64"/>
      <c r="H352" s="64"/>
      <c r="I352" s="64"/>
      <c r="J352" s="64"/>
      <c r="K352" s="64"/>
      <c r="L352" s="64"/>
      <c r="M352" s="64"/>
      <c r="N352" s="64"/>
    </row>
    <row r="353" spans="1:14" ht="13.8">
      <c r="A353" s="2"/>
      <c r="B353" s="43" t="s">
        <v>347</v>
      </c>
      <c r="C353" s="64">
        <v>0</v>
      </c>
      <c r="D353" s="64">
        <v>0</v>
      </c>
      <c r="E353" s="64"/>
      <c r="F353" s="64"/>
      <c r="G353" s="64"/>
      <c r="H353" s="64"/>
      <c r="I353" s="64"/>
      <c r="J353" s="64"/>
      <c r="K353" s="64"/>
      <c r="L353" s="64"/>
      <c r="M353" s="64"/>
      <c r="N353" s="64"/>
    </row>
    <row r="354" spans="1:14" ht="13.8">
      <c r="A354" s="2"/>
      <c r="B354" s="43" t="s">
        <v>348</v>
      </c>
      <c r="C354" s="64">
        <v>0</v>
      </c>
      <c r="D354" s="64">
        <v>0</v>
      </c>
      <c r="E354" s="64"/>
      <c r="F354" s="64"/>
      <c r="G354" s="64"/>
      <c r="H354" s="64"/>
      <c r="I354" s="64"/>
      <c r="J354" s="64"/>
      <c r="K354" s="64"/>
      <c r="L354" s="64"/>
      <c r="M354" s="64"/>
      <c r="N354" s="64"/>
    </row>
    <row r="355" spans="1:14" ht="13.8">
      <c r="A355" s="2"/>
      <c r="B355" s="43" t="s">
        <v>349</v>
      </c>
      <c r="C355" s="64">
        <v>0</v>
      </c>
      <c r="D355" s="64">
        <v>0</v>
      </c>
      <c r="E355" s="64"/>
      <c r="F355" s="64"/>
      <c r="G355" s="64"/>
      <c r="H355" s="64"/>
      <c r="I355" s="64"/>
      <c r="J355" s="64"/>
      <c r="K355" s="64"/>
      <c r="L355" s="64"/>
      <c r="M355" s="64"/>
      <c r="N355" s="64"/>
    </row>
    <row r="356" spans="1:14" ht="13.8">
      <c r="A356" s="2"/>
      <c r="B356" s="43" t="s">
        <v>350</v>
      </c>
      <c r="C356" s="64">
        <v>0</v>
      </c>
      <c r="D356" s="64">
        <v>0</v>
      </c>
      <c r="E356" s="64"/>
      <c r="F356" s="64"/>
      <c r="G356" s="64"/>
      <c r="H356" s="64"/>
      <c r="I356" s="64"/>
      <c r="J356" s="64"/>
      <c r="K356" s="64"/>
      <c r="L356" s="64"/>
      <c r="M356" s="64"/>
      <c r="N356" s="64"/>
    </row>
    <row r="357" spans="1:14" ht="13.8">
      <c r="A357" s="2"/>
      <c r="B357" s="43" t="s">
        <v>351</v>
      </c>
      <c r="C357" s="64">
        <v>0</v>
      </c>
      <c r="D357" s="64">
        <v>0</v>
      </c>
      <c r="E357" s="64"/>
      <c r="F357" s="64"/>
      <c r="G357" s="64"/>
      <c r="H357" s="64"/>
      <c r="I357" s="64"/>
      <c r="J357" s="64"/>
      <c r="K357" s="64"/>
      <c r="L357" s="64"/>
      <c r="M357" s="64"/>
      <c r="N357" s="64"/>
    </row>
    <row r="358" spans="1:14" ht="13.8">
      <c r="A358" s="2"/>
      <c r="B358" s="43" t="s">
        <v>352</v>
      </c>
      <c r="C358" s="64">
        <v>0</v>
      </c>
      <c r="D358" s="64">
        <v>0</v>
      </c>
      <c r="E358" s="64"/>
      <c r="F358" s="64"/>
      <c r="G358" s="64"/>
      <c r="H358" s="64"/>
      <c r="I358" s="64"/>
      <c r="J358" s="64"/>
      <c r="K358" s="64"/>
      <c r="L358" s="64"/>
      <c r="M358" s="64"/>
      <c r="N358" s="64"/>
    </row>
    <row r="359" spans="1:14" ht="13.8">
      <c r="A359" s="2"/>
      <c r="B359" s="43" t="s">
        <v>353</v>
      </c>
      <c r="C359" s="64">
        <v>0</v>
      </c>
      <c r="D359" s="64">
        <v>0</v>
      </c>
      <c r="E359" s="64"/>
      <c r="F359" s="64"/>
      <c r="G359" s="64"/>
      <c r="H359" s="64"/>
      <c r="I359" s="64"/>
      <c r="J359" s="64"/>
      <c r="K359" s="64"/>
      <c r="L359" s="64"/>
      <c r="M359" s="64"/>
      <c r="N359" s="64"/>
    </row>
    <row r="360" spans="1:14" ht="13.8">
      <c r="A360" s="2"/>
      <c r="B360" s="43" t="s">
        <v>354</v>
      </c>
      <c r="C360" s="64">
        <v>0</v>
      </c>
      <c r="D360" s="64">
        <v>0</v>
      </c>
      <c r="E360" s="64"/>
      <c r="F360" s="64"/>
      <c r="G360" s="64"/>
      <c r="H360" s="64"/>
      <c r="I360" s="64"/>
      <c r="J360" s="64"/>
      <c r="K360" s="64"/>
      <c r="L360" s="64"/>
      <c r="M360" s="64"/>
      <c r="N360" s="64"/>
    </row>
    <row r="361" spans="1:14" ht="13.8">
      <c r="A361" s="2"/>
      <c r="B361" s="43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</row>
    <row r="362" spans="1:14" ht="13.8">
      <c r="A362" s="2"/>
      <c r="B362" s="43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</row>
    <row r="363" spans="1:14" ht="13.8">
      <c r="A363" s="2"/>
      <c r="B363" s="43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</row>
    <row r="364" spans="1:14" ht="13.8">
      <c r="A364" s="2"/>
      <c r="B364" s="52" t="s">
        <v>376</v>
      </c>
      <c r="C364" s="66">
        <v>0</v>
      </c>
      <c r="D364" s="66">
        <v>0</v>
      </c>
      <c r="E364" s="66"/>
      <c r="F364" s="66"/>
      <c r="G364" s="66"/>
      <c r="H364" s="66"/>
      <c r="I364" s="66"/>
      <c r="J364" s="66"/>
      <c r="K364" s="66"/>
      <c r="L364" s="66"/>
      <c r="M364" s="66"/>
      <c r="N364" s="66"/>
    </row>
    <row r="366" spans="1:14" ht="21">
      <c r="B366" s="3" t="s">
        <v>16</v>
      </c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3.8">
      <c r="B367" s="51" t="s">
        <v>57</v>
      </c>
      <c r="C367" s="7">
        <v>2016</v>
      </c>
      <c r="D367" s="7">
        <v>2017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3.8">
      <c r="A368" s="2"/>
      <c r="B368" s="45" t="s">
        <v>326</v>
      </c>
      <c r="C368" s="64">
        <v>0.46467853766151906</v>
      </c>
      <c r="D368" s="64">
        <v>9.2664622706264577E-2</v>
      </c>
      <c r="E368" s="64"/>
      <c r="F368" s="64"/>
      <c r="G368" s="64"/>
      <c r="H368" s="64"/>
      <c r="I368" s="64"/>
      <c r="J368" s="64"/>
      <c r="K368" s="64"/>
      <c r="L368" s="64"/>
      <c r="M368" s="64"/>
      <c r="N368" s="64"/>
    </row>
    <row r="369" spans="1:14" ht="13.8">
      <c r="A369" s="2"/>
      <c r="B369" s="43" t="s">
        <v>327</v>
      </c>
      <c r="C369" s="64">
        <v>0</v>
      </c>
      <c r="D369" s="64">
        <v>0</v>
      </c>
      <c r="E369" s="64"/>
      <c r="F369" s="64"/>
      <c r="G369" s="64"/>
      <c r="H369" s="64"/>
      <c r="I369" s="64"/>
      <c r="J369" s="64"/>
      <c r="K369" s="64"/>
      <c r="L369" s="64"/>
      <c r="M369" s="64"/>
      <c r="N369" s="64"/>
    </row>
    <row r="370" spans="1:14" ht="13.8">
      <c r="A370" s="2"/>
      <c r="B370" s="43" t="s">
        <v>328</v>
      </c>
      <c r="C370" s="64">
        <v>0</v>
      </c>
      <c r="D370" s="64">
        <v>0</v>
      </c>
      <c r="E370" s="64"/>
      <c r="F370" s="64"/>
      <c r="G370" s="64"/>
      <c r="H370" s="64"/>
      <c r="I370" s="64"/>
      <c r="J370" s="64"/>
      <c r="K370" s="64"/>
      <c r="L370" s="64"/>
      <c r="M370" s="64"/>
      <c r="N370" s="64"/>
    </row>
    <row r="371" spans="1:14" ht="13.8">
      <c r="A371" s="2"/>
      <c r="B371" s="43" t="s">
        <v>326</v>
      </c>
      <c r="C371" s="64">
        <v>28.23144654</v>
      </c>
      <c r="D371" s="64">
        <v>11.770702113631295</v>
      </c>
      <c r="E371" s="64"/>
      <c r="F371" s="64"/>
      <c r="G371" s="64"/>
      <c r="H371" s="64"/>
      <c r="I371" s="64"/>
      <c r="J371" s="64"/>
      <c r="K371" s="64"/>
      <c r="L371" s="64"/>
      <c r="M371" s="64"/>
      <c r="N371" s="64"/>
    </row>
    <row r="372" spans="1:14" ht="13.8">
      <c r="A372" s="2"/>
      <c r="B372" s="43" t="s">
        <v>330</v>
      </c>
      <c r="C372" s="64">
        <v>0</v>
      </c>
      <c r="D372" s="64">
        <v>0</v>
      </c>
      <c r="E372" s="64"/>
      <c r="F372" s="64"/>
      <c r="G372" s="64"/>
      <c r="H372" s="64"/>
      <c r="I372" s="64"/>
      <c r="J372" s="64"/>
      <c r="K372" s="64"/>
      <c r="L372" s="64"/>
      <c r="M372" s="64"/>
      <c r="N372" s="64"/>
    </row>
    <row r="373" spans="1:14" ht="13.8">
      <c r="A373" s="2"/>
      <c r="B373" s="43" t="s">
        <v>331</v>
      </c>
      <c r="C373" s="64">
        <v>0</v>
      </c>
      <c r="D373" s="64">
        <v>0</v>
      </c>
      <c r="E373" s="64"/>
      <c r="F373" s="64"/>
      <c r="G373" s="64"/>
      <c r="H373" s="64"/>
      <c r="I373" s="64"/>
      <c r="J373" s="64"/>
      <c r="K373" s="64"/>
      <c r="L373" s="64"/>
      <c r="M373" s="64"/>
      <c r="N373" s="64"/>
    </row>
    <row r="374" spans="1:14" ht="13.8">
      <c r="A374" s="2"/>
      <c r="B374" s="43" t="s">
        <v>129</v>
      </c>
      <c r="C374" s="64">
        <v>25.673598999999999</v>
      </c>
      <c r="D374" s="64">
        <v>19.243175000000022</v>
      </c>
      <c r="E374" s="64"/>
      <c r="F374" s="64"/>
      <c r="G374" s="64"/>
      <c r="H374" s="64"/>
      <c r="I374" s="64"/>
      <c r="J374" s="64"/>
      <c r="K374" s="64"/>
      <c r="L374" s="64"/>
      <c r="M374" s="64"/>
      <c r="N374" s="64"/>
    </row>
    <row r="375" spans="1:14" ht="13.8">
      <c r="A375" s="2"/>
      <c r="B375" s="43" t="s">
        <v>332</v>
      </c>
      <c r="C375" s="64">
        <v>0</v>
      </c>
      <c r="D375" s="64">
        <v>0</v>
      </c>
      <c r="E375" s="64"/>
      <c r="F375" s="64"/>
      <c r="G375" s="64"/>
      <c r="H375" s="64"/>
      <c r="I375" s="64"/>
      <c r="J375" s="64"/>
      <c r="K375" s="64"/>
      <c r="L375" s="64"/>
      <c r="M375" s="64"/>
      <c r="N375" s="64"/>
    </row>
    <row r="376" spans="1:14" ht="13.8">
      <c r="A376" s="2"/>
      <c r="B376" s="43" t="s">
        <v>333</v>
      </c>
      <c r="C376" s="64">
        <v>0</v>
      </c>
      <c r="D376" s="64">
        <v>0</v>
      </c>
      <c r="E376" s="64"/>
      <c r="F376" s="64"/>
      <c r="G376" s="64"/>
      <c r="H376" s="64"/>
      <c r="I376" s="64"/>
      <c r="J376" s="64"/>
      <c r="K376" s="64"/>
      <c r="L376" s="64"/>
      <c r="M376" s="64"/>
      <c r="N376" s="64"/>
    </row>
    <row r="377" spans="1:14" ht="13.8">
      <c r="A377" s="2"/>
      <c r="B377" s="43" t="s">
        <v>334</v>
      </c>
      <c r="C377" s="64">
        <v>0</v>
      </c>
      <c r="D377" s="64">
        <v>0</v>
      </c>
      <c r="E377" s="64"/>
      <c r="F377" s="64"/>
      <c r="G377" s="64"/>
      <c r="H377" s="64"/>
      <c r="I377" s="64"/>
      <c r="J377" s="64"/>
      <c r="K377" s="64"/>
      <c r="L377" s="64"/>
      <c r="M377" s="64"/>
      <c r="N377" s="64"/>
    </row>
    <row r="378" spans="1:14" ht="13.8">
      <c r="A378" s="2"/>
      <c r="B378" s="43" t="s">
        <v>335</v>
      </c>
      <c r="C378" s="64">
        <v>0</v>
      </c>
      <c r="D378" s="64">
        <v>0</v>
      </c>
      <c r="E378" s="64"/>
      <c r="F378" s="64"/>
      <c r="G378" s="64"/>
      <c r="H378" s="64"/>
      <c r="I378" s="64"/>
      <c r="J378" s="64"/>
      <c r="K378" s="64"/>
      <c r="L378" s="64"/>
      <c r="M378" s="64"/>
      <c r="N378" s="64"/>
    </row>
    <row r="379" spans="1:14" ht="13.8">
      <c r="A379" s="2"/>
      <c r="B379" s="43" t="s">
        <v>128</v>
      </c>
      <c r="C379" s="64">
        <v>0</v>
      </c>
      <c r="D379" s="64">
        <v>0</v>
      </c>
      <c r="E379" s="64"/>
      <c r="F379" s="64"/>
      <c r="G379" s="64"/>
      <c r="H379" s="64"/>
      <c r="I379" s="64"/>
      <c r="J379" s="64"/>
      <c r="K379" s="64"/>
      <c r="L379" s="64"/>
      <c r="M379" s="64"/>
      <c r="N379" s="64"/>
    </row>
    <row r="380" spans="1:14" ht="13.8">
      <c r="A380" s="2"/>
      <c r="B380" s="43" t="s">
        <v>336</v>
      </c>
      <c r="C380" s="64">
        <v>0</v>
      </c>
      <c r="D380" s="64">
        <v>0</v>
      </c>
      <c r="E380" s="64"/>
      <c r="F380" s="64"/>
      <c r="G380" s="64"/>
      <c r="H380" s="64"/>
      <c r="I380" s="64"/>
      <c r="J380" s="64"/>
      <c r="K380" s="64"/>
      <c r="L380" s="64"/>
      <c r="M380" s="64"/>
      <c r="N380" s="64"/>
    </row>
    <row r="381" spans="1:14" ht="13.8">
      <c r="A381" s="2"/>
      <c r="B381" s="43" t="s">
        <v>337</v>
      </c>
      <c r="C381" s="64">
        <v>0</v>
      </c>
      <c r="D381" s="64">
        <v>0</v>
      </c>
      <c r="E381" s="64"/>
      <c r="F381" s="64"/>
      <c r="G381" s="64"/>
      <c r="H381" s="64"/>
      <c r="I381" s="64"/>
      <c r="J381" s="64"/>
      <c r="K381" s="64"/>
      <c r="L381" s="64"/>
      <c r="M381" s="64"/>
      <c r="N381" s="64"/>
    </row>
    <row r="382" spans="1:14" ht="13.8">
      <c r="A382" s="2"/>
      <c r="B382" s="136" t="s">
        <v>128</v>
      </c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</row>
    <row r="383" spans="1:14" ht="13.8">
      <c r="A383" s="2"/>
      <c r="B383" s="43" t="s">
        <v>338</v>
      </c>
      <c r="C383" s="64">
        <v>20.360637886736889</v>
      </c>
      <c r="D383" s="64">
        <v>13.021547813431916</v>
      </c>
      <c r="E383" s="64"/>
      <c r="F383" s="64"/>
      <c r="G383" s="64"/>
      <c r="H383" s="64"/>
      <c r="I383" s="64"/>
      <c r="J383" s="64"/>
      <c r="K383" s="64"/>
      <c r="L383" s="64"/>
      <c r="M383" s="64"/>
      <c r="N383" s="64"/>
    </row>
    <row r="384" spans="1:14" ht="13.8">
      <c r="A384" s="2"/>
      <c r="B384" s="43" t="s">
        <v>339</v>
      </c>
      <c r="C384" s="64">
        <v>0</v>
      </c>
      <c r="D384" s="64">
        <v>0</v>
      </c>
      <c r="E384" s="64"/>
      <c r="F384" s="64"/>
      <c r="G384" s="64"/>
      <c r="H384" s="64"/>
      <c r="I384" s="64"/>
      <c r="J384" s="64"/>
      <c r="K384" s="64"/>
      <c r="L384" s="64"/>
      <c r="M384" s="64"/>
      <c r="N384" s="64"/>
    </row>
    <row r="385" spans="1:14" ht="13.8">
      <c r="A385" s="2"/>
      <c r="B385" s="43" t="s">
        <v>340</v>
      </c>
      <c r="C385" s="64">
        <v>0</v>
      </c>
      <c r="D385" s="64">
        <v>0</v>
      </c>
      <c r="E385" s="64"/>
      <c r="F385" s="64"/>
      <c r="G385" s="64"/>
      <c r="H385" s="64"/>
      <c r="I385" s="64"/>
      <c r="J385" s="64"/>
      <c r="K385" s="64"/>
      <c r="L385" s="64"/>
      <c r="M385" s="64"/>
      <c r="N385" s="64"/>
    </row>
    <row r="386" spans="1:14" ht="13.8">
      <c r="A386" s="2"/>
      <c r="B386" s="43" t="s">
        <v>341</v>
      </c>
      <c r="C386" s="64">
        <v>2.4516990340140501E-2</v>
      </c>
      <c r="D386" s="64">
        <v>0.38400000000000001</v>
      </c>
      <c r="E386" s="64"/>
      <c r="F386" s="64"/>
      <c r="G386" s="64"/>
      <c r="H386" s="64"/>
      <c r="I386" s="64"/>
      <c r="J386" s="64"/>
      <c r="K386" s="64"/>
      <c r="L386" s="64"/>
      <c r="M386" s="64"/>
      <c r="N386" s="64"/>
    </row>
    <row r="387" spans="1:14" ht="13.8">
      <c r="A387" s="2"/>
      <c r="B387" s="43" t="s">
        <v>342</v>
      </c>
      <c r="C387" s="64">
        <v>0</v>
      </c>
      <c r="D387" s="64">
        <v>0</v>
      </c>
      <c r="E387" s="64"/>
      <c r="F387" s="64"/>
      <c r="G387" s="64"/>
      <c r="H387" s="64"/>
      <c r="I387" s="64"/>
      <c r="J387" s="64"/>
      <c r="K387" s="64"/>
      <c r="L387" s="64"/>
      <c r="M387" s="64"/>
      <c r="N387" s="64"/>
    </row>
    <row r="388" spans="1:14" ht="13.8">
      <c r="A388" s="2"/>
      <c r="B388" s="43" t="s">
        <v>343</v>
      </c>
      <c r="C388" s="64">
        <v>0</v>
      </c>
      <c r="D388" s="64">
        <v>0</v>
      </c>
      <c r="E388" s="64"/>
      <c r="F388" s="64"/>
      <c r="G388" s="64"/>
      <c r="H388" s="64"/>
      <c r="I388" s="64"/>
      <c r="J388" s="64"/>
      <c r="K388" s="64"/>
      <c r="L388" s="64"/>
      <c r="M388" s="64"/>
      <c r="N388" s="64"/>
    </row>
    <row r="389" spans="1:14" ht="13.8">
      <c r="A389" s="2"/>
      <c r="B389" s="43" t="s">
        <v>344</v>
      </c>
      <c r="C389" s="64">
        <v>0</v>
      </c>
      <c r="D389" s="64">
        <v>0</v>
      </c>
      <c r="E389" s="64"/>
      <c r="F389" s="64"/>
      <c r="G389" s="64"/>
      <c r="H389" s="64"/>
      <c r="I389" s="64"/>
      <c r="J389" s="64"/>
      <c r="K389" s="64"/>
      <c r="L389" s="64"/>
      <c r="M389" s="64"/>
      <c r="N389" s="64"/>
    </row>
    <row r="390" spans="1:14" ht="13.8">
      <c r="A390" s="2"/>
      <c r="B390" s="43" t="s">
        <v>345</v>
      </c>
      <c r="C390" s="64">
        <v>0</v>
      </c>
      <c r="D390" s="64">
        <v>0</v>
      </c>
      <c r="E390" s="64"/>
      <c r="F390" s="64"/>
      <c r="G390" s="64"/>
      <c r="H390" s="64"/>
      <c r="I390" s="64"/>
      <c r="J390" s="64"/>
      <c r="K390" s="64"/>
      <c r="L390" s="64"/>
      <c r="M390" s="64"/>
      <c r="N390" s="64"/>
    </row>
    <row r="391" spans="1:14" ht="13.8">
      <c r="A391" s="2"/>
      <c r="B391" s="43" t="s">
        <v>346</v>
      </c>
      <c r="C391" s="64">
        <v>0</v>
      </c>
      <c r="D391" s="64">
        <v>0</v>
      </c>
      <c r="E391" s="64"/>
      <c r="F391" s="64"/>
      <c r="G391" s="64"/>
      <c r="H391" s="64"/>
      <c r="I391" s="64"/>
      <c r="J391" s="64"/>
      <c r="K391" s="64"/>
      <c r="L391" s="64"/>
      <c r="M391" s="64"/>
      <c r="N391" s="64"/>
    </row>
    <row r="392" spans="1:14" ht="13.8">
      <c r="A392" s="2"/>
      <c r="B392" s="43" t="s">
        <v>347</v>
      </c>
      <c r="C392" s="64">
        <v>0</v>
      </c>
      <c r="D392" s="64">
        <v>0</v>
      </c>
      <c r="E392" s="64"/>
      <c r="F392" s="64"/>
      <c r="G392" s="64"/>
      <c r="H392" s="64"/>
      <c r="I392" s="64"/>
      <c r="J392" s="64"/>
      <c r="K392" s="64"/>
      <c r="L392" s="64"/>
      <c r="M392" s="64"/>
      <c r="N392" s="64"/>
    </row>
    <row r="393" spans="1:14" ht="13.8">
      <c r="A393" s="2"/>
      <c r="B393" s="43" t="s">
        <v>348</v>
      </c>
      <c r="C393" s="64">
        <v>0</v>
      </c>
      <c r="D393" s="64">
        <v>0</v>
      </c>
      <c r="E393" s="64"/>
      <c r="F393" s="64"/>
      <c r="G393" s="64"/>
      <c r="H393" s="64"/>
      <c r="I393" s="64"/>
      <c r="J393" s="64"/>
      <c r="K393" s="64"/>
      <c r="L393" s="64"/>
      <c r="M393" s="64"/>
      <c r="N393" s="64"/>
    </row>
    <row r="394" spans="1:14" ht="13.8">
      <c r="A394" s="2"/>
      <c r="B394" s="43" t="s">
        <v>349</v>
      </c>
      <c r="C394" s="64">
        <v>0</v>
      </c>
      <c r="D394" s="64">
        <v>0</v>
      </c>
      <c r="E394" s="64"/>
      <c r="F394" s="64"/>
      <c r="G394" s="64"/>
      <c r="H394" s="64"/>
      <c r="I394" s="64"/>
      <c r="J394" s="64"/>
      <c r="K394" s="64"/>
      <c r="L394" s="64"/>
      <c r="M394" s="64"/>
      <c r="N394" s="64"/>
    </row>
    <row r="395" spans="1:14" ht="13.8">
      <c r="A395" s="2"/>
      <c r="B395" s="43" t="s">
        <v>350</v>
      </c>
      <c r="C395" s="64">
        <v>0</v>
      </c>
      <c r="D395" s="64">
        <v>0</v>
      </c>
      <c r="E395" s="64"/>
      <c r="F395" s="64"/>
      <c r="G395" s="64"/>
      <c r="H395" s="64"/>
      <c r="I395" s="64"/>
      <c r="J395" s="64"/>
      <c r="K395" s="64"/>
      <c r="L395" s="64"/>
      <c r="M395" s="64"/>
      <c r="N395" s="64"/>
    </row>
    <row r="396" spans="1:14" ht="13.8">
      <c r="A396" s="2"/>
      <c r="B396" s="43" t="s">
        <v>351</v>
      </c>
      <c r="C396" s="64">
        <v>0</v>
      </c>
      <c r="D396" s="64">
        <v>0</v>
      </c>
      <c r="E396" s="64"/>
      <c r="F396" s="64"/>
      <c r="G396" s="64"/>
      <c r="H396" s="64"/>
      <c r="I396" s="64"/>
      <c r="J396" s="64"/>
      <c r="K396" s="64"/>
      <c r="L396" s="64"/>
      <c r="M396" s="64"/>
      <c r="N396" s="64"/>
    </row>
    <row r="397" spans="1:14" ht="13.8">
      <c r="A397" s="2"/>
      <c r="B397" s="43" t="s">
        <v>352</v>
      </c>
      <c r="C397" s="64">
        <v>0</v>
      </c>
      <c r="D397" s="64">
        <v>0</v>
      </c>
      <c r="E397" s="64"/>
      <c r="F397" s="64"/>
      <c r="G397" s="64"/>
      <c r="H397" s="64"/>
      <c r="I397" s="64"/>
      <c r="J397" s="64"/>
      <c r="K397" s="64"/>
      <c r="L397" s="64"/>
      <c r="M397" s="64"/>
      <c r="N397" s="64"/>
    </row>
    <row r="398" spans="1:14" ht="13.8">
      <c r="A398" s="2"/>
      <c r="B398" s="43" t="s">
        <v>353</v>
      </c>
      <c r="C398" s="64">
        <v>0</v>
      </c>
      <c r="D398" s="64">
        <v>0</v>
      </c>
      <c r="E398" s="64"/>
      <c r="F398" s="64"/>
      <c r="G398" s="64"/>
      <c r="H398" s="64"/>
      <c r="I398" s="64"/>
      <c r="J398" s="64"/>
      <c r="K398" s="64"/>
      <c r="L398" s="64"/>
      <c r="M398" s="64"/>
      <c r="N398" s="64"/>
    </row>
    <row r="399" spans="1:14" ht="13.8">
      <c r="A399" s="2"/>
      <c r="B399" s="43" t="s">
        <v>354</v>
      </c>
      <c r="C399" s="64">
        <v>0</v>
      </c>
      <c r="D399" s="64">
        <v>0</v>
      </c>
      <c r="E399" s="64"/>
      <c r="F399" s="64"/>
      <c r="G399" s="64"/>
      <c r="H399" s="64"/>
      <c r="I399" s="64"/>
      <c r="J399" s="64"/>
      <c r="K399" s="64"/>
      <c r="L399" s="64"/>
      <c r="M399" s="64"/>
      <c r="N399" s="64"/>
    </row>
    <row r="400" spans="1:14" ht="13.8">
      <c r="A400" s="2"/>
      <c r="B400" s="43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</row>
    <row r="401" spans="1:14" ht="13.8">
      <c r="A401" s="2"/>
      <c r="B401" s="43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</row>
    <row r="402" spans="1:14" ht="13.8">
      <c r="A402" s="2"/>
      <c r="B402" s="43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</row>
    <row r="403" spans="1:14" ht="13.8">
      <c r="B403" s="52" t="s">
        <v>377</v>
      </c>
      <c r="C403" s="66">
        <v>74.754878954738558</v>
      </c>
      <c r="D403" s="66">
        <v>44.512089549769499</v>
      </c>
      <c r="E403" s="66"/>
      <c r="F403" s="66"/>
      <c r="G403" s="66"/>
      <c r="H403" s="66"/>
      <c r="I403" s="66"/>
      <c r="J403" s="66"/>
      <c r="K403" s="66"/>
      <c r="L403" s="66"/>
      <c r="M403" s="66"/>
      <c r="N403" s="66"/>
    </row>
    <row r="405" spans="1:14" ht="21">
      <c r="B405" s="3" t="s">
        <v>17</v>
      </c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3.8">
      <c r="B406" s="51" t="s">
        <v>57</v>
      </c>
      <c r="C406" s="7">
        <v>2016</v>
      </c>
      <c r="D406" s="7">
        <v>2017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3.8">
      <c r="A407" s="2"/>
      <c r="B407" s="45" t="s">
        <v>326</v>
      </c>
      <c r="C407" s="64">
        <v>0</v>
      </c>
      <c r="D407" s="64">
        <v>0</v>
      </c>
      <c r="E407" s="64"/>
      <c r="F407" s="64"/>
      <c r="G407" s="64"/>
      <c r="H407" s="64"/>
      <c r="I407" s="64"/>
      <c r="J407" s="64"/>
      <c r="K407" s="64"/>
      <c r="L407" s="64"/>
      <c r="M407" s="64"/>
      <c r="N407" s="64"/>
    </row>
    <row r="408" spans="1:14" ht="13.8">
      <c r="A408" s="2"/>
      <c r="B408" s="43" t="s">
        <v>327</v>
      </c>
      <c r="C408" s="64">
        <v>0</v>
      </c>
      <c r="D408" s="64">
        <v>0</v>
      </c>
      <c r="E408" s="64"/>
      <c r="F408" s="64"/>
      <c r="G408" s="64"/>
      <c r="H408" s="64"/>
      <c r="I408" s="64"/>
      <c r="J408" s="64"/>
      <c r="K408" s="64"/>
      <c r="L408" s="64"/>
      <c r="M408" s="64"/>
      <c r="N408" s="64"/>
    </row>
    <row r="409" spans="1:14" ht="13.8">
      <c r="A409" s="2"/>
      <c r="B409" s="43" t="s">
        <v>328</v>
      </c>
      <c r="C409" s="64">
        <v>0</v>
      </c>
      <c r="D409" s="64">
        <v>0</v>
      </c>
      <c r="E409" s="64"/>
      <c r="F409" s="64"/>
      <c r="G409" s="64"/>
      <c r="H409" s="64"/>
      <c r="I409" s="64"/>
      <c r="J409" s="64"/>
      <c r="K409" s="64"/>
      <c r="L409" s="64"/>
      <c r="M409" s="64"/>
      <c r="N409" s="64"/>
    </row>
    <row r="410" spans="1:14" ht="13.8">
      <c r="A410" s="2"/>
      <c r="B410" s="43" t="s">
        <v>326</v>
      </c>
      <c r="C410" s="64">
        <v>0</v>
      </c>
      <c r="D410" s="64">
        <v>0</v>
      </c>
      <c r="E410" s="64"/>
      <c r="F410" s="64"/>
      <c r="G410" s="64"/>
      <c r="H410" s="64"/>
      <c r="I410" s="64"/>
      <c r="J410" s="64"/>
      <c r="K410" s="64"/>
      <c r="L410" s="64"/>
      <c r="M410" s="64"/>
      <c r="N410" s="64"/>
    </row>
    <row r="411" spans="1:14" ht="13.8">
      <c r="A411" s="2"/>
      <c r="B411" s="43" t="s">
        <v>330</v>
      </c>
      <c r="C411" s="64">
        <v>0</v>
      </c>
      <c r="D411" s="64">
        <v>0</v>
      </c>
      <c r="E411" s="64"/>
      <c r="F411" s="64"/>
      <c r="G411" s="64"/>
      <c r="H411" s="64"/>
      <c r="I411" s="64"/>
      <c r="J411" s="64"/>
      <c r="K411" s="64"/>
      <c r="L411" s="64"/>
      <c r="M411" s="64"/>
      <c r="N411" s="64"/>
    </row>
    <row r="412" spans="1:14" ht="13.8">
      <c r="A412" s="2"/>
      <c r="B412" s="43" t="s">
        <v>331</v>
      </c>
      <c r="C412" s="64">
        <v>0</v>
      </c>
      <c r="D412" s="64">
        <v>0</v>
      </c>
      <c r="E412" s="64"/>
      <c r="F412" s="64"/>
      <c r="G412" s="64"/>
      <c r="H412" s="64"/>
      <c r="I412" s="64"/>
      <c r="J412" s="64"/>
      <c r="K412" s="64"/>
      <c r="L412" s="64"/>
      <c r="M412" s="64"/>
      <c r="N412" s="64"/>
    </row>
    <row r="413" spans="1:14" ht="13.8">
      <c r="A413" s="2"/>
      <c r="B413" s="43" t="s">
        <v>129</v>
      </c>
      <c r="C413" s="64">
        <v>0</v>
      </c>
      <c r="D413" s="64">
        <v>0</v>
      </c>
      <c r="E413" s="64"/>
      <c r="F413" s="64"/>
      <c r="G413" s="64"/>
      <c r="H413" s="64"/>
      <c r="I413" s="64"/>
      <c r="J413" s="64"/>
      <c r="K413" s="64"/>
      <c r="L413" s="64"/>
      <c r="M413" s="64"/>
      <c r="N413" s="64"/>
    </row>
    <row r="414" spans="1:14" ht="13.8">
      <c r="A414" s="2"/>
      <c r="B414" s="43" t="s">
        <v>332</v>
      </c>
      <c r="C414" s="64">
        <v>0</v>
      </c>
      <c r="D414" s="64">
        <v>0</v>
      </c>
      <c r="E414" s="64"/>
      <c r="F414" s="64"/>
      <c r="G414" s="64"/>
      <c r="H414" s="64"/>
      <c r="I414" s="64"/>
      <c r="J414" s="64"/>
      <c r="K414" s="64"/>
      <c r="L414" s="64"/>
      <c r="M414" s="64"/>
      <c r="N414" s="64"/>
    </row>
    <row r="415" spans="1:14" ht="13.8">
      <c r="A415" s="2"/>
      <c r="B415" s="43" t="s">
        <v>333</v>
      </c>
      <c r="C415" s="64">
        <v>0</v>
      </c>
      <c r="D415" s="64">
        <v>0</v>
      </c>
      <c r="E415" s="64"/>
      <c r="F415" s="64"/>
      <c r="G415" s="64"/>
      <c r="H415" s="64"/>
      <c r="I415" s="64"/>
      <c r="J415" s="64"/>
      <c r="K415" s="64"/>
      <c r="L415" s="64"/>
      <c r="M415" s="64"/>
      <c r="N415" s="64"/>
    </row>
    <row r="416" spans="1:14" ht="13.8">
      <c r="A416" s="2"/>
      <c r="B416" s="43" t="s">
        <v>334</v>
      </c>
      <c r="C416" s="64">
        <v>0</v>
      </c>
      <c r="D416" s="64">
        <v>0</v>
      </c>
      <c r="E416" s="64"/>
      <c r="F416" s="64"/>
      <c r="G416" s="64"/>
      <c r="H416" s="64"/>
      <c r="I416" s="64"/>
      <c r="J416" s="64"/>
      <c r="K416" s="64"/>
      <c r="L416" s="64"/>
      <c r="M416" s="64"/>
      <c r="N416" s="64"/>
    </row>
    <row r="417" spans="1:14" ht="13.8">
      <c r="A417" s="2"/>
      <c r="B417" s="43" t="s">
        <v>335</v>
      </c>
      <c r="C417" s="64">
        <v>0</v>
      </c>
      <c r="D417" s="64">
        <v>0</v>
      </c>
      <c r="E417" s="64"/>
      <c r="F417" s="64"/>
      <c r="G417" s="64"/>
      <c r="H417" s="64"/>
      <c r="I417" s="64"/>
      <c r="J417" s="64"/>
      <c r="K417" s="64"/>
      <c r="L417" s="64"/>
      <c r="M417" s="64"/>
      <c r="N417" s="64"/>
    </row>
    <row r="418" spans="1:14" ht="13.8">
      <c r="A418" s="2"/>
      <c r="B418" s="43" t="s">
        <v>128</v>
      </c>
      <c r="C418" s="64">
        <v>0</v>
      </c>
      <c r="D418" s="64">
        <v>0</v>
      </c>
      <c r="E418" s="64"/>
      <c r="F418" s="64"/>
      <c r="G418" s="64"/>
      <c r="H418" s="64"/>
      <c r="I418" s="64"/>
      <c r="J418" s="64"/>
      <c r="K418" s="64"/>
      <c r="L418" s="64"/>
      <c r="M418" s="64"/>
      <c r="N418" s="64"/>
    </row>
    <row r="419" spans="1:14" ht="13.8">
      <c r="A419" s="2"/>
      <c r="B419" s="43" t="s">
        <v>336</v>
      </c>
      <c r="C419" s="64">
        <v>0</v>
      </c>
      <c r="D419" s="64">
        <v>0</v>
      </c>
      <c r="E419" s="64"/>
      <c r="F419" s="64"/>
      <c r="G419" s="64"/>
      <c r="H419" s="64"/>
      <c r="I419" s="64"/>
      <c r="J419" s="64"/>
      <c r="K419" s="64"/>
      <c r="L419" s="64"/>
      <c r="M419" s="64"/>
      <c r="N419" s="64"/>
    </row>
    <row r="420" spans="1:14" ht="13.8">
      <c r="A420" s="2"/>
      <c r="B420" s="43" t="s">
        <v>337</v>
      </c>
      <c r="C420" s="64">
        <v>0</v>
      </c>
      <c r="D420" s="64">
        <v>0</v>
      </c>
      <c r="E420" s="64"/>
      <c r="F420" s="64"/>
      <c r="G420" s="64"/>
      <c r="H420" s="64"/>
      <c r="I420" s="64"/>
      <c r="J420" s="64"/>
      <c r="K420" s="64"/>
      <c r="L420" s="64"/>
      <c r="M420" s="64"/>
      <c r="N420" s="64"/>
    </row>
    <row r="421" spans="1:14" ht="13.8">
      <c r="A421" s="2"/>
      <c r="B421" s="136" t="s">
        <v>128</v>
      </c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</row>
    <row r="422" spans="1:14" ht="13.8">
      <c r="A422" s="2"/>
      <c r="B422" s="43" t="s">
        <v>338</v>
      </c>
      <c r="C422" s="64">
        <v>0</v>
      </c>
      <c r="D422" s="64">
        <v>0</v>
      </c>
      <c r="E422" s="64"/>
      <c r="F422" s="64"/>
      <c r="G422" s="64"/>
      <c r="H422" s="64"/>
      <c r="I422" s="64"/>
      <c r="J422" s="64"/>
      <c r="K422" s="64"/>
      <c r="L422" s="64"/>
      <c r="M422" s="64"/>
      <c r="N422" s="64"/>
    </row>
    <row r="423" spans="1:14" ht="13.8">
      <c r="A423" s="2"/>
      <c r="B423" s="43" t="s">
        <v>339</v>
      </c>
      <c r="C423" s="64">
        <v>0</v>
      </c>
      <c r="D423" s="64">
        <v>0</v>
      </c>
      <c r="E423" s="64"/>
      <c r="F423" s="64"/>
      <c r="G423" s="64"/>
      <c r="H423" s="64"/>
      <c r="I423" s="64"/>
      <c r="J423" s="64"/>
      <c r="K423" s="64"/>
      <c r="L423" s="64"/>
      <c r="M423" s="64"/>
      <c r="N423" s="64"/>
    </row>
    <row r="424" spans="1:14" ht="13.8">
      <c r="A424" s="2"/>
      <c r="B424" s="43" t="s">
        <v>340</v>
      </c>
      <c r="C424" s="64">
        <v>0</v>
      </c>
      <c r="D424" s="64">
        <v>0</v>
      </c>
      <c r="E424" s="64"/>
      <c r="F424" s="64"/>
      <c r="G424" s="64"/>
      <c r="H424" s="64"/>
      <c r="I424" s="64"/>
      <c r="J424" s="64"/>
      <c r="K424" s="64"/>
      <c r="L424" s="64"/>
      <c r="M424" s="64"/>
      <c r="N424" s="64"/>
    </row>
    <row r="425" spans="1:14" ht="13.8">
      <c r="A425" s="2"/>
      <c r="B425" s="43" t="s">
        <v>341</v>
      </c>
      <c r="C425" s="64">
        <v>0</v>
      </c>
      <c r="D425" s="64">
        <v>0</v>
      </c>
      <c r="E425" s="64"/>
      <c r="F425" s="64"/>
      <c r="G425" s="64"/>
      <c r="H425" s="64"/>
      <c r="I425" s="64"/>
      <c r="J425" s="64"/>
      <c r="K425" s="64"/>
      <c r="L425" s="64"/>
      <c r="M425" s="64"/>
      <c r="N425" s="64"/>
    </row>
    <row r="426" spans="1:14" ht="13.8">
      <c r="A426" s="2"/>
      <c r="B426" s="43" t="s">
        <v>342</v>
      </c>
      <c r="C426" s="64">
        <v>0</v>
      </c>
      <c r="D426" s="64">
        <v>0</v>
      </c>
      <c r="E426" s="64"/>
      <c r="F426" s="64"/>
      <c r="G426" s="64"/>
      <c r="H426" s="64"/>
      <c r="I426" s="64"/>
      <c r="J426" s="64"/>
      <c r="K426" s="64"/>
      <c r="L426" s="64"/>
      <c r="M426" s="64"/>
      <c r="N426" s="64"/>
    </row>
    <row r="427" spans="1:14" ht="13.8">
      <c r="A427" s="2"/>
      <c r="B427" s="43" t="s">
        <v>343</v>
      </c>
      <c r="C427" s="64">
        <v>0</v>
      </c>
      <c r="D427" s="64">
        <v>0</v>
      </c>
      <c r="E427" s="64"/>
      <c r="F427" s="64"/>
      <c r="G427" s="64"/>
      <c r="H427" s="64"/>
      <c r="I427" s="64"/>
      <c r="J427" s="64"/>
      <c r="K427" s="64"/>
      <c r="L427" s="64"/>
      <c r="M427" s="64"/>
      <c r="N427" s="64"/>
    </row>
    <row r="428" spans="1:14" ht="13.8">
      <c r="A428" s="2"/>
      <c r="B428" s="43" t="s">
        <v>344</v>
      </c>
      <c r="C428" s="64">
        <v>0</v>
      </c>
      <c r="D428" s="64">
        <v>0</v>
      </c>
      <c r="E428" s="64"/>
      <c r="F428" s="64"/>
      <c r="G428" s="64"/>
      <c r="H428" s="64"/>
      <c r="I428" s="64"/>
      <c r="J428" s="64"/>
      <c r="K428" s="64"/>
      <c r="L428" s="64"/>
      <c r="M428" s="64"/>
      <c r="N428" s="64"/>
    </row>
    <row r="429" spans="1:14" ht="13.8">
      <c r="A429" s="2"/>
      <c r="B429" s="43" t="s">
        <v>345</v>
      </c>
      <c r="C429" s="64">
        <v>0</v>
      </c>
      <c r="D429" s="64">
        <v>0</v>
      </c>
      <c r="E429" s="64"/>
      <c r="F429" s="64"/>
      <c r="G429" s="64"/>
      <c r="H429" s="64"/>
      <c r="I429" s="64"/>
      <c r="J429" s="64"/>
      <c r="K429" s="64"/>
      <c r="L429" s="64"/>
      <c r="M429" s="64"/>
      <c r="N429" s="64"/>
    </row>
    <row r="430" spans="1:14" ht="13.8">
      <c r="A430" s="2"/>
      <c r="B430" s="43" t="s">
        <v>346</v>
      </c>
      <c r="C430" s="64">
        <v>0</v>
      </c>
      <c r="D430" s="64">
        <v>0</v>
      </c>
      <c r="E430" s="64"/>
      <c r="F430" s="64"/>
      <c r="G430" s="64"/>
      <c r="H430" s="64"/>
      <c r="I430" s="64"/>
      <c r="J430" s="64"/>
      <c r="K430" s="64"/>
      <c r="L430" s="64"/>
      <c r="M430" s="64"/>
      <c r="N430" s="64"/>
    </row>
    <row r="431" spans="1:14" ht="13.8">
      <c r="A431" s="2"/>
      <c r="B431" s="43" t="s">
        <v>347</v>
      </c>
      <c r="C431" s="64">
        <v>0</v>
      </c>
      <c r="D431" s="64">
        <v>0</v>
      </c>
      <c r="E431" s="64"/>
      <c r="F431" s="64"/>
      <c r="G431" s="64"/>
      <c r="H431" s="64"/>
      <c r="I431" s="64"/>
      <c r="J431" s="64"/>
      <c r="K431" s="64"/>
      <c r="L431" s="64"/>
      <c r="M431" s="64"/>
      <c r="N431" s="64"/>
    </row>
    <row r="432" spans="1:14" ht="13.8">
      <c r="A432" s="2"/>
      <c r="B432" s="43" t="s">
        <v>348</v>
      </c>
      <c r="C432" s="64">
        <v>0</v>
      </c>
      <c r="D432" s="64">
        <v>0</v>
      </c>
      <c r="E432" s="64"/>
      <c r="F432" s="64"/>
      <c r="G432" s="64"/>
      <c r="H432" s="64"/>
      <c r="I432" s="64"/>
      <c r="J432" s="64"/>
      <c r="K432" s="64"/>
      <c r="L432" s="64"/>
      <c r="M432" s="64"/>
      <c r="N432" s="64"/>
    </row>
    <row r="433" spans="1:14" ht="13.8">
      <c r="A433" s="2"/>
      <c r="B433" s="43" t="s">
        <v>349</v>
      </c>
      <c r="C433" s="64">
        <v>0</v>
      </c>
      <c r="D433" s="64">
        <v>0</v>
      </c>
      <c r="E433" s="64"/>
      <c r="F433" s="64"/>
      <c r="G433" s="64"/>
      <c r="H433" s="64"/>
      <c r="I433" s="64"/>
      <c r="J433" s="64"/>
      <c r="K433" s="64"/>
      <c r="L433" s="64"/>
      <c r="M433" s="64"/>
      <c r="N433" s="64"/>
    </row>
    <row r="434" spans="1:14" ht="13.8">
      <c r="A434" s="2"/>
      <c r="B434" s="43" t="s">
        <v>350</v>
      </c>
      <c r="C434" s="64">
        <v>0</v>
      </c>
      <c r="D434" s="64">
        <v>0</v>
      </c>
      <c r="E434" s="64"/>
      <c r="F434" s="64"/>
      <c r="G434" s="64"/>
      <c r="H434" s="64"/>
      <c r="I434" s="64"/>
      <c r="J434" s="64"/>
      <c r="K434" s="64"/>
      <c r="L434" s="64"/>
      <c r="M434" s="64"/>
      <c r="N434" s="64"/>
    </row>
    <row r="435" spans="1:14" ht="13.8">
      <c r="A435" s="2"/>
      <c r="B435" s="43" t="s">
        <v>351</v>
      </c>
      <c r="C435" s="64">
        <v>0</v>
      </c>
      <c r="D435" s="64">
        <v>0</v>
      </c>
      <c r="E435" s="64"/>
      <c r="F435" s="64"/>
      <c r="G435" s="64"/>
      <c r="H435" s="64"/>
      <c r="I435" s="64"/>
      <c r="J435" s="64"/>
      <c r="K435" s="64"/>
      <c r="L435" s="64"/>
      <c r="M435" s="64"/>
      <c r="N435" s="64"/>
    </row>
    <row r="436" spans="1:14" ht="13.8">
      <c r="A436" s="2"/>
      <c r="B436" s="43" t="s">
        <v>352</v>
      </c>
      <c r="C436" s="64">
        <v>0</v>
      </c>
      <c r="D436" s="64">
        <v>0</v>
      </c>
      <c r="E436" s="64"/>
      <c r="F436" s="64"/>
      <c r="G436" s="64"/>
      <c r="H436" s="64"/>
      <c r="I436" s="64"/>
      <c r="J436" s="64"/>
      <c r="K436" s="64"/>
      <c r="L436" s="64"/>
      <c r="M436" s="64"/>
      <c r="N436" s="64"/>
    </row>
    <row r="437" spans="1:14" ht="13.8">
      <c r="A437" s="2"/>
      <c r="B437" s="43" t="s">
        <v>353</v>
      </c>
      <c r="C437" s="64">
        <v>0</v>
      </c>
      <c r="D437" s="64">
        <v>0</v>
      </c>
      <c r="E437" s="64"/>
      <c r="F437" s="64"/>
      <c r="G437" s="64"/>
      <c r="H437" s="64"/>
      <c r="I437" s="64"/>
      <c r="J437" s="64"/>
      <c r="K437" s="64"/>
      <c r="L437" s="64"/>
      <c r="M437" s="64"/>
      <c r="N437" s="64"/>
    </row>
    <row r="438" spans="1:14" ht="13.8">
      <c r="A438" s="2"/>
      <c r="B438" s="43" t="s">
        <v>354</v>
      </c>
      <c r="C438" s="64">
        <v>0</v>
      </c>
      <c r="D438" s="64">
        <v>0</v>
      </c>
      <c r="E438" s="64"/>
      <c r="F438" s="64"/>
      <c r="G438" s="64"/>
      <c r="H438" s="64"/>
      <c r="I438" s="64"/>
      <c r="J438" s="64"/>
      <c r="K438" s="64"/>
      <c r="L438" s="64"/>
      <c r="M438" s="64"/>
      <c r="N438" s="64"/>
    </row>
    <row r="439" spans="1:14" ht="13.8">
      <c r="A439" s="2"/>
      <c r="B439" s="43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</row>
    <row r="440" spans="1:14" ht="13.8">
      <c r="A440" s="2"/>
      <c r="B440" s="43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</row>
    <row r="441" spans="1:14" ht="13.8">
      <c r="A441" s="2"/>
      <c r="B441" s="43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</row>
    <row r="442" spans="1:14" ht="13.8">
      <c r="B442" s="52" t="s">
        <v>378</v>
      </c>
      <c r="C442" s="66">
        <v>0</v>
      </c>
      <c r="D442" s="66">
        <v>0</v>
      </c>
      <c r="E442" s="66"/>
      <c r="F442" s="66"/>
      <c r="G442" s="66"/>
      <c r="H442" s="66"/>
      <c r="I442" s="66"/>
      <c r="J442" s="66"/>
      <c r="K442" s="66"/>
      <c r="L442" s="66"/>
      <c r="M442" s="66"/>
      <c r="N442" s="66"/>
    </row>
    <row r="444" spans="1:14">
      <c r="B444" t="s">
        <v>77</v>
      </c>
      <c r="C444" s="162">
        <v>382.25682098868839</v>
      </c>
      <c r="D444" s="162">
        <v>247.34892365305473</v>
      </c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</row>
  </sheetData>
  <conditionalFormatting sqref="Q208:V235 Q52:V73 Q130:V151 Q80:V80 Q76:Y77 Q78:Z79 Q74:Z75 Q169:V196 Q152:Z157 Q91:Z118 Q160:Z161">
    <cfRule type="expression" dxfId="164" priority="347">
      <formula>Q52&lt;0</formula>
    </cfRule>
  </conditionalFormatting>
  <conditionalFormatting sqref="W208:W235">
    <cfRule type="expression" dxfId="163" priority="334">
      <formula>W208&lt;0</formula>
    </cfRule>
  </conditionalFormatting>
  <conditionalFormatting sqref="W169:W171 W194:W196 W183:W185 W180 W187:W188 W173:W174 W176:W178 W190:W191">
    <cfRule type="expression" dxfId="162" priority="333">
      <formula>W169&lt;0</formula>
    </cfRule>
  </conditionalFormatting>
  <conditionalFormatting sqref="W130:W151">
    <cfRule type="expression" dxfId="161" priority="332">
      <formula>W130&lt;0</formula>
    </cfRule>
  </conditionalFormatting>
  <conditionalFormatting sqref="W52:W73 W80">
    <cfRule type="expression" dxfId="160" priority="330">
      <formula>W52&lt;0</formula>
    </cfRule>
  </conditionalFormatting>
  <conditionalFormatting sqref="X208:X235">
    <cfRule type="expression" dxfId="159" priority="325">
      <formula>X208&lt;0</formula>
    </cfRule>
  </conditionalFormatting>
  <conditionalFormatting sqref="X169:X171 X194:X196 X183:X185 X180 X187:X188 X173:X174 X176:X178 X190:X191">
    <cfRule type="expression" dxfId="158" priority="324">
      <formula>X169&lt;0</formula>
    </cfRule>
  </conditionalFormatting>
  <conditionalFormatting sqref="X130:X151">
    <cfRule type="expression" dxfId="157" priority="323">
      <formula>X130&lt;0</formula>
    </cfRule>
  </conditionalFormatting>
  <conditionalFormatting sqref="X52:X73 X80">
    <cfRule type="expression" dxfId="156" priority="321">
      <formula>X52&lt;0</formula>
    </cfRule>
  </conditionalFormatting>
  <conditionalFormatting sqref="W192">
    <cfRule type="expression" dxfId="155" priority="319">
      <formula>W192&lt;0</formula>
    </cfRule>
  </conditionalFormatting>
  <conditionalFormatting sqref="X192">
    <cfRule type="expression" dxfId="154" priority="318">
      <formula>X192&lt;0</formula>
    </cfRule>
  </conditionalFormatting>
  <conditionalFormatting sqref="W189">
    <cfRule type="expression" dxfId="153" priority="316">
      <formula>W189&lt;0</formula>
    </cfRule>
  </conditionalFormatting>
  <conditionalFormatting sqref="X189">
    <cfRule type="expression" dxfId="152" priority="315">
      <formula>X189&lt;0</formula>
    </cfRule>
  </conditionalFormatting>
  <conditionalFormatting sqref="W182">
    <cfRule type="expression" dxfId="151" priority="313">
      <formula>W182&lt;0</formula>
    </cfRule>
  </conditionalFormatting>
  <conditionalFormatting sqref="X182">
    <cfRule type="expression" dxfId="150" priority="312">
      <formula>X182&lt;0</formula>
    </cfRule>
  </conditionalFormatting>
  <conditionalFormatting sqref="W179">
    <cfRule type="expression" dxfId="149" priority="310">
      <formula>W179&lt;0</formula>
    </cfRule>
  </conditionalFormatting>
  <conditionalFormatting sqref="X179">
    <cfRule type="expression" dxfId="148" priority="309">
      <formula>X179&lt;0</formula>
    </cfRule>
  </conditionalFormatting>
  <conditionalFormatting sqref="W181">
    <cfRule type="expression" dxfId="147" priority="307">
      <formula>W181&lt;0</formula>
    </cfRule>
  </conditionalFormatting>
  <conditionalFormatting sqref="X181">
    <cfRule type="expression" dxfId="146" priority="306">
      <formula>X181&lt;0</formula>
    </cfRule>
  </conditionalFormatting>
  <conditionalFormatting sqref="W193">
    <cfRule type="expression" dxfId="145" priority="304">
      <formula>W193&lt;0</formula>
    </cfRule>
  </conditionalFormatting>
  <conditionalFormatting sqref="X193">
    <cfRule type="expression" dxfId="144" priority="303">
      <formula>X193&lt;0</formula>
    </cfRule>
  </conditionalFormatting>
  <conditionalFormatting sqref="W186">
    <cfRule type="expression" dxfId="143" priority="298">
      <formula>W186&lt;0</formula>
    </cfRule>
  </conditionalFormatting>
  <conditionalFormatting sqref="X186">
    <cfRule type="expression" dxfId="142" priority="297">
      <formula>X186&lt;0</formula>
    </cfRule>
  </conditionalFormatting>
  <conditionalFormatting sqref="Y208:Z235">
    <cfRule type="expression" dxfId="141" priority="229">
      <formula>Y208&lt;0</formula>
    </cfRule>
  </conditionalFormatting>
  <conditionalFormatting sqref="Y169:Y171 Y194:Y196 Y183:Y185 Y180 Y187:Y188 Y173:Y174 Y176:Y178 Y190:Y191">
    <cfRule type="expression" dxfId="140" priority="228">
      <formula>Y169&lt;0</formula>
    </cfRule>
  </conditionalFormatting>
  <conditionalFormatting sqref="Y130:Y151">
    <cfRule type="expression" dxfId="139" priority="227">
      <formula>Y130&lt;0</formula>
    </cfRule>
  </conditionalFormatting>
  <conditionalFormatting sqref="Y52:Y73 Y80">
    <cfRule type="expression" dxfId="138" priority="225">
      <formula>Y52&lt;0</formula>
    </cfRule>
  </conditionalFormatting>
  <conditionalFormatting sqref="Y192">
    <cfRule type="expression" dxfId="137" priority="224">
      <formula>Y192&lt;0</formula>
    </cfRule>
  </conditionalFormatting>
  <conditionalFormatting sqref="Y189">
    <cfRule type="expression" dxfId="136" priority="223">
      <formula>Y189&lt;0</formula>
    </cfRule>
  </conditionalFormatting>
  <conditionalFormatting sqref="Y182">
    <cfRule type="expression" dxfId="135" priority="222">
      <formula>Y182&lt;0</formula>
    </cfRule>
  </conditionalFormatting>
  <conditionalFormatting sqref="Y179">
    <cfRule type="expression" dxfId="134" priority="221">
      <formula>Y179&lt;0</formula>
    </cfRule>
  </conditionalFormatting>
  <conditionalFormatting sqref="Y181">
    <cfRule type="expression" dxfId="133" priority="220">
      <formula>Y181&lt;0</formula>
    </cfRule>
  </conditionalFormatting>
  <conditionalFormatting sqref="Y193">
    <cfRule type="expression" dxfId="132" priority="219">
      <formula>Y193&lt;0</formula>
    </cfRule>
  </conditionalFormatting>
  <conditionalFormatting sqref="Y186">
    <cfRule type="expression" dxfId="131" priority="217">
      <formula>Y186&lt;0</formula>
    </cfRule>
  </conditionalFormatting>
  <conditionalFormatting sqref="W172">
    <cfRule type="expression" dxfId="130" priority="153">
      <formula>W172&lt;0</formula>
    </cfRule>
  </conditionalFormatting>
  <conditionalFormatting sqref="X172">
    <cfRule type="expression" dxfId="129" priority="152">
      <formula>X172&lt;0</formula>
    </cfRule>
  </conditionalFormatting>
  <conditionalFormatting sqref="Y172">
    <cfRule type="expression" dxfId="128" priority="151">
      <formula>Y172&lt;0</formula>
    </cfRule>
  </conditionalFormatting>
  <conditionalFormatting sqref="W175">
    <cfRule type="expression" dxfId="127" priority="149">
      <formula>W175&lt;0</formula>
    </cfRule>
  </conditionalFormatting>
  <conditionalFormatting sqref="X175">
    <cfRule type="expression" dxfId="126" priority="148">
      <formula>X175&lt;0</formula>
    </cfRule>
  </conditionalFormatting>
  <conditionalFormatting sqref="Y175">
    <cfRule type="expression" dxfId="125" priority="147">
      <formula>Y175&lt;0</formula>
    </cfRule>
  </conditionalFormatting>
  <conditionalFormatting sqref="Z76:Z77 AA76:AB76">
    <cfRule type="expression" dxfId="124" priority="145">
      <formula>Z76&lt;0</formula>
    </cfRule>
  </conditionalFormatting>
  <conditionalFormatting sqref="Z52:Z73 Z80">
    <cfRule type="expression" dxfId="123" priority="144">
      <formula>Z52&lt;0</formula>
    </cfRule>
  </conditionalFormatting>
  <conditionalFormatting sqref="Z130:Z151">
    <cfRule type="expression" dxfId="122" priority="142">
      <formula>Z130&lt;0</formula>
    </cfRule>
  </conditionalFormatting>
  <conditionalFormatting sqref="Z169:Z171 Z194:Z196 Z183:Z185 Z180 Z187:Z188 Z173:Z174 Z176:Z178 Z190:Z191">
    <cfRule type="expression" dxfId="121" priority="140">
      <formula>Z169&lt;0</formula>
    </cfRule>
  </conditionalFormatting>
  <conditionalFormatting sqref="Z192">
    <cfRule type="expression" dxfId="120" priority="139">
      <formula>Z192&lt;0</formula>
    </cfRule>
  </conditionalFormatting>
  <conditionalFormatting sqref="Z189">
    <cfRule type="expression" dxfId="119" priority="138">
      <formula>Z189&lt;0</formula>
    </cfRule>
  </conditionalFormatting>
  <conditionalFormatting sqref="Z182">
    <cfRule type="expression" dxfId="118" priority="137">
      <formula>Z182&lt;0</formula>
    </cfRule>
  </conditionalFormatting>
  <conditionalFormatting sqref="Z179">
    <cfRule type="expression" dxfId="117" priority="136">
      <formula>Z179&lt;0</formula>
    </cfRule>
  </conditionalFormatting>
  <conditionalFormatting sqref="Z181">
    <cfRule type="expression" dxfId="116" priority="135">
      <formula>Z181&lt;0</formula>
    </cfRule>
  </conditionalFormatting>
  <conditionalFormatting sqref="Z193">
    <cfRule type="expression" dxfId="115" priority="134">
      <formula>Z193&lt;0</formula>
    </cfRule>
  </conditionalFormatting>
  <conditionalFormatting sqref="Z186">
    <cfRule type="expression" dxfId="114" priority="132">
      <formula>Z186&lt;0</formula>
    </cfRule>
  </conditionalFormatting>
  <conditionalFormatting sqref="Z172">
    <cfRule type="expression" dxfId="113" priority="131">
      <formula>Z172&lt;0</formula>
    </cfRule>
  </conditionalFormatting>
  <conditionalFormatting sqref="Z175">
    <cfRule type="expression" dxfId="112" priority="130">
      <formula>Z175&lt;0</formula>
    </cfRule>
  </conditionalFormatting>
  <conditionalFormatting sqref="Q81:V81 Q84:V86 Q82:Z83">
    <cfRule type="expression" dxfId="111" priority="129">
      <formula>Q81&lt;0</formula>
    </cfRule>
  </conditionalFormatting>
  <conditionalFormatting sqref="W81 W84:W86">
    <cfRule type="expression" dxfId="110" priority="128">
      <formula>W81&lt;0</formula>
    </cfRule>
  </conditionalFormatting>
  <conditionalFormatting sqref="X81 X84:X86">
    <cfRule type="expression" dxfId="109" priority="127">
      <formula>X81&lt;0</formula>
    </cfRule>
  </conditionalFormatting>
  <conditionalFormatting sqref="Y81 Y84:Y86">
    <cfRule type="expression" dxfId="108" priority="126">
      <formula>Y81&lt;0</formula>
    </cfRule>
  </conditionalFormatting>
  <conditionalFormatting sqref="Z81 Z84:Z86">
    <cfRule type="expression" dxfId="107" priority="125">
      <formula>Z81&lt;0</formula>
    </cfRule>
  </conditionalFormatting>
  <conditionalFormatting sqref="Q119:V120">
    <cfRule type="expression" dxfId="106" priority="124">
      <formula>Q119&lt;0</formula>
    </cfRule>
  </conditionalFormatting>
  <conditionalFormatting sqref="W119:W120">
    <cfRule type="expression" dxfId="105" priority="123">
      <formula>W119&lt;0</formula>
    </cfRule>
  </conditionalFormatting>
  <conditionalFormatting sqref="X119:X120">
    <cfRule type="expression" dxfId="104" priority="122">
      <formula>X119&lt;0</formula>
    </cfRule>
  </conditionalFormatting>
  <conditionalFormatting sqref="Y119:Y120">
    <cfRule type="expression" dxfId="103" priority="121">
      <formula>Y119&lt;0</formula>
    </cfRule>
  </conditionalFormatting>
  <conditionalFormatting sqref="Z119:Z120">
    <cfRule type="expression" dxfId="102" priority="120">
      <formula>Z119&lt;0</formula>
    </cfRule>
  </conditionalFormatting>
  <conditionalFormatting sqref="Q123:V125">
    <cfRule type="expression" dxfId="101" priority="119">
      <formula>Q123&lt;0</formula>
    </cfRule>
  </conditionalFormatting>
  <conditionalFormatting sqref="W123:W125">
    <cfRule type="expression" dxfId="100" priority="118">
      <formula>W123&lt;0</formula>
    </cfRule>
  </conditionalFormatting>
  <conditionalFormatting sqref="X123:X125">
    <cfRule type="expression" dxfId="99" priority="117">
      <formula>X123&lt;0</formula>
    </cfRule>
  </conditionalFormatting>
  <conditionalFormatting sqref="Y123:Y125">
    <cfRule type="expression" dxfId="98" priority="116">
      <formula>Y123&lt;0</formula>
    </cfRule>
  </conditionalFormatting>
  <conditionalFormatting sqref="Z123:Z125">
    <cfRule type="expression" dxfId="97" priority="115">
      <formula>Z123&lt;0</formula>
    </cfRule>
  </conditionalFormatting>
  <conditionalFormatting sqref="Q162:V164">
    <cfRule type="expression" dxfId="96" priority="109">
      <formula>Q162&lt;0</formula>
    </cfRule>
  </conditionalFormatting>
  <conditionalFormatting sqref="W162:W164">
    <cfRule type="expression" dxfId="95" priority="108">
      <formula>W162&lt;0</formula>
    </cfRule>
  </conditionalFormatting>
  <conditionalFormatting sqref="X162:X164">
    <cfRule type="expression" dxfId="94" priority="107">
      <formula>X162&lt;0</formula>
    </cfRule>
  </conditionalFormatting>
  <conditionalFormatting sqref="Y162:Y164">
    <cfRule type="expression" dxfId="93" priority="106">
      <formula>Y162&lt;0</formula>
    </cfRule>
  </conditionalFormatting>
  <conditionalFormatting sqref="Z162:Z164">
    <cfRule type="expression" dxfId="92" priority="105">
      <formula>Z162&lt;0</formula>
    </cfRule>
  </conditionalFormatting>
  <conditionalFormatting sqref="Q197:V197">
    <cfRule type="expression" dxfId="91" priority="104">
      <formula>Q197&lt;0</formula>
    </cfRule>
  </conditionalFormatting>
  <conditionalFormatting sqref="W197">
    <cfRule type="expression" dxfId="90" priority="103">
      <formula>W197&lt;0</formula>
    </cfRule>
  </conditionalFormatting>
  <conditionalFormatting sqref="X197">
    <cfRule type="expression" dxfId="89" priority="102">
      <formula>X197&lt;0</formula>
    </cfRule>
  </conditionalFormatting>
  <conditionalFormatting sqref="Y197">
    <cfRule type="expression" dxfId="88" priority="101">
      <formula>Y197&lt;0</formula>
    </cfRule>
  </conditionalFormatting>
  <conditionalFormatting sqref="Z197">
    <cfRule type="expression" dxfId="87" priority="100">
      <formula>Z197&lt;0</formula>
    </cfRule>
  </conditionalFormatting>
  <conditionalFormatting sqref="Q198:V198 Q201:V203">
    <cfRule type="expression" dxfId="86" priority="99">
      <formula>Q198&lt;0</formula>
    </cfRule>
  </conditionalFormatting>
  <conditionalFormatting sqref="W198 W201:W203">
    <cfRule type="expression" dxfId="85" priority="98">
      <formula>W198&lt;0</formula>
    </cfRule>
  </conditionalFormatting>
  <conditionalFormatting sqref="X198 X201:X203">
    <cfRule type="expression" dxfId="84" priority="97">
      <formula>X198&lt;0</formula>
    </cfRule>
  </conditionalFormatting>
  <conditionalFormatting sqref="Y198 Y201:Y203">
    <cfRule type="expression" dxfId="83" priority="96">
      <formula>Y198&lt;0</formula>
    </cfRule>
  </conditionalFormatting>
  <conditionalFormatting sqref="Z198 Z201:Z203">
    <cfRule type="expression" dxfId="82" priority="95">
      <formula>Z198&lt;0</formula>
    </cfRule>
  </conditionalFormatting>
  <conditionalFormatting sqref="Q236:V236">
    <cfRule type="expression" dxfId="81" priority="94">
      <formula>Q236&lt;0</formula>
    </cfRule>
  </conditionalFormatting>
  <conditionalFormatting sqref="W236">
    <cfRule type="expression" dxfId="80" priority="93">
      <formula>W236&lt;0</formula>
    </cfRule>
  </conditionalFormatting>
  <conditionalFormatting sqref="X236">
    <cfRule type="expression" dxfId="79" priority="92">
      <formula>X236&lt;0</formula>
    </cfRule>
  </conditionalFormatting>
  <conditionalFormatting sqref="Y236">
    <cfRule type="expression" dxfId="78" priority="91">
      <formula>Y236&lt;0</formula>
    </cfRule>
  </conditionalFormatting>
  <conditionalFormatting sqref="Z236">
    <cfRule type="expression" dxfId="77" priority="90">
      <formula>Z236&lt;0</formula>
    </cfRule>
  </conditionalFormatting>
  <conditionalFormatting sqref="Q237:V238 Q240:V242">
    <cfRule type="expression" dxfId="76" priority="89">
      <formula>Q237&lt;0</formula>
    </cfRule>
  </conditionalFormatting>
  <conditionalFormatting sqref="W237:W238 W240:W242">
    <cfRule type="expression" dxfId="75" priority="88">
      <formula>W237&lt;0</formula>
    </cfRule>
  </conditionalFormatting>
  <conditionalFormatting sqref="X237:X238 X240:X242">
    <cfRule type="expression" dxfId="74" priority="87">
      <formula>X237&lt;0</formula>
    </cfRule>
  </conditionalFormatting>
  <conditionalFormatting sqref="Y237:Y238 Y240:Y242">
    <cfRule type="expression" dxfId="73" priority="86">
      <formula>Y237&lt;0</formula>
    </cfRule>
  </conditionalFormatting>
  <conditionalFormatting sqref="Z237:Z238 Z240:Z242">
    <cfRule type="expression" dxfId="72" priority="85">
      <formula>Z237&lt;0</formula>
    </cfRule>
  </conditionalFormatting>
  <conditionalFormatting sqref="Q121:V122">
    <cfRule type="expression" dxfId="71" priority="64">
      <formula>Q121&lt;0</formula>
    </cfRule>
  </conditionalFormatting>
  <conditionalFormatting sqref="W121:W122">
    <cfRule type="expression" dxfId="70" priority="63">
      <formula>W121&lt;0</formula>
    </cfRule>
  </conditionalFormatting>
  <conditionalFormatting sqref="X121:X122">
    <cfRule type="expression" dxfId="69" priority="62">
      <formula>X121&lt;0</formula>
    </cfRule>
  </conditionalFormatting>
  <conditionalFormatting sqref="Y121:Y122">
    <cfRule type="expression" dxfId="68" priority="61">
      <formula>Y121&lt;0</formula>
    </cfRule>
  </conditionalFormatting>
  <conditionalFormatting sqref="Z121:Z122">
    <cfRule type="expression" dxfId="67" priority="60">
      <formula>Z121&lt;0</formula>
    </cfRule>
  </conditionalFormatting>
  <conditionalFormatting sqref="Q199:V199">
    <cfRule type="expression" dxfId="66" priority="59">
      <formula>Q199&lt;0</formula>
    </cfRule>
  </conditionalFormatting>
  <conditionalFormatting sqref="W199">
    <cfRule type="expression" dxfId="65" priority="58">
      <formula>W199&lt;0</formula>
    </cfRule>
  </conditionalFormatting>
  <conditionalFormatting sqref="X199">
    <cfRule type="expression" dxfId="64" priority="57">
      <formula>X199&lt;0</formula>
    </cfRule>
  </conditionalFormatting>
  <conditionalFormatting sqref="Y199">
    <cfRule type="expression" dxfId="63" priority="56">
      <formula>Y199&lt;0</formula>
    </cfRule>
  </conditionalFormatting>
  <conditionalFormatting sqref="Z199">
    <cfRule type="expression" dxfId="62" priority="55">
      <formula>Z199&lt;0</formula>
    </cfRule>
  </conditionalFormatting>
  <conditionalFormatting sqref="Q200:V200">
    <cfRule type="expression" dxfId="61" priority="54">
      <formula>Q200&lt;0</formula>
    </cfRule>
  </conditionalFormatting>
  <conditionalFormatting sqref="W200">
    <cfRule type="expression" dxfId="60" priority="53">
      <formula>W200&lt;0</formula>
    </cfRule>
  </conditionalFormatting>
  <conditionalFormatting sqref="X200">
    <cfRule type="expression" dxfId="59" priority="52">
      <formula>X200&lt;0</formula>
    </cfRule>
  </conditionalFormatting>
  <conditionalFormatting sqref="Y200">
    <cfRule type="expression" dxfId="58" priority="51">
      <formula>Y200&lt;0</formula>
    </cfRule>
  </conditionalFormatting>
  <conditionalFormatting sqref="Z200">
    <cfRule type="expression" dxfId="57" priority="50">
      <formula>Z200&lt;0</formula>
    </cfRule>
  </conditionalFormatting>
  <conditionalFormatting sqref="Q239:V239">
    <cfRule type="expression" dxfId="56" priority="44">
      <formula>Q239&lt;0</formula>
    </cfRule>
  </conditionalFormatting>
  <conditionalFormatting sqref="W239">
    <cfRule type="expression" dxfId="55" priority="43">
      <formula>W239&lt;0</formula>
    </cfRule>
  </conditionalFormatting>
  <conditionalFormatting sqref="X239">
    <cfRule type="expression" dxfId="54" priority="42">
      <formula>X239&lt;0</formula>
    </cfRule>
  </conditionalFormatting>
  <conditionalFormatting sqref="Y239">
    <cfRule type="expression" dxfId="53" priority="41">
      <formula>Y239&lt;0</formula>
    </cfRule>
  </conditionalFormatting>
  <conditionalFormatting sqref="Z239">
    <cfRule type="expression" dxfId="52" priority="40">
      <formula>Z239&lt;0</formula>
    </cfRule>
  </conditionalFormatting>
  <conditionalFormatting sqref="Q158:V159">
    <cfRule type="expression" dxfId="51" priority="39">
      <formula>Q158&lt;0</formula>
    </cfRule>
  </conditionalFormatting>
  <conditionalFormatting sqref="W158:W159">
    <cfRule type="expression" dxfId="50" priority="38">
      <formula>W158&lt;0</formula>
    </cfRule>
  </conditionalFormatting>
  <conditionalFormatting sqref="X158:X159">
    <cfRule type="expression" dxfId="49" priority="37">
      <formula>X158&lt;0</formula>
    </cfRule>
  </conditionalFormatting>
  <conditionalFormatting sqref="Y158:Y159">
    <cfRule type="expression" dxfId="48" priority="36">
      <formula>Y158&lt;0</formula>
    </cfRule>
  </conditionalFormatting>
  <conditionalFormatting sqref="Z158:Z159">
    <cfRule type="expression" dxfId="47" priority="35">
      <formula>Z158&lt;0</formula>
    </cfRule>
  </conditionalFormatting>
  <conditionalFormatting sqref="AA78:AB79 AA74:AB75 AA152:AB157 AA91:AB118 AA160:AB161">
    <cfRule type="expression" dxfId="46" priority="32">
      <formula>AA74&lt;0</formula>
    </cfRule>
  </conditionalFormatting>
  <conditionalFormatting sqref="AA208:AB235">
    <cfRule type="expression" dxfId="45" priority="29">
      <formula>AA208&lt;0</formula>
    </cfRule>
  </conditionalFormatting>
  <conditionalFormatting sqref="AA77:AB77">
    <cfRule type="expression" dxfId="44" priority="28">
      <formula>AA77&lt;0</formula>
    </cfRule>
  </conditionalFormatting>
  <conditionalFormatting sqref="AA52:AB73 AA80:AB80">
    <cfRule type="expression" dxfId="43" priority="27">
      <formula>AA52&lt;0</formula>
    </cfRule>
  </conditionalFormatting>
  <conditionalFormatting sqref="AA130:AB151">
    <cfRule type="expression" dxfId="42" priority="26">
      <formula>AA130&lt;0</formula>
    </cfRule>
  </conditionalFormatting>
  <conditionalFormatting sqref="AA169:AB171 AA194:AB196 AA183:AB185 AA180:AB180 AA187:AB188 AA173:AB174 AA176:AB178 AA190:AB191">
    <cfRule type="expression" dxfId="41" priority="25">
      <formula>AA169&lt;0</formula>
    </cfRule>
  </conditionalFormatting>
  <conditionalFormatting sqref="AA192:AB192">
    <cfRule type="expression" dxfId="40" priority="24">
      <formula>AA192&lt;0</formula>
    </cfRule>
  </conditionalFormatting>
  <conditionalFormatting sqref="AA189:AB189">
    <cfRule type="expression" dxfId="39" priority="23">
      <formula>AA189&lt;0</formula>
    </cfRule>
  </conditionalFormatting>
  <conditionalFormatting sqref="AA182:AB182">
    <cfRule type="expression" dxfId="38" priority="22">
      <formula>AA182&lt;0</formula>
    </cfRule>
  </conditionalFormatting>
  <conditionalFormatting sqref="AA179:AB179">
    <cfRule type="expression" dxfId="37" priority="21">
      <formula>AA179&lt;0</formula>
    </cfRule>
  </conditionalFormatting>
  <conditionalFormatting sqref="AA181:AB181">
    <cfRule type="expression" dxfId="36" priority="20">
      <formula>AA181&lt;0</formula>
    </cfRule>
  </conditionalFormatting>
  <conditionalFormatting sqref="AA193:AB193">
    <cfRule type="expression" dxfId="35" priority="19">
      <formula>AA193&lt;0</formula>
    </cfRule>
  </conditionalFormatting>
  <conditionalFormatting sqref="AA186:AB186">
    <cfRule type="expression" dxfId="34" priority="18">
      <formula>AA186&lt;0</formula>
    </cfRule>
  </conditionalFormatting>
  <conditionalFormatting sqref="AA172:AB172">
    <cfRule type="expression" dxfId="33" priority="17">
      <formula>AA172&lt;0</formula>
    </cfRule>
  </conditionalFormatting>
  <conditionalFormatting sqref="AA175:AB175">
    <cfRule type="expression" dxfId="32" priority="16">
      <formula>AA175&lt;0</formula>
    </cfRule>
  </conditionalFormatting>
  <conditionalFormatting sqref="AA82:AB83">
    <cfRule type="expression" dxfId="31" priority="15">
      <formula>AA82&lt;0</formula>
    </cfRule>
  </conditionalFormatting>
  <conditionalFormatting sqref="AA81:AB81 AA84:AB86">
    <cfRule type="expression" dxfId="30" priority="14">
      <formula>AA81&lt;0</formula>
    </cfRule>
  </conditionalFormatting>
  <conditionalFormatting sqref="AA119:AB120">
    <cfRule type="expression" dxfId="29" priority="13">
      <formula>AA119&lt;0</formula>
    </cfRule>
  </conditionalFormatting>
  <conditionalFormatting sqref="AA123:AB125">
    <cfRule type="expression" dxfId="28" priority="12">
      <formula>AA123&lt;0</formula>
    </cfRule>
  </conditionalFormatting>
  <conditionalFormatting sqref="AA162:AB164">
    <cfRule type="expression" dxfId="27" priority="11">
      <formula>AA162&lt;0</formula>
    </cfRule>
  </conditionalFormatting>
  <conditionalFormatting sqref="AA197:AB197">
    <cfRule type="expression" dxfId="26" priority="10">
      <formula>AA197&lt;0</formula>
    </cfRule>
  </conditionalFormatting>
  <conditionalFormatting sqref="AA198:AB198 AA201:AB203">
    <cfRule type="expression" dxfId="25" priority="9">
      <formula>AA198&lt;0</formula>
    </cfRule>
  </conditionalFormatting>
  <conditionalFormatting sqref="AA236:AB236">
    <cfRule type="expression" dxfId="24" priority="8">
      <formula>AA236&lt;0</formula>
    </cfRule>
  </conditionalFormatting>
  <conditionalFormatting sqref="AA237:AB238 AA240:AB242">
    <cfRule type="expression" dxfId="23" priority="7">
      <formula>AA237&lt;0</formula>
    </cfRule>
  </conditionalFormatting>
  <conditionalFormatting sqref="AA121:AB122">
    <cfRule type="expression" dxfId="22" priority="6">
      <formula>AA121&lt;0</formula>
    </cfRule>
  </conditionalFormatting>
  <conditionalFormatting sqref="AA199:AB199">
    <cfRule type="expression" dxfId="21" priority="5">
      <formula>AA199&lt;0</formula>
    </cfRule>
  </conditionalFormatting>
  <conditionalFormatting sqref="AA200:AB200">
    <cfRule type="expression" dxfId="20" priority="4">
      <formula>AA200&lt;0</formula>
    </cfRule>
  </conditionalFormatting>
  <conditionalFormatting sqref="AA239:AB239">
    <cfRule type="expression" dxfId="19" priority="3">
      <formula>AA239&lt;0</formula>
    </cfRule>
  </conditionalFormatting>
  <conditionalFormatting sqref="AA158:AB159">
    <cfRule type="expression" dxfId="18" priority="2">
      <formula>AA158&lt;0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CC"/>
  </sheetPr>
  <dimension ref="A1:AD288"/>
  <sheetViews>
    <sheetView showGridLines="0" zoomScale="70" zoomScaleNormal="70" zoomScalePageLayoutView="70" workbookViewId="0"/>
  </sheetViews>
  <sheetFormatPr defaultColWidth="8.77734375" defaultRowHeight="13.2"/>
  <cols>
    <col min="1" max="1" width="4.44140625" customWidth="1"/>
    <col min="2" max="2" width="20.44140625" customWidth="1"/>
    <col min="3" max="14" width="11.44140625" customWidth="1"/>
    <col min="15" max="15" width="16.44140625" style="101" customWidth="1"/>
    <col min="16" max="16" width="22.77734375" style="143" customWidth="1"/>
    <col min="17" max="28" width="10.44140625" style="143" customWidth="1"/>
  </cols>
  <sheetData>
    <row r="1" spans="1:30" s="1" customFormat="1" ht="12" customHeight="1">
      <c r="A1"/>
      <c r="B1"/>
      <c r="C1"/>
      <c r="D1"/>
      <c r="E1" s="67"/>
      <c r="F1"/>
      <c r="H1"/>
      <c r="I1"/>
      <c r="J1"/>
      <c r="K1"/>
      <c r="L1"/>
      <c r="M1"/>
      <c r="N1"/>
      <c r="O1" s="102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30" ht="21" customHeight="1">
      <c r="B2" s="68" t="s">
        <v>0</v>
      </c>
      <c r="E2" s="68"/>
    </row>
    <row r="3" spans="1:30" ht="13.5" customHeight="1">
      <c r="B3" s="163" t="str">
        <f>Introduction!B3</f>
        <v>May 2022 - sample - for illustrative purposes only</v>
      </c>
      <c r="C3" s="2"/>
      <c r="D3" s="2"/>
    </row>
    <row r="4" spans="1:30" ht="13.5" customHeight="1">
      <c r="C4" s="2"/>
      <c r="D4" s="2"/>
    </row>
    <row r="5" spans="1:30" ht="20.25" customHeight="1">
      <c r="B5" s="3" t="s">
        <v>55</v>
      </c>
      <c r="C5" s="1"/>
      <c r="D5" s="1"/>
      <c r="E5" s="1"/>
      <c r="F5" s="1"/>
      <c r="G5" s="1"/>
      <c r="I5" s="139"/>
      <c r="J5" s="1"/>
      <c r="K5" s="1"/>
      <c r="L5" s="1"/>
      <c r="M5" s="1"/>
      <c r="N5" s="1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01"/>
      <c r="AD5" s="101"/>
    </row>
    <row r="6" spans="1:30" ht="13.5" customHeight="1">
      <c r="B6" s="51" t="s">
        <v>57</v>
      </c>
      <c r="C6" s="7">
        <v>2016</v>
      </c>
      <c r="D6" s="7">
        <v>2017</v>
      </c>
      <c r="E6" s="7">
        <v>2018</v>
      </c>
      <c r="F6" s="7">
        <v>2019</v>
      </c>
      <c r="G6" s="7">
        <v>2020</v>
      </c>
      <c r="H6" s="7">
        <v>2021</v>
      </c>
      <c r="I6" s="7">
        <v>2022</v>
      </c>
      <c r="J6" s="7">
        <v>2023</v>
      </c>
      <c r="K6" s="7">
        <v>2024</v>
      </c>
      <c r="L6" s="7">
        <v>2025</v>
      </c>
      <c r="M6" s="7">
        <v>2026</v>
      </c>
      <c r="N6" s="7">
        <v>2027</v>
      </c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01"/>
      <c r="AD6" s="101"/>
    </row>
    <row r="7" spans="1:30" ht="13.5" customHeight="1">
      <c r="B7" s="61" t="s">
        <v>356</v>
      </c>
      <c r="C7" s="8">
        <v>105786.74625</v>
      </c>
      <c r="D7" s="8">
        <v>95000</v>
      </c>
      <c r="E7" s="8"/>
      <c r="F7" s="8"/>
      <c r="G7" s="8"/>
      <c r="H7" s="8"/>
      <c r="I7" s="8"/>
      <c r="J7" s="8"/>
      <c r="K7" s="8"/>
      <c r="L7" s="8"/>
      <c r="M7" s="8"/>
      <c r="N7" s="8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01"/>
      <c r="AD7" s="101"/>
    </row>
    <row r="8" spans="1:30" ht="13.5" customHeight="1">
      <c r="B8" s="62" t="s">
        <v>357</v>
      </c>
      <c r="C8" s="8">
        <v>479566.58300000004</v>
      </c>
      <c r="D8" s="8">
        <v>487695.56</v>
      </c>
      <c r="E8" s="8"/>
      <c r="F8" s="8"/>
      <c r="G8" s="8"/>
      <c r="H8" s="8"/>
      <c r="I8" s="8"/>
      <c r="J8" s="8"/>
      <c r="K8" s="8"/>
      <c r="L8" s="8"/>
      <c r="M8" s="8"/>
      <c r="N8" s="8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01"/>
      <c r="AD8" s="101"/>
    </row>
    <row r="9" spans="1:30" ht="13.5" customHeight="1">
      <c r="B9" s="62" t="s">
        <v>358</v>
      </c>
      <c r="C9" s="8">
        <v>59945.822875000005</v>
      </c>
      <c r="D9" s="8">
        <v>60961.945</v>
      </c>
      <c r="E9" s="8"/>
      <c r="F9" s="8"/>
      <c r="G9" s="8"/>
      <c r="H9" s="8"/>
      <c r="I9" s="8"/>
      <c r="J9" s="8"/>
      <c r="K9" s="8"/>
      <c r="L9" s="8"/>
      <c r="M9" s="8"/>
      <c r="N9" s="8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01"/>
      <c r="AD9" s="101"/>
    </row>
    <row r="10" spans="1:30" ht="13.5" customHeight="1">
      <c r="B10" s="62" t="s">
        <v>98</v>
      </c>
      <c r="C10" s="8">
        <v>100313.28420000001</v>
      </c>
      <c r="D10" s="8">
        <v>100313.28420000001</v>
      </c>
      <c r="E10" s="8"/>
      <c r="F10" s="8"/>
      <c r="G10" s="8"/>
      <c r="H10" s="8"/>
      <c r="I10" s="8"/>
      <c r="J10" s="8"/>
      <c r="K10" s="8"/>
      <c r="L10" s="8"/>
      <c r="M10" s="8"/>
      <c r="N10" s="8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01"/>
      <c r="AD10" s="101"/>
    </row>
    <row r="11" spans="1:30" ht="13.5" customHeight="1">
      <c r="B11" s="62" t="s">
        <v>359</v>
      </c>
      <c r="C11" s="8">
        <v>454753.55504000001</v>
      </c>
      <c r="D11" s="8">
        <v>471932.36</v>
      </c>
      <c r="E11" s="8"/>
      <c r="F11" s="8"/>
      <c r="G11" s="8"/>
      <c r="H11" s="8"/>
      <c r="I11" s="8"/>
      <c r="J11" s="8"/>
      <c r="K11" s="8"/>
      <c r="L11" s="8"/>
      <c r="M11" s="8"/>
      <c r="N11" s="8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01"/>
      <c r="AD11" s="101"/>
    </row>
    <row r="12" spans="1:30" ht="13.5" customHeight="1">
      <c r="B12" s="62" t="s">
        <v>360</v>
      </c>
      <c r="C12" s="8">
        <v>56844.194380000001</v>
      </c>
      <c r="D12" s="8">
        <v>58991.544999999998</v>
      </c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30" ht="13.5" customHeight="1">
      <c r="B13" s="62" t="s">
        <v>361</v>
      </c>
      <c r="C13" s="8">
        <v>0</v>
      </c>
      <c r="D13" s="8">
        <v>2000</v>
      </c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30" ht="13.8">
      <c r="B14" s="62" t="s">
        <v>362</v>
      </c>
      <c r="C14" s="8">
        <v>0</v>
      </c>
      <c r="D14" s="8"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30" ht="13.8">
      <c r="B15" s="62" t="s">
        <v>363</v>
      </c>
      <c r="C15" s="8">
        <v>0</v>
      </c>
      <c r="D15" s="8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30" ht="15.75" customHeight="1">
      <c r="B16" s="62" t="s">
        <v>364</v>
      </c>
      <c r="C16" s="8">
        <v>0</v>
      </c>
      <c r="D16" s="8"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28" ht="15.75" customHeight="1">
      <c r="B17" s="62" t="s">
        <v>365</v>
      </c>
      <c r="C17" s="8">
        <v>0</v>
      </c>
      <c r="D17" s="8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28" ht="14.25" customHeight="1">
      <c r="B18" s="62" t="s">
        <v>366</v>
      </c>
      <c r="C18" s="8">
        <v>0</v>
      </c>
      <c r="D18" s="8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2:28" ht="13.8">
      <c r="B19" s="62" t="s">
        <v>367</v>
      </c>
      <c r="C19" s="8">
        <v>0</v>
      </c>
      <c r="D19" s="8"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2:28" ht="12.75" customHeight="1">
      <c r="B20" s="62" t="s">
        <v>368</v>
      </c>
      <c r="C20" s="8">
        <v>0</v>
      </c>
      <c r="D20" s="8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28" ht="12.75" customHeight="1">
      <c r="B21" s="62" t="s">
        <v>369</v>
      </c>
      <c r="C21" s="8">
        <v>0</v>
      </c>
      <c r="D21" s="8"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28" ht="12.75" customHeight="1">
      <c r="B22" s="6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28" ht="13.8">
      <c r="B23" s="6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28" ht="13.8">
      <c r="B24" s="6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2:28" ht="13.8">
      <c r="B25" s="6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2:28" ht="13.8">
      <c r="B26" s="6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28" ht="13.8"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28" ht="13.8">
      <c r="B28" s="79" t="s">
        <v>18</v>
      </c>
      <c r="C28" s="78">
        <v>1257210.1857450001</v>
      </c>
      <c r="D28" s="78">
        <v>1276894.6941999998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2:28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2:28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2:28">
      <c r="P31" s="330"/>
    </row>
    <row r="32" spans="2:28" ht="21">
      <c r="B32" s="3" t="s">
        <v>13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P32" s="170" t="s">
        <v>13</v>
      </c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</row>
    <row r="33" spans="2:28" ht="13.8">
      <c r="B33" s="51" t="s">
        <v>57</v>
      </c>
      <c r="C33" s="7">
        <v>2016</v>
      </c>
      <c r="D33" s="7">
        <v>2017</v>
      </c>
      <c r="E33" s="7"/>
      <c r="F33" s="7"/>
      <c r="G33" s="7"/>
      <c r="H33" s="7"/>
      <c r="I33" s="7"/>
      <c r="J33" s="7"/>
      <c r="K33" s="7"/>
      <c r="L33" s="7"/>
      <c r="M33" s="7"/>
      <c r="N33" s="7"/>
      <c r="P33" s="331" t="s">
        <v>57</v>
      </c>
      <c r="Q33" s="318">
        <v>2016</v>
      </c>
      <c r="R33" s="318">
        <v>2017</v>
      </c>
      <c r="S33" s="318">
        <v>2018</v>
      </c>
      <c r="T33" s="318">
        <v>2019</v>
      </c>
      <c r="U33" s="318">
        <v>2020</v>
      </c>
      <c r="V33" s="318">
        <v>2021</v>
      </c>
      <c r="W33" s="318">
        <v>2022</v>
      </c>
      <c r="X33" s="318">
        <v>2023</v>
      </c>
      <c r="Y33" s="318">
        <v>2024</v>
      </c>
      <c r="Z33" s="318">
        <v>2025</v>
      </c>
      <c r="AA33" s="144">
        <v>2026</v>
      </c>
      <c r="AB33" s="144">
        <v>2027</v>
      </c>
    </row>
    <row r="34" spans="2:28" ht="13.8">
      <c r="B34" s="45" t="s">
        <v>356</v>
      </c>
      <c r="C34" s="8">
        <v>0</v>
      </c>
      <c r="D34" s="8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100"/>
      <c r="P34" s="332" t="s">
        <v>356</v>
      </c>
      <c r="Q34" s="305">
        <v>0</v>
      </c>
      <c r="R34" s="305">
        <v>0</v>
      </c>
      <c r="S34" s="305"/>
      <c r="T34" s="305"/>
      <c r="U34" s="305"/>
      <c r="V34" s="305"/>
      <c r="W34" s="305"/>
      <c r="X34" s="305"/>
      <c r="Y34" s="305"/>
      <c r="Z34" s="305"/>
      <c r="AA34" s="305"/>
      <c r="AB34" s="305"/>
    </row>
    <row r="35" spans="2:28" ht="13.8">
      <c r="B35" s="43" t="s">
        <v>357</v>
      </c>
      <c r="C35" s="8">
        <v>0</v>
      </c>
      <c r="D35" s="8">
        <v>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100"/>
      <c r="P35" s="304" t="s">
        <v>357</v>
      </c>
      <c r="Q35" s="306">
        <v>0</v>
      </c>
      <c r="R35" s="306">
        <v>0</v>
      </c>
      <c r="S35" s="306"/>
      <c r="T35" s="306"/>
      <c r="U35" s="306"/>
      <c r="V35" s="306"/>
      <c r="W35" s="306"/>
      <c r="X35" s="306"/>
      <c r="Y35" s="306"/>
      <c r="Z35" s="306"/>
      <c r="AA35" s="306"/>
      <c r="AB35" s="306"/>
    </row>
    <row r="36" spans="2:28" ht="13.8">
      <c r="B36" s="43" t="s">
        <v>358</v>
      </c>
      <c r="C36" s="8">
        <v>0</v>
      </c>
      <c r="D36" s="8"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100"/>
      <c r="P36" s="304" t="s">
        <v>358</v>
      </c>
      <c r="Q36" s="306">
        <v>0</v>
      </c>
      <c r="R36" s="306">
        <v>0</v>
      </c>
      <c r="S36" s="306"/>
      <c r="T36" s="306"/>
      <c r="U36" s="306"/>
      <c r="V36" s="306"/>
      <c r="W36" s="306"/>
      <c r="X36" s="306"/>
      <c r="Y36" s="306"/>
      <c r="Z36" s="306"/>
      <c r="AA36" s="306"/>
      <c r="AB36" s="306"/>
    </row>
    <row r="37" spans="2:28" ht="13.8">
      <c r="B37" s="43" t="s">
        <v>98</v>
      </c>
      <c r="C37" s="8">
        <v>0</v>
      </c>
      <c r="D37" s="8">
        <v>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100"/>
      <c r="P37" s="304" t="s">
        <v>98</v>
      </c>
      <c r="Q37" s="306">
        <v>0</v>
      </c>
      <c r="R37" s="306">
        <v>0</v>
      </c>
      <c r="S37" s="306"/>
      <c r="T37" s="306"/>
      <c r="U37" s="306"/>
      <c r="V37" s="306"/>
      <c r="W37" s="306"/>
      <c r="X37" s="306"/>
      <c r="Y37" s="306"/>
      <c r="Z37" s="306"/>
      <c r="AA37" s="306"/>
      <c r="AB37" s="306"/>
    </row>
    <row r="38" spans="2:28" ht="13.8">
      <c r="B38" s="43" t="s">
        <v>359</v>
      </c>
      <c r="C38" s="8">
        <v>0</v>
      </c>
      <c r="D38" s="8">
        <v>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100"/>
      <c r="P38" s="304" t="s">
        <v>359</v>
      </c>
      <c r="Q38" s="306">
        <v>0</v>
      </c>
      <c r="R38" s="306">
        <v>0</v>
      </c>
      <c r="S38" s="306"/>
      <c r="T38" s="306"/>
      <c r="U38" s="306"/>
      <c r="V38" s="306"/>
      <c r="W38" s="306"/>
      <c r="X38" s="306"/>
      <c r="Y38" s="306"/>
      <c r="Z38" s="306"/>
      <c r="AA38" s="306"/>
      <c r="AB38" s="306"/>
    </row>
    <row r="39" spans="2:28" ht="13.8">
      <c r="B39" s="43" t="s">
        <v>360</v>
      </c>
      <c r="C39" s="8">
        <v>0</v>
      </c>
      <c r="D39" s="8">
        <v>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100"/>
      <c r="P39" s="304" t="s">
        <v>360</v>
      </c>
      <c r="Q39" s="306">
        <v>0</v>
      </c>
      <c r="R39" s="306">
        <v>0</v>
      </c>
      <c r="S39" s="306"/>
      <c r="T39" s="306"/>
      <c r="U39" s="306"/>
      <c r="V39" s="306"/>
      <c r="W39" s="306"/>
      <c r="X39" s="306"/>
      <c r="Y39" s="306"/>
      <c r="Z39" s="306"/>
      <c r="AA39" s="306"/>
      <c r="AB39" s="306"/>
    </row>
    <row r="40" spans="2:28" ht="13.8">
      <c r="B40" s="43" t="s">
        <v>361</v>
      </c>
      <c r="C40" s="8">
        <v>0</v>
      </c>
      <c r="D40" s="8">
        <v>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100"/>
      <c r="P40" s="304" t="s">
        <v>361</v>
      </c>
      <c r="Q40" s="306">
        <v>0</v>
      </c>
      <c r="R40" s="306">
        <v>0</v>
      </c>
      <c r="S40" s="306"/>
      <c r="T40" s="306"/>
      <c r="U40" s="306"/>
      <c r="V40" s="306"/>
      <c r="W40" s="306"/>
      <c r="X40" s="306"/>
      <c r="Y40" s="306"/>
      <c r="Z40" s="306"/>
      <c r="AA40" s="306"/>
      <c r="AB40" s="306"/>
    </row>
    <row r="41" spans="2:28" ht="13.8">
      <c r="B41" s="43" t="s">
        <v>362</v>
      </c>
      <c r="C41" s="8">
        <v>0</v>
      </c>
      <c r="D41" s="8">
        <v>0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100"/>
      <c r="P41" s="304" t="s">
        <v>362</v>
      </c>
      <c r="Q41" s="306">
        <v>0</v>
      </c>
      <c r="R41" s="306">
        <v>0</v>
      </c>
      <c r="S41" s="306"/>
      <c r="T41" s="306"/>
      <c r="U41" s="306"/>
      <c r="V41" s="306"/>
      <c r="W41" s="306"/>
      <c r="X41" s="306"/>
      <c r="Y41" s="306"/>
      <c r="Z41" s="306"/>
      <c r="AA41" s="306"/>
      <c r="AB41" s="306"/>
    </row>
    <row r="42" spans="2:28" ht="13.8">
      <c r="B42" s="43" t="s">
        <v>363</v>
      </c>
      <c r="C42" s="8">
        <v>0</v>
      </c>
      <c r="D42" s="8"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100"/>
      <c r="P42" s="304" t="s">
        <v>363</v>
      </c>
      <c r="Q42" s="306">
        <v>0</v>
      </c>
      <c r="R42" s="306">
        <v>0</v>
      </c>
      <c r="S42" s="306"/>
      <c r="T42" s="306"/>
      <c r="U42" s="306"/>
      <c r="V42" s="306"/>
      <c r="W42" s="306"/>
      <c r="X42" s="306"/>
      <c r="Y42" s="306"/>
      <c r="Z42" s="306"/>
      <c r="AA42" s="306"/>
      <c r="AB42" s="306"/>
    </row>
    <row r="43" spans="2:28" ht="13.8">
      <c r="B43" s="43" t="s">
        <v>364</v>
      </c>
      <c r="C43" s="8">
        <v>0</v>
      </c>
      <c r="D43" s="8">
        <v>0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100"/>
      <c r="P43" s="304" t="s">
        <v>364</v>
      </c>
      <c r="Q43" s="306">
        <v>0</v>
      </c>
      <c r="R43" s="306">
        <v>0</v>
      </c>
      <c r="S43" s="306"/>
      <c r="T43" s="306"/>
      <c r="U43" s="306"/>
      <c r="V43" s="306"/>
      <c r="W43" s="306"/>
      <c r="X43" s="306"/>
      <c r="Y43" s="306"/>
      <c r="Z43" s="306"/>
      <c r="AA43" s="306"/>
      <c r="AB43" s="306"/>
    </row>
    <row r="44" spans="2:28" ht="13.8">
      <c r="B44" s="43" t="s">
        <v>365</v>
      </c>
      <c r="C44" s="8">
        <v>0</v>
      </c>
      <c r="D44" s="8">
        <v>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100"/>
      <c r="P44" s="304" t="s">
        <v>365</v>
      </c>
      <c r="Q44" s="306">
        <v>0</v>
      </c>
      <c r="R44" s="306">
        <v>0</v>
      </c>
      <c r="S44" s="306"/>
      <c r="T44" s="306"/>
      <c r="U44" s="306"/>
      <c r="V44" s="306"/>
      <c r="W44" s="306"/>
      <c r="X44" s="306"/>
      <c r="Y44" s="306"/>
      <c r="Z44" s="306"/>
      <c r="AA44" s="306"/>
      <c r="AB44" s="306"/>
    </row>
    <row r="45" spans="2:28" ht="13.8">
      <c r="B45" s="43" t="s">
        <v>366</v>
      </c>
      <c r="C45" s="8">
        <v>0</v>
      </c>
      <c r="D45" s="8">
        <v>0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100"/>
      <c r="P45" s="304" t="s">
        <v>366</v>
      </c>
      <c r="Q45" s="307">
        <v>0</v>
      </c>
      <c r="R45" s="307">
        <v>0</v>
      </c>
      <c r="S45" s="307"/>
      <c r="T45" s="307"/>
      <c r="U45" s="307"/>
      <c r="V45" s="307"/>
      <c r="W45" s="307"/>
      <c r="X45" s="307"/>
      <c r="Y45" s="307"/>
      <c r="Z45" s="307"/>
      <c r="AA45" s="307"/>
      <c r="AB45" s="307"/>
    </row>
    <row r="46" spans="2:28" ht="13.8">
      <c r="B46" s="43" t="s">
        <v>367</v>
      </c>
      <c r="C46" s="8">
        <v>0</v>
      </c>
      <c r="D46" s="8">
        <v>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100"/>
      <c r="P46" s="304" t="s">
        <v>367</v>
      </c>
      <c r="Q46" s="307">
        <v>0</v>
      </c>
      <c r="R46" s="307">
        <v>0</v>
      </c>
      <c r="S46" s="307"/>
      <c r="T46" s="307"/>
      <c r="U46" s="307"/>
      <c r="V46" s="307"/>
      <c r="W46" s="307"/>
      <c r="X46" s="307"/>
      <c r="Y46" s="307"/>
      <c r="Z46" s="307"/>
      <c r="AA46" s="307"/>
      <c r="AB46" s="307"/>
    </row>
    <row r="47" spans="2:28" ht="13.8">
      <c r="B47" s="43" t="s">
        <v>368</v>
      </c>
      <c r="C47" s="8">
        <v>0</v>
      </c>
      <c r="D47" s="8">
        <v>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100"/>
      <c r="P47" s="304" t="s">
        <v>368</v>
      </c>
      <c r="Q47" s="307">
        <v>0</v>
      </c>
      <c r="R47" s="307">
        <v>0</v>
      </c>
      <c r="S47" s="307"/>
      <c r="T47" s="307"/>
      <c r="U47" s="307"/>
      <c r="V47" s="307"/>
      <c r="W47" s="307"/>
      <c r="X47" s="307"/>
      <c r="Y47" s="307"/>
      <c r="Z47" s="307"/>
      <c r="AA47" s="307"/>
      <c r="AB47" s="307"/>
    </row>
    <row r="48" spans="2:28" ht="13.8">
      <c r="B48" s="43" t="s">
        <v>369</v>
      </c>
      <c r="C48" s="8">
        <v>0</v>
      </c>
      <c r="D48" s="8">
        <v>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100"/>
      <c r="P48" s="304" t="s">
        <v>369</v>
      </c>
      <c r="Q48" s="307">
        <v>0</v>
      </c>
      <c r="R48" s="307">
        <v>0</v>
      </c>
      <c r="S48" s="307"/>
      <c r="T48" s="307"/>
      <c r="U48" s="307"/>
      <c r="V48" s="307"/>
      <c r="W48" s="307"/>
      <c r="X48" s="307"/>
      <c r="Y48" s="307"/>
      <c r="Z48" s="307"/>
      <c r="AA48" s="307"/>
      <c r="AB48" s="307"/>
    </row>
    <row r="49" spans="2:28" ht="13.8">
      <c r="B49" s="43">
        <v>0</v>
      </c>
      <c r="C49" s="8">
        <v>0</v>
      </c>
      <c r="D49" s="8">
        <v>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100"/>
      <c r="P49" s="304">
        <v>0</v>
      </c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</row>
    <row r="50" spans="2:28" ht="13.8">
      <c r="B50" s="43">
        <v>0</v>
      </c>
      <c r="C50" s="8">
        <v>0</v>
      </c>
      <c r="D50" s="8">
        <v>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100"/>
      <c r="P50" s="304">
        <v>0</v>
      </c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</row>
    <row r="51" spans="2:28" ht="13.8">
      <c r="B51" s="43">
        <v>0</v>
      </c>
      <c r="C51" s="8">
        <v>0</v>
      </c>
      <c r="D51" s="8">
        <v>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100"/>
      <c r="P51" s="304">
        <v>0</v>
      </c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</row>
    <row r="52" spans="2:28" ht="13.8">
      <c r="B52" s="43">
        <v>0</v>
      </c>
      <c r="C52" s="8">
        <v>0</v>
      </c>
      <c r="D52" s="8">
        <v>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100"/>
      <c r="P52" s="304">
        <v>0</v>
      </c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</row>
    <row r="53" spans="2:28" ht="13.8">
      <c r="B53" s="43">
        <v>0</v>
      </c>
      <c r="C53" s="8">
        <v>0</v>
      </c>
      <c r="D53" s="8">
        <v>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100"/>
      <c r="P53" s="304">
        <v>0</v>
      </c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</row>
    <row r="54" spans="2:28" ht="13.8">
      <c r="B54" s="43">
        <v>0</v>
      </c>
      <c r="C54" s="10">
        <v>0</v>
      </c>
      <c r="D54" s="10">
        <v>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0"/>
      <c r="P54" s="333">
        <v>0</v>
      </c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</row>
    <row r="55" spans="2:28" ht="13.8">
      <c r="B55" s="53" t="s">
        <v>370</v>
      </c>
      <c r="C55" s="23">
        <v>0</v>
      </c>
      <c r="D55" s="23">
        <v>0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7" spans="2:28" ht="21">
      <c r="B57" s="3" t="s">
        <v>14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P57" s="170" t="s">
        <v>14</v>
      </c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</row>
    <row r="58" spans="2:28" ht="13.8">
      <c r="B58" s="51" t="s">
        <v>57</v>
      </c>
      <c r="C58" s="7">
        <v>2016</v>
      </c>
      <c r="D58" s="7">
        <v>2017</v>
      </c>
      <c r="E58" s="7"/>
      <c r="F58" s="7"/>
      <c r="G58" s="7"/>
      <c r="H58" s="7"/>
      <c r="I58" s="7"/>
      <c r="J58" s="7"/>
      <c r="K58" s="7"/>
      <c r="L58" s="7"/>
      <c r="M58" s="7"/>
      <c r="N58" s="7"/>
      <c r="P58" s="331" t="s">
        <v>57</v>
      </c>
      <c r="Q58" s="144">
        <v>2016</v>
      </c>
      <c r="R58" s="144">
        <v>2017</v>
      </c>
      <c r="S58" s="144"/>
      <c r="T58" s="144"/>
      <c r="U58" s="144"/>
      <c r="V58" s="144"/>
      <c r="W58" s="144"/>
      <c r="X58" s="144"/>
      <c r="Y58" s="144"/>
      <c r="Z58" s="144"/>
      <c r="AA58" s="144"/>
      <c r="AB58" s="144"/>
    </row>
    <row r="59" spans="2:28" ht="13.8">
      <c r="B59" s="45" t="s">
        <v>356</v>
      </c>
      <c r="C59" s="8">
        <v>105786.74625</v>
      </c>
      <c r="D59" s="8">
        <v>95000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100"/>
      <c r="P59" s="332" t="s">
        <v>356</v>
      </c>
      <c r="Q59" s="306">
        <v>1</v>
      </c>
      <c r="R59" s="306">
        <v>1</v>
      </c>
      <c r="S59" s="306"/>
      <c r="T59" s="306"/>
      <c r="U59" s="306"/>
      <c r="V59" s="306"/>
      <c r="W59" s="306"/>
      <c r="X59" s="306"/>
      <c r="Y59" s="306"/>
      <c r="Z59" s="306"/>
      <c r="AA59" s="306"/>
      <c r="AB59" s="306"/>
    </row>
    <row r="60" spans="2:28" ht="13.8">
      <c r="B60" s="43" t="s">
        <v>357</v>
      </c>
      <c r="C60" s="8">
        <v>479566.58300000004</v>
      </c>
      <c r="D60" s="8">
        <v>487695.56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100"/>
      <c r="P60" s="304" t="s">
        <v>357</v>
      </c>
      <c r="Q60" s="306">
        <v>1</v>
      </c>
      <c r="R60" s="306">
        <v>1</v>
      </c>
      <c r="S60" s="306"/>
      <c r="T60" s="306"/>
      <c r="U60" s="306"/>
      <c r="V60" s="306"/>
      <c r="W60" s="306"/>
      <c r="X60" s="306"/>
      <c r="Y60" s="306"/>
      <c r="Z60" s="306"/>
      <c r="AA60" s="306"/>
      <c r="AB60" s="306"/>
    </row>
    <row r="61" spans="2:28" ht="13.8">
      <c r="B61" s="43" t="s">
        <v>358</v>
      </c>
      <c r="C61" s="8">
        <v>59945.822875000005</v>
      </c>
      <c r="D61" s="8">
        <v>60961.945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100"/>
      <c r="P61" s="304" t="s">
        <v>358</v>
      </c>
      <c r="Q61" s="306">
        <v>1</v>
      </c>
      <c r="R61" s="306">
        <v>1</v>
      </c>
      <c r="S61" s="306"/>
      <c r="T61" s="306"/>
      <c r="U61" s="306"/>
      <c r="V61" s="306"/>
      <c r="W61" s="306"/>
      <c r="X61" s="306"/>
      <c r="Y61" s="306"/>
      <c r="Z61" s="306"/>
      <c r="AA61" s="306"/>
      <c r="AB61" s="306"/>
    </row>
    <row r="62" spans="2:28" ht="13.8">
      <c r="B62" s="43" t="s">
        <v>98</v>
      </c>
      <c r="C62" s="8">
        <v>100313.28420000001</v>
      </c>
      <c r="D62" s="8">
        <v>100313.28420000001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100"/>
      <c r="P62" s="304" t="s">
        <v>98</v>
      </c>
      <c r="Q62" s="306">
        <v>1</v>
      </c>
      <c r="R62" s="306">
        <v>1</v>
      </c>
      <c r="S62" s="306"/>
      <c r="T62" s="306"/>
      <c r="U62" s="306"/>
      <c r="V62" s="306"/>
      <c r="W62" s="306"/>
      <c r="X62" s="306"/>
      <c r="Y62" s="306"/>
      <c r="Z62" s="306"/>
      <c r="AA62" s="306"/>
      <c r="AB62" s="306"/>
    </row>
    <row r="63" spans="2:28" ht="13.8">
      <c r="B63" s="43" t="s">
        <v>359</v>
      </c>
      <c r="C63" s="8">
        <v>0</v>
      </c>
      <c r="D63" s="8">
        <v>0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100"/>
      <c r="P63" s="304" t="s">
        <v>359</v>
      </c>
      <c r="Q63" s="306">
        <v>0</v>
      </c>
      <c r="R63" s="306">
        <v>0</v>
      </c>
      <c r="S63" s="306"/>
      <c r="T63" s="306"/>
      <c r="U63" s="306"/>
      <c r="V63" s="306"/>
      <c r="W63" s="306"/>
      <c r="X63" s="306"/>
      <c r="Y63" s="306"/>
      <c r="Z63" s="306"/>
      <c r="AA63" s="306"/>
      <c r="AB63" s="306"/>
    </row>
    <row r="64" spans="2:28" ht="13.8">
      <c r="B64" s="43" t="s">
        <v>360</v>
      </c>
      <c r="C64" s="8">
        <v>0</v>
      </c>
      <c r="D64" s="8">
        <v>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100"/>
      <c r="P64" s="304" t="s">
        <v>360</v>
      </c>
      <c r="Q64" s="306">
        <v>0</v>
      </c>
      <c r="R64" s="306">
        <v>0</v>
      </c>
      <c r="S64" s="306"/>
      <c r="T64" s="306"/>
      <c r="U64" s="306"/>
      <c r="V64" s="306"/>
      <c r="W64" s="306"/>
      <c r="X64" s="306"/>
      <c r="Y64" s="306"/>
      <c r="Z64" s="306"/>
      <c r="AA64" s="306"/>
      <c r="AB64" s="306"/>
    </row>
    <row r="65" spans="2:28" ht="13.8">
      <c r="B65" s="43" t="s">
        <v>361</v>
      </c>
      <c r="C65" s="8">
        <v>0</v>
      </c>
      <c r="D65" s="8">
        <v>0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100"/>
      <c r="P65" s="304" t="s">
        <v>361</v>
      </c>
      <c r="Q65" s="306">
        <v>0</v>
      </c>
      <c r="R65" s="306">
        <v>0</v>
      </c>
      <c r="S65" s="306"/>
      <c r="T65" s="306"/>
      <c r="U65" s="306"/>
      <c r="V65" s="306"/>
      <c r="W65" s="306"/>
      <c r="X65" s="306"/>
      <c r="Y65" s="306"/>
      <c r="Z65" s="306"/>
      <c r="AA65" s="306"/>
      <c r="AB65" s="306"/>
    </row>
    <row r="66" spans="2:28" ht="13.8">
      <c r="B66" s="43" t="s">
        <v>362</v>
      </c>
      <c r="C66" s="8">
        <v>0</v>
      </c>
      <c r="D66" s="8">
        <v>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100"/>
      <c r="P66" s="304" t="s">
        <v>362</v>
      </c>
      <c r="Q66" s="306">
        <v>0</v>
      </c>
      <c r="R66" s="306">
        <v>0</v>
      </c>
      <c r="S66" s="306"/>
      <c r="T66" s="306"/>
      <c r="U66" s="306"/>
      <c r="V66" s="306"/>
      <c r="W66" s="306"/>
      <c r="X66" s="306"/>
      <c r="Y66" s="306"/>
      <c r="Z66" s="306"/>
      <c r="AA66" s="306"/>
      <c r="AB66" s="306"/>
    </row>
    <row r="67" spans="2:28" ht="13.8">
      <c r="B67" s="43" t="s">
        <v>363</v>
      </c>
      <c r="C67" s="8">
        <v>0</v>
      </c>
      <c r="D67" s="8">
        <v>0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100"/>
      <c r="P67" s="304" t="s">
        <v>363</v>
      </c>
      <c r="Q67" s="306">
        <v>0</v>
      </c>
      <c r="R67" s="306">
        <v>0</v>
      </c>
      <c r="S67" s="306"/>
      <c r="T67" s="306"/>
      <c r="U67" s="306"/>
      <c r="V67" s="306"/>
      <c r="W67" s="306"/>
      <c r="X67" s="306"/>
      <c r="Y67" s="306"/>
      <c r="Z67" s="306"/>
      <c r="AA67" s="306"/>
      <c r="AB67" s="306"/>
    </row>
    <row r="68" spans="2:28" ht="13.8">
      <c r="B68" s="43" t="s">
        <v>364</v>
      </c>
      <c r="C68" s="8">
        <v>0</v>
      </c>
      <c r="D68" s="8">
        <v>0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100"/>
      <c r="P68" s="304" t="s">
        <v>364</v>
      </c>
      <c r="Q68" s="306">
        <v>0</v>
      </c>
      <c r="R68" s="306">
        <v>0</v>
      </c>
      <c r="S68" s="306"/>
      <c r="T68" s="306"/>
      <c r="U68" s="306"/>
      <c r="V68" s="306"/>
      <c r="W68" s="306"/>
      <c r="X68" s="306"/>
      <c r="Y68" s="306"/>
      <c r="Z68" s="306"/>
      <c r="AA68" s="306"/>
      <c r="AB68" s="306"/>
    </row>
    <row r="69" spans="2:28" ht="13.8">
      <c r="B69" s="43" t="s">
        <v>365</v>
      </c>
      <c r="C69" s="8">
        <v>0</v>
      </c>
      <c r="D69" s="8">
        <v>0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100"/>
      <c r="P69" s="304" t="s">
        <v>365</v>
      </c>
      <c r="Q69" s="306">
        <v>0</v>
      </c>
      <c r="R69" s="306">
        <v>0</v>
      </c>
      <c r="S69" s="306"/>
      <c r="T69" s="306"/>
      <c r="U69" s="306"/>
      <c r="V69" s="306"/>
      <c r="W69" s="306"/>
      <c r="X69" s="306"/>
      <c r="Y69" s="306"/>
      <c r="Z69" s="306"/>
      <c r="AA69" s="306"/>
      <c r="AB69" s="306"/>
    </row>
    <row r="70" spans="2:28" ht="13.8">
      <c r="B70" s="43" t="s">
        <v>366</v>
      </c>
      <c r="C70" s="8">
        <v>0</v>
      </c>
      <c r="D70" s="8">
        <v>0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100"/>
      <c r="P70" s="304" t="s">
        <v>366</v>
      </c>
      <c r="Q70" s="306">
        <v>0</v>
      </c>
      <c r="R70" s="306">
        <v>0</v>
      </c>
      <c r="S70" s="306"/>
      <c r="T70" s="306"/>
      <c r="U70" s="306"/>
      <c r="V70" s="306"/>
      <c r="W70" s="306"/>
      <c r="X70" s="306"/>
      <c r="Y70" s="306"/>
      <c r="Z70" s="306"/>
      <c r="AA70" s="306"/>
      <c r="AB70" s="306"/>
    </row>
    <row r="71" spans="2:28" ht="13.8">
      <c r="B71" s="43" t="s">
        <v>367</v>
      </c>
      <c r="C71" s="8">
        <v>0</v>
      </c>
      <c r="D71" s="8">
        <v>0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100"/>
      <c r="P71" s="304" t="s">
        <v>367</v>
      </c>
      <c r="Q71" s="306">
        <v>0</v>
      </c>
      <c r="R71" s="306">
        <v>0</v>
      </c>
      <c r="S71" s="306"/>
      <c r="T71" s="306"/>
      <c r="U71" s="306"/>
      <c r="V71" s="306"/>
      <c r="W71" s="306"/>
      <c r="X71" s="306"/>
      <c r="Y71" s="306"/>
      <c r="Z71" s="306"/>
      <c r="AA71" s="306"/>
      <c r="AB71" s="306"/>
    </row>
    <row r="72" spans="2:28" ht="13.8">
      <c r="B72" s="43" t="s">
        <v>368</v>
      </c>
      <c r="C72" s="8">
        <v>0</v>
      </c>
      <c r="D72" s="8"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100"/>
      <c r="P72" s="304" t="s">
        <v>368</v>
      </c>
      <c r="Q72" s="306">
        <v>0</v>
      </c>
      <c r="R72" s="306">
        <v>0</v>
      </c>
      <c r="S72" s="306"/>
      <c r="T72" s="306"/>
      <c r="U72" s="306"/>
      <c r="V72" s="306"/>
      <c r="W72" s="306"/>
      <c r="X72" s="306"/>
      <c r="Y72" s="306"/>
      <c r="Z72" s="306"/>
      <c r="AA72" s="306"/>
      <c r="AB72" s="306"/>
    </row>
    <row r="73" spans="2:28" ht="13.8">
      <c r="B73" s="43" t="s">
        <v>369</v>
      </c>
      <c r="C73" s="8">
        <v>0</v>
      </c>
      <c r="D73" s="8">
        <v>0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100"/>
      <c r="P73" s="304" t="s">
        <v>369</v>
      </c>
      <c r="Q73" s="306">
        <v>0</v>
      </c>
      <c r="R73" s="306">
        <v>0</v>
      </c>
      <c r="S73" s="306"/>
      <c r="T73" s="306"/>
      <c r="U73" s="306"/>
      <c r="V73" s="306"/>
      <c r="W73" s="306"/>
      <c r="X73" s="306"/>
      <c r="Y73" s="306"/>
      <c r="Z73" s="306"/>
      <c r="AA73" s="306"/>
      <c r="AB73" s="306"/>
    </row>
    <row r="74" spans="2:28" ht="13.8">
      <c r="B74" s="43">
        <v>0</v>
      </c>
      <c r="C74" s="8">
        <v>0</v>
      </c>
      <c r="D74" s="8">
        <v>0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100"/>
      <c r="P74" s="304">
        <v>0</v>
      </c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</row>
    <row r="75" spans="2:28" ht="13.8">
      <c r="B75" s="43">
        <v>0</v>
      </c>
      <c r="C75" s="8">
        <v>0</v>
      </c>
      <c r="D75" s="8">
        <v>0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100"/>
      <c r="P75" s="304">
        <v>0</v>
      </c>
      <c r="Q75" s="306"/>
      <c r="R75" s="306"/>
      <c r="S75" s="306"/>
      <c r="T75" s="306"/>
      <c r="U75" s="306"/>
      <c r="V75" s="306"/>
      <c r="W75" s="306"/>
      <c r="X75" s="306"/>
      <c r="Y75" s="306"/>
      <c r="Z75" s="306"/>
      <c r="AA75" s="306"/>
      <c r="AB75" s="306"/>
    </row>
    <row r="76" spans="2:28" ht="13.8">
      <c r="B76" s="43">
        <v>0</v>
      </c>
      <c r="C76" s="8">
        <v>0</v>
      </c>
      <c r="D76" s="8">
        <v>0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100"/>
      <c r="P76" s="304">
        <v>0</v>
      </c>
      <c r="Q76" s="306"/>
      <c r="R76" s="306"/>
      <c r="S76" s="306"/>
      <c r="T76" s="306"/>
      <c r="U76" s="306"/>
      <c r="V76" s="306"/>
      <c r="W76" s="306"/>
      <c r="X76" s="306"/>
      <c r="Y76" s="306"/>
      <c r="Z76" s="306"/>
      <c r="AA76" s="306"/>
      <c r="AB76" s="306"/>
    </row>
    <row r="77" spans="2:28" ht="13.8">
      <c r="B77" s="43">
        <v>0</v>
      </c>
      <c r="C77" s="8">
        <v>0</v>
      </c>
      <c r="D77" s="8">
        <v>0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100"/>
      <c r="P77" s="304">
        <v>0</v>
      </c>
      <c r="Q77" s="306"/>
      <c r="R77" s="306"/>
      <c r="S77" s="306"/>
      <c r="T77" s="306"/>
      <c r="U77" s="306"/>
      <c r="V77" s="306"/>
      <c r="W77" s="306"/>
      <c r="X77" s="306"/>
      <c r="Y77" s="306"/>
      <c r="Z77" s="306"/>
      <c r="AA77" s="306"/>
      <c r="AB77" s="306"/>
    </row>
    <row r="78" spans="2:28" ht="13.8">
      <c r="B78" s="43">
        <v>0</v>
      </c>
      <c r="C78" s="8">
        <v>0</v>
      </c>
      <c r="D78" s="8">
        <v>0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100"/>
      <c r="P78" s="304">
        <v>0</v>
      </c>
      <c r="Q78" s="306"/>
      <c r="R78" s="306"/>
      <c r="S78" s="306"/>
      <c r="T78" s="306"/>
      <c r="U78" s="306"/>
      <c r="V78" s="306"/>
      <c r="W78" s="306"/>
      <c r="X78" s="306"/>
      <c r="Y78" s="306"/>
      <c r="Z78" s="306"/>
      <c r="AA78" s="306"/>
      <c r="AB78" s="306"/>
    </row>
    <row r="79" spans="2:28" ht="13.8">
      <c r="B79" s="43">
        <v>0</v>
      </c>
      <c r="C79" s="10">
        <v>0</v>
      </c>
      <c r="D79" s="10">
        <v>0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0"/>
      <c r="P79" s="333">
        <v>0</v>
      </c>
      <c r="Q79" s="306"/>
      <c r="R79" s="306"/>
      <c r="S79" s="306"/>
      <c r="T79" s="306"/>
      <c r="U79" s="306"/>
      <c r="V79" s="306"/>
      <c r="W79" s="306"/>
      <c r="X79" s="306"/>
      <c r="Y79" s="306"/>
      <c r="Z79" s="306"/>
      <c r="AA79" s="306"/>
      <c r="AB79" s="306"/>
    </row>
    <row r="80" spans="2:28" ht="13.8">
      <c r="B80" s="53" t="s">
        <v>371</v>
      </c>
      <c r="C80" s="23">
        <v>745612.43632500002</v>
      </c>
      <c r="D80" s="23">
        <v>743970.7892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2" spans="2:28" ht="21">
      <c r="B82" s="3" t="s">
        <v>15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P82" s="170" t="s">
        <v>15</v>
      </c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</row>
    <row r="83" spans="2:28" ht="13.8">
      <c r="B83" s="51" t="s">
        <v>57</v>
      </c>
      <c r="C83" s="7">
        <v>2016</v>
      </c>
      <c r="D83" s="7">
        <v>2017</v>
      </c>
      <c r="E83" s="7"/>
      <c r="F83" s="7"/>
      <c r="G83" s="7"/>
      <c r="H83" s="7"/>
      <c r="I83" s="7"/>
      <c r="J83" s="7"/>
      <c r="K83" s="7"/>
      <c r="L83" s="7"/>
      <c r="M83" s="7"/>
      <c r="N83" s="7"/>
      <c r="P83" s="331" t="s">
        <v>57</v>
      </c>
      <c r="Q83" s="318">
        <v>2016</v>
      </c>
      <c r="R83" s="318">
        <v>2017</v>
      </c>
      <c r="S83" s="318"/>
      <c r="T83" s="318"/>
      <c r="U83" s="318"/>
      <c r="V83" s="318"/>
      <c r="W83" s="318"/>
      <c r="X83" s="318"/>
      <c r="Y83" s="318"/>
      <c r="Z83" s="318"/>
      <c r="AA83" s="318"/>
      <c r="AB83" s="318"/>
    </row>
    <row r="84" spans="2:28" ht="13.8">
      <c r="B84" s="45" t="s">
        <v>356</v>
      </c>
      <c r="C84" s="8">
        <v>0</v>
      </c>
      <c r="D84" s="8">
        <v>0</v>
      </c>
      <c r="E84" s="8"/>
      <c r="F84" s="8"/>
      <c r="G84" s="8"/>
      <c r="H84" s="8"/>
      <c r="I84" s="8"/>
      <c r="J84" s="8"/>
      <c r="K84" s="8"/>
      <c r="L84" s="8"/>
      <c r="M84" s="8"/>
      <c r="N84" s="8"/>
      <c r="P84" s="332" t="s">
        <v>356</v>
      </c>
      <c r="Q84" s="305">
        <v>0</v>
      </c>
      <c r="R84" s="305">
        <v>0</v>
      </c>
      <c r="S84" s="305"/>
      <c r="T84" s="305"/>
      <c r="U84" s="305"/>
      <c r="V84" s="305"/>
      <c r="W84" s="305"/>
      <c r="X84" s="305"/>
      <c r="Y84" s="305"/>
      <c r="Z84" s="305"/>
      <c r="AA84" s="305"/>
      <c r="AB84" s="305"/>
    </row>
    <row r="85" spans="2:28" ht="13.8">
      <c r="B85" s="43" t="s">
        <v>357</v>
      </c>
      <c r="C85" s="8">
        <v>0</v>
      </c>
      <c r="D85" s="8">
        <v>0</v>
      </c>
      <c r="E85" s="8"/>
      <c r="F85" s="8"/>
      <c r="G85" s="8"/>
      <c r="H85" s="8"/>
      <c r="I85" s="8"/>
      <c r="J85" s="8"/>
      <c r="K85" s="8"/>
      <c r="L85" s="8"/>
      <c r="M85" s="8"/>
      <c r="N85" s="8"/>
      <c r="P85" s="304" t="s">
        <v>357</v>
      </c>
      <c r="Q85" s="306">
        <v>0</v>
      </c>
      <c r="R85" s="306">
        <v>0</v>
      </c>
      <c r="S85" s="306"/>
      <c r="T85" s="306"/>
      <c r="U85" s="306"/>
      <c r="V85" s="306"/>
      <c r="W85" s="306"/>
      <c r="X85" s="306"/>
      <c r="Y85" s="306"/>
      <c r="Z85" s="306"/>
      <c r="AA85" s="306"/>
      <c r="AB85" s="306"/>
    </row>
    <row r="86" spans="2:28" ht="13.8">
      <c r="B86" s="43" t="s">
        <v>358</v>
      </c>
      <c r="C86" s="8">
        <v>0</v>
      </c>
      <c r="D86" s="8">
        <v>0</v>
      </c>
      <c r="E86" s="8"/>
      <c r="F86" s="8"/>
      <c r="G86" s="8"/>
      <c r="H86" s="8"/>
      <c r="I86" s="8"/>
      <c r="J86" s="8"/>
      <c r="K86" s="8"/>
      <c r="L86" s="8"/>
      <c r="M86" s="8"/>
      <c r="N86" s="8"/>
      <c r="P86" s="304" t="s">
        <v>358</v>
      </c>
      <c r="Q86" s="306">
        <v>0</v>
      </c>
      <c r="R86" s="306">
        <v>0</v>
      </c>
      <c r="S86" s="306"/>
      <c r="T86" s="306"/>
      <c r="U86" s="306"/>
      <c r="V86" s="306"/>
      <c r="W86" s="306"/>
      <c r="X86" s="306"/>
      <c r="Y86" s="306"/>
      <c r="Z86" s="306"/>
      <c r="AA86" s="306"/>
      <c r="AB86" s="306"/>
    </row>
    <row r="87" spans="2:28" ht="13.8">
      <c r="B87" s="43" t="s">
        <v>98</v>
      </c>
      <c r="C87" s="8">
        <v>0</v>
      </c>
      <c r="D87" s="8">
        <v>0</v>
      </c>
      <c r="E87" s="8"/>
      <c r="F87" s="8"/>
      <c r="G87" s="8"/>
      <c r="H87" s="8"/>
      <c r="I87" s="8"/>
      <c r="J87" s="8"/>
      <c r="K87" s="8"/>
      <c r="L87" s="8"/>
      <c r="M87" s="8"/>
      <c r="N87" s="8"/>
      <c r="P87" s="304" t="s">
        <v>98</v>
      </c>
      <c r="Q87" s="306">
        <v>0</v>
      </c>
      <c r="R87" s="306">
        <v>0</v>
      </c>
      <c r="S87" s="306"/>
      <c r="T87" s="306"/>
      <c r="U87" s="306"/>
      <c r="V87" s="306"/>
      <c r="W87" s="306"/>
      <c r="X87" s="306"/>
      <c r="Y87" s="306"/>
      <c r="Z87" s="306"/>
      <c r="AA87" s="306"/>
      <c r="AB87" s="306"/>
    </row>
    <row r="88" spans="2:28" ht="13.8">
      <c r="B88" s="43" t="s">
        <v>359</v>
      </c>
      <c r="C88" s="8">
        <v>454753.55504000001</v>
      </c>
      <c r="D88" s="8">
        <v>471932.36</v>
      </c>
      <c r="E88" s="8"/>
      <c r="F88" s="8"/>
      <c r="G88" s="8"/>
      <c r="H88" s="8"/>
      <c r="I88" s="8"/>
      <c r="J88" s="8"/>
      <c r="K88" s="8"/>
      <c r="L88" s="8"/>
      <c r="M88" s="8"/>
      <c r="N88" s="8"/>
      <c r="P88" s="304" t="s">
        <v>359</v>
      </c>
      <c r="Q88" s="306">
        <v>1</v>
      </c>
      <c r="R88" s="306">
        <v>1</v>
      </c>
      <c r="S88" s="306"/>
      <c r="T88" s="306"/>
      <c r="U88" s="306"/>
      <c r="V88" s="306"/>
      <c r="W88" s="306"/>
      <c r="X88" s="306"/>
      <c r="Y88" s="306"/>
      <c r="Z88" s="306"/>
      <c r="AA88" s="306"/>
      <c r="AB88" s="306"/>
    </row>
    <row r="89" spans="2:28" ht="13.8">
      <c r="B89" s="43" t="s">
        <v>360</v>
      </c>
      <c r="C89" s="8">
        <v>56844.194380000001</v>
      </c>
      <c r="D89" s="8">
        <v>58991.544999999998</v>
      </c>
      <c r="E89" s="8"/>
      <c r="F89" s="8"/>
      <c r="G89" s="8"/>
      <c r="H89" s="8"/>
      <c r="I89" s="8"/>
      <c r="J89" s="8"/>
      <c r="K89" s="8"/>
      <c r="L89" s="8"/>
      <c r="M89" s="8"/>
      <c r="N89" s="8"/>
      <c r="P89" s="304" t="s">
        <v>360</v>
      </c>
      <c r="Q89" s="306">
        <v>1</v>
      </c>
      <c r="R89" s="306">
        <v>1</v>
      </c>
      <c r="S89" s="306"/>
      <c r="T89" s="306"/>
      <c r="U89" s="306"/>
      <c r="V89" s="306"/>
      <c r="W89" s="306"/>
      <c r="X89" s="306"/>
      <c r="Y89" s="306"/>
      <c r="Z89" s="306"/>
      <c r="AA89" s="306"/>
      <c r="AB89" s="306"/>
    </row>
    <row r="90" spans="2:28" ht="13.8">
      <c r="B90" s="43" t="s">
        <v>361</v>
      </c>
      <c r="C90" s="8">
        <v>0</v>
      </c>
      <c r="D90" s="8">
        <v>2000</v>
      </c>
      <c r="E90" s="8"/>
      <c r="F90" s="8"/>
      <c r="G90" s="8"/>
      <c r="H90" s="8"/>
      <c r="I90" s="8"/>
      <c r="J90" s="8"/>
      <c r="K90" s="8"/>
      <c r="L90" s="8"/>
      <c r="M90" s="8"/>
      <c r="N90" s="8"/>
      <c r="P90" s="304" t="s">
        <v>361</v>
      </c>
      <c r="Q90" s="306">
        <v>1</v>
      </c>
      <c r="R90" s="306">
        <v>1</v>
      </c>
      <c r="S90" s="306"/>
      <c r="T90" s="306"/>
      <c r="U90" s="306"/>
      <c r="V90" s="306"/>
      <c r="W90" s="306"/>
      <c r="X90" s="306"/>
      <c r="Y90" s="306"/>
      <c r="Z90" s="306"/>
      <c r="AA90" s="306"/>
      <c r="AB90" s="306"/>
    </row>
    <row r="91" spans="2:28" ht="13.8">
      <c r="B91" s="43" t="s">
        <v>362</v>
      </c>
      <c r="C91" s="8">
        <v>0</v>
      </c>
      <c r="D91" s="8">
        <v>0</v>
      </c>
      <c r="E91" s="8"/>
      <c r="F91" s="8"/>
      <c r="G91" s="8"/>
      <c r="H91" s="8"/>
      <c r="I91" s="8"/>
      <c r="J91" s="8"/>
      <c r="K91" s="8"/>
      <c r="L91" s="8"/>
      <c r="M91" s="8"/>
      <c r="N91" s="8"/>
      <c r="P91" s="304" t="s">
        <v>362</v>
      </c>
      <c r="Q91" s="306">
        <v>1</v>
      </c>
      <c r="R91" s="306">
        <v>1</v>
      </c>
      <c r="S91" s="306"/>
      <c r="T91" s="306"/>
      <c r="U91" s="306"/>
      <c r="V91" s="306"/>
      <c r="W91" s="306"/>
      <c r="X91" s="306"/>
      <c r="Y91" s="306"/>
      <c r="Z91" s="306"/>
      <c r="AA91" s="306"/>
      <c r="AB91" s="306"/>
    </row>
    <row r="92" spans="2:28" ht="13.8">
      <c r="B92" s="43" t="s">
        <v>363</v>
      </c>
      <c r="C92" s="8">
        <v>0</v>
      </c>
      <c r="D92" s="8">
        <v>0</v>
      </c>
      <c r="E92" s="8"/>
      <c r="F92" s="8"/>
      <c r="G92" s="8"/>
      <c r="H92" s="8"/>
      <c r="I92" s="8"/>
      <c r="J92" s="8"/>
      <c r="K92" s="8"/>
      <c r="L92" s="8"/>
      <c r="M92" s="8"/>
      <c r="N92" s="8"/>
      <c r="P92" s="304" t="s">
        <v>363</v>
      </c>
      <c r="Q92" s="306">
        <v>1</v>
      </c>
      <c r="R92" s="306">
        <v>1</v>
      </c>
      <c r="S92" s="306"/>
      <c r="T92" s="306"/>
      <c r="U92" s="306"/>
      <c r="V92" s="306"/>
      <c r="W92" s="306"/>
      <c r="X92" s="306"/>
      <c r="Y92" s="306"/>
      <c r="Z92" s="306"/>
      <c r="AA92" s="306"/>
      <c r="AB92" s="306"/>
    </row>
    <row r="93" spans="2:28" ht="13.8">
      <c r="B93" s="43" t="s">
        <v>364</v>
      </c>
      <c r="C93" s="8">
        <v>0</v>
      </c>
      <c r="D93" s="8">
        <v>0</v>
      </c>
      <c r="E93" s="8"/>
      <c r="F93" s="8"/>
      <c r="G93" s="8"/>
      <c r="H93" s="8"/>
      <c r="I93" s="8"/>
      <c r="J93" s="8"/>
      <c r="K93" s="8"/>
      <c r="L93" s="8"/>
      <c r="M93" s="8"/>
      <c r="N93" s="8"/>
      <c r="P93" s="304" t="s">
        <v>364</v>
      </c>
      <c r="Q93" s="306">
        <v>1</v>
      </c>
      <c r="R93" s="306">
        <v>1</v>
      </c>
      <c r="S93" s="306"/>
      <c r="T93" s="306"/>
      <c r="U93" s="306"/>
      <c r="V93" s="306"/>
      <c r="W93" s="306"/>
      <c r="X93" s="306"/>
      <c r="Y93" s="306"/>
      <c r="Z93" s="306"/>
      <c r="AA93" s="306"/>
      <c r="AB93" s="306"/>
    </row>
    <row r="94" spans="2:28" ht="13.8">
      <c r="B94" s="43" t="s">
        <v>365</v>
      </c>
      <c r="C94" s="8">
        <v>0</v>
      </c>
      <c r="D94" s="8">
        <v>0</v>
      </c>
      <c r="E94" s="8"/>
      <c r="F94" s="8"/>
      <c r="G94" s="8"/>
      <c r="H94" s="8"/>
      <c r="I94" s="8"/>
      <c r="J94" s="8"/>
      <c r="K94" s="8"/>
      <c r="L94" s="8"/>
      <c r="M94" s="8"/>
      <c r="N94" s="8"/>
      <c r="P94" s="304" t="s">
        <v>365</v>
      </c>
      <c r="Q94" s="306">
        <v>1</v>
      </c>
      <c r="R94" s="306">
        <v>1</v>
      </c>
      <c r="S94" s="306"/>
      <c r="T94" s="306"/>
      <c r="U94" s="306"/>
      <c r="V94" s="306"/>
      <c r="W94" s="306"/>
      <c r="X94" s="306"/>
      <c r="Y94" s="306"/>
      <c r="Z94" s="306"/>
      <c r="AA94" s="306"/>
      <c r="AB94" s="306"/>
    </row>
    <row r="95" spans="2:28" ht="13.8">
      <c r="B95" s="43" t="s">
        <v>366</v>
      </c>
      <c r="C95" s="8">
        <v>0</v>
      </c>
      <c r="D95" s="8">
        <v>0</v>
      </c>
      <c r="E95" s="8"/>
      <c r="F95" s="8"/>
      <c r="G95" s="8"/>
      <c r="H95" s="8"/>
      <c r="I95" s="8"/>
      <c r="J95" s="8"/>
      <c r="K95" s="8"/>
      <c r="L95" s="8"/>
      <c r="M95" s="8"/>
      <c r="N95" s="8"/>
      <c r="P95" s="304" t="s">
        <v>366</v>
      </c>
      <c r="Q95" s="306">
        <v>1</v>
      </c>
      <c r="R95" s="306">
        <v>1</v>
      </c>
      <c r="S95" s="306"/>
      <c r="T95" s="306"/>
      <c r="U95" s="306"/>
      <c r="V95" s="306"/>
      <c r="W95" s="306"/>
      <c r="X95" s="306"/>
      <c r="Y95" s="306"/>
      <c r="Z95" s="306"/>
      <c r="AA95" s="306"/>
      <c r="AB95" s="306"/>
    </row>
    <row r="96" spans="2:28" ht="13.8">
      <c r="B96" s="43" t="s">
        <v>367</v>
      </c>
      <c r="C96" s="8">
        <v>0</v>
      </c>
      <c r="D96" s="8">
        <v>0</v>
      </c>
      <c r="E96" s="8"/>
      <c r="F96" s="8"/>
      <c r="G96" s="8"/>
      <c r="H96" s="8"/>
      <c r="I96" s="8"/>
      <c r="J96" s="8"/>
      <c r="K96" s="8"/>
      <c r="L96" s="8"/>
      <c r="M96" s="8"/>
      <c r="N96" s="8"/>
      <c r="P96" s="304" t="s">
        <v>367</v>
      </c>
      <c r="Q96" s="306">
        <v>1</v>
      </c>
      <c r="R96" s="306">
        <v>1</v>
      </c>
      <c r="S96" s="306"/>
      <c r="T96" s="306"/>
      <c r="U96" s="306"/>
      <c r="V96" s="306"/>
      <c r="W96" s="306"/>
      <c r="X96" s="306"/>
      <c r="Y96" s="306"/>
      <c r="Z96" s="306"/>
      <c r="AA96" s="306"/>
      <c r="AB96" s="306"/>
    </row>
    <row r="97" spans="2:28" ht="13.8">
      <c r="B97" s="43" t="s">
        <v>368</v>
      </c>
      <c r="C97" s="8">
        <v>0</v>
      </c>
      <c r="D97" s="8">
        <v>0</v>
      </c>
      <c r="E97" s="8"/>
      <c r="F97" s="8"/>
      <c r="G97" s="8"/>
      <c r="H97" s="8"/>
      <c r="I97" s="8"/>
      <c r="J97" s="8"/>
      <c r="K97" s="8"/>
      <c r="L97" s="8"/>
      <c r="M97" s="8"/>
      <c r="N97" s="8"/>
      <c r="P97" s="304" t="s">
        <v>368</v>
      </c>
      <c r="Q97" s="306">
        <v>1</v>
      </c>
      <c r="R97" s="306">
        <v>1</v>
      </c>
      <c r="S97" s="306"/>
      <c r="T97" s="306"/>
      <c r="U97" s="306"/>
      <c r="V97" s="306"/>
      <c r="W97" s="306"/>
      <c r="X97" s="306"/>
      <c r="Y97" s="306"/>
      <c r="Z97" s="306"/>
      <c r="AA97" s="306"/>
      <c r="AB97" s="306"/>
    </row>
    <row r="98" spans="2:28" ht="13.8">
      <c r="B98" s="43" t="s">
        <v>369</v>
      </c>
      <c r="C98" s="8">
        <v>0</v>
      </c>
      <c r="D98" s="8">
        <v>0</v>
      </c>
      <c r="E98" s="8"/>
      <c r="F98" s="8"/>
      <c r="G98" s="8"/>
      <c r="H98" s="8"/>
      <c r="I98" s="8"/>
      <c r="J98" s="8"/>
      <c r="K98" s="8"/>
      <c r="L98" s="8"/>
      <c r="M98" s="8"/>
      <c r="N98" s="8"/>
      <c r="P98" s="304" t="s">
        <v>369</v>
      </c>
      <c r="Q98" s="306">
        <v>1</v>
      </c>
      <c r="R98" s="306">
        <v>1</v>
      </c>
      <c r="S98" s="306"/>
      <c r="T98" s="306"/>
      <c r="U98" s="306"/>
      <c r="V98" s="306"/>
      <c r="W98" s="306"/>
      <c r="X98" s="306"/>
      <c r="Y98" s="306"/>
      <c r="Z98" s="306"/>
      <c r="AA98" s="306"/>
      <c r="AB98" s="306"/>
    </row>
    <row r="99" spans="2:28" ht="13.8">
      <c r="B99" s="43">
        <v>0</v>
      </c>
      <c r="C99" s="8">
        <v>0</v>
      </c>
      <c r="D99" s="8">
        <v>0</v>
      </c>
      <c r="E99" s="8"/>
      <c r="F99" s="8"/>
      <c r="G99" s="8"/>
      <c r="H99" s="8"/>
      <c r="I99" s="8"/>
      <c r="J99" s="8"/>
      <c r="K99" s="8"/>
      <c r="L99" s="8"/>
      <c r="M99" s="8"/>
      <c r="N99" s="8"/>
      <c r="P99" s="304">
        <v>0</v>
      </c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</row>
    <row r="100" spans="2:28" ht="13.8">
      <c r="B100" s="43">
        <v>0</v>
      </c>
      <c r="C100" s="8">
        <v>0</v>
      </c>
      <c r="D100" s="8">
        <v>0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P100" s="304">
        <v>0</v>
      </c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  <c r="AA100" s="306"/>
      <c r="AB100" s="306"/>
    </row>
    <row r="101" spans="2:28" ht="13.8">
      <c r="B101" s="43">
        <v>0</v>
      </c>
      <c r="C101" s="8">
        <v>0</v>
      </c>
      <c r="D101" s="8">
        <v>0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P101" s="304">
        <v>0</v>
      </c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  <c r="AA101" s="306"/>
      <c r="AB101" s="306"/>
    </row>
    <row r="102" spans="2:28" ht="13.8">
      <c r="B102" s="43">
        <v>0</v>
      </c>
      <c r="C102" s="8">
        <v>0</v>
      </c>
      <c r="D102" s="8">
        <v>0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P102" s="304">
        <v>0</v>
      </c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  <c r="AA102" s="306"/>
      <c r="AB102" s="306"/>
    </row>
    <row r="103" spans="2:28" ht="13.8">
      <c r="B103" s="43">
        <v>0</v>
      </c>
      <c r="C103" s="8">
        <v>0</v>
      </c>
      <c r="D103" s="8">
        <v>0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P103" s="304">
        <v>0</v>
      </c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  <c r="AA103" s="306"/>
      <c r="AB103" s="306"/>
    </row>
    <row r="104" spans="2:28" ht="13.8">
      <c r="B104" s="43">
        <v>0</v>
      </c>
      <c r="C104" s="10">
        <v>0</v>
      </c>
      <c r="D104" s="10">
        <v>0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P104" s="333">
        <v>0</v>
      </c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  <c r="AA104" s="306"/>
      <c r="AB104" s="306"/>
    </row>
    <row r="105" spans="2:28" ht="13.8">
      <c r="B105" s="53" t="s">
        <v>372</v>
      </c>
      <c r="C105" s="23">
        <v>511597.74942000001</v>
      </c>
      <c r="D105" s="23">
        <v>532923.90500000003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2:28"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  <c r="AB106" s="310"/>
    </row>
    <row r="107" spans="2:28" ht="21">
      <c r="B107" s="3" t="s">
        <v>16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P107" s="170" t="s">
        <v>16</v>
      </c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</row>
    <row r="108" spans="2:28" ht="13.8">
      <c r="B108" s="51" t="s">
        <v>57</v>
      </c>
      <c r="C108" s="7">
        <v>2016</v>
      </c>
      <c r="D108" s="7">
        <v>2017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P108" s="331" t="s">
        <v>57</v>
      </c>
      <c r="Q108" s="318">
        <v>2016</v>
      </c>
      <c r="R108" s="318">
        <v>2017</v>
      </c>
      <c r="S108" s="318"/>
      <c r="T108" s="318"/>
      <c r="U108" s="318"/>
      <c r="V108" s="318"/>
      <c r="W108" s="318"/>
      <c r="X108" s="318"/>
      <c r="Y108" s="318"/>
      <c r="Z108" s="318"/>
      <c r="AA108" s="318"/>
      <c r="AB108" s="318"/>
    </row>
    <row r="109" spans="2:28" ht="13.8">
      <c r="B109" s="45" t="s">
        <v>356</v>
      </c>
      <c r="C109" s="8">
        <v>0</v>
      </c>
      <c r="D109" s="8">
        <v>0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P109" s="332" t="s">
        <v>356</v>
      </c>
      <c r="Q109" s="305">
        <v>0</v>
      </c>
      <c r="R109" s="305">
        <v>0</v>
      </c>
      <c r="S109" s="305"/>
      <c r="T109" s="305"/>
      <c r="U109" s="305"/>
      <c r="V109" s="305"/>
      <c r="W109" s="305"/>
      <c r="X109" s="305"/>
      <c r="Y109" s="305"/>
      <c r="Z109" s="305"/>
      <c r="AA109" s="305"/>
      <c r="AB109" s="305"/>
    </row>
    <row r="110" spans="2:28" ht="13.8">
      <c r="B110" s="43" t="s">
        <v>357</v>
      </c>
      <c r="C110" s="8">
        <v>0</v>
      </c>
      <c r="D110" s="8">
        <v>0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P110" s="304" t="s">
        <v>357</v>
      </c>
      <c r="Q110" s="306">
        <v>0</v>
      </c>
      <c r="R110" s="306">
        <v>0</v>
      </c>
      <c r="S110" s="306"/>
      <c r="T110" s="306"/>
      <c r="U110" s="306"/>
      <c r="V110" s="306"/>
      <c r="W110" s="306"/>
      <c r="X110" s="306"/>
      <c r="Y110" s="306"/>
      <c r="Z110" s="306"/>
      <c r="AA110" s="306"/>
      <c r="AB110" s="306"/>
    </row>
    <row r="111" spans="2:28" ht="13.8">
      <c r="B111" s="43" t="s">
        <v>358</v>
      </c>
      <c r="C111" s="8">
        <v>0</v>
      </c>
      <c r="D111" s="8">
        <v>0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P111" s="304" t="s">
        <v>358</v>
      </c>
      <c r="Q111" s="306">
        <v>0</v>
      </c>
      <c r="R111" s="306">
        <v>0</v>
      </c>
      <c r="S111" s="306"/>
      <c r="T111" s="306"/>
      <c r="U111" s="306"/>
      <c r="V111" s="306"/>
      <c r="W111" s="306"/>
      <c r="X111" s="306"/>
      <c r="Y111" s="306"/>
      <c r="Z111" s="306"/>
      <c r="AA111" s="306"/>
      <c r="AB111" s="306"/>
    </row>
    <row r="112" spans="2:28" ht="13.8">
      <c r="B112" s="43" t="s">
        <v>98</v>
      </c>
      <c r="C112" s="8">
        <v>0</v>
      </c>
      <c r="D112" s="8">
        <v>0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P112" s="304" t="s">
        <v>98</v>
      </c>
      <c r="Q112" s="306">
        <v>0</v>
      </c>
      <c r="R112" s="306">
        <v>0</v>
      </c>
      <c r="S112" s="306"/>
      <c r="T112" s="306"/>
      <c r="U112" s="306"/>
      <c r="V112" s="306"/>
      <c r="W112" s="306"/>
      <c r="X112" s="306"/>
      <c r="Y112" s="306"/>
      <c r="Z112" s="306"/>
      <c r="AA112" s="306"/>
      <c r="AB112" s="306"/>
    </row>
    <row r="113" spans="2:28" ht="13.8">
      <c r="B113" s="43" t="s">
        <v>359</v>
      </c>
      <c r="C113" s="8">
        <v>0</v>
      </c>
      <c r="D113" s="8">
        <v>0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P113" s="304" t="s">
        <v>359</v>
      </c>
      <c r="Q113" s="306">
        <v>0</v>
      </c>
      <c r="R113" s="306">
        <v>0</v>
      </c>
      <c r="S113" s="306"/>
      <c r="T113" s="306"/>
      <c r="U113" s="306"/>
      <c r="V113" s="306"/>
      <c r="W113" s="306"/>
      <c r="X113" s="306"/>
      <c r="Y113" s="306"/>
      <c r="Z113" s="306"/>
      <c r="AA113" s="306"/>
      <c r="AB113" s="306"/>
    </row>
    <row r="114" spans="2:28" ht="13.8">
      <c r="B114" s="43" t="s">
        <v>360</v>
      </c>
      <c r="C114" s="8">
        <v>0</v>
      </c>
      <c r="D114" s="8">
        <v>0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P114" s="304" t="s">
        <v>360</v>
      </c>
      <c r="Q114" s="306">
        <v>0</v>
      </c>
      <c r="R114" s="306">
        <v>0</v>
      </c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</row>
    <row r="115" spans="2:28" ht="13.8">
      <c r="B115" s="43" t="s">
        <v>361</v>
      </c>
      <c r="C115" s="8">
        <v>0</v>
      </c>
      <c r="D115" s="8">
        <v>0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P115" s="304" t="s">
        <v>361</v>
      </c>
      <c r="Q115" s="306">
        <v>0</v>
      </c>
      <c r="R115" s="306">
        <v>0</v>
      </c>
      <c r="S115" s="306"/>
      <c r="T115" s="306"/>
      <c r="U115" s="306"/>
      <c r="V115" s="306"/>
      <c r="W115" s="306"/>
      <c r="X115" s="306"/>
      <c r="Y115" s="306"/>
      <c r="Z115" s="306"/>
      <c r="AA115" s="306"/>
      <c r="AB115" s="306"/>
    </row>
    <row r="116" spans="2:28" ht="13.8">
      <c r="B116" s="43" t="s">
        <v>362</v>
      </c>
      <c r="C116" s="8">
        <v>0</v>
      </c>
      <c r="D116" s="8">
        <v>0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P116" s="304" t="s">
        <v>362</v>
      </c>
      <c r="Q116" s="306">
        <v>0</v>
      </c>
      <c r="R116" s="306">
        <v>0</v>
      </c>
      <c r="S116" s="306"/>
      <c r="T116" s="306"/>
      <c r="U116" s="306"/>
      <c r="V116" s="306"/>
      <c r="W116" s="306"/>
      <c r="X116" s="306"/>
      <c r="Y116" s="306"/>
      <c r="Z116" s="306"/>
      <c r="AA116" s="306"/>
      <c r="AB116" s="306"/>
    </row>
    <row r="117" spans="2:28" ht="13.8">
      <c r="B117" s="43" t="s">
        <v>363</v>
      </c>
      <c r="C117" s="8">
        <v>0</v>
      </c>
      <c r="D117" s="8">
        <v>0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P117" s="304" t="s">
        <v>363</v>
      </c>
      <c r="Q117" s="306">
        <v>0</v>
      </c>
      <c r="R117" s="306">
        <v>0</v>
      </c>
      <c r="S117" s="306"/>
      <c r="T117" s="306"/>
      <c r="U117" s="306"/>
      <c r="V117" s="306"/>
      <c r="W117" s="306"/>
      <c r="X117" s="306"/>
      <c r="Y117" s="306"/>
      <c r="Z117" s="306"/>
      <c r="AA117" s="306"/>
      <c r="AB117" s="306"/>
    </row>
    <row r="118" spans="2:28" ht="13.8">
      <c r="B118" s="43" t="s">
        <v>364</v>
      </c>
      <c r="C118" s="8">
        <v>0</v>
      </c>
      <c r="D118" s="8">
        <v>0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P118" s="304" t="s">
        <v>364</v>
      </c>
      <c r="Q118" s="306">
        <v>0</v>
      </c>
      <c r="R118" s="306">
        <v>0</v>
      </c>
      <c r="S118" s="306"/>
      <c r="T118" s="306"/>
      <c r="U118" s="306"/>
      <c r="V118" s="306"/>
      <c r="W118" s="306"/>
      <c r="X118" s="306"/>
      <c r="Y118" s="306"/>
      <c r="Z118" s="306"/>
      <c r="AA118" s="306"/>
      <c r="AB118" s="306"/>
    </row>
    <row r="119" spans="2:28" ht="13.8">
      <c r="B119" s="43" t="s">
        <v>365</v>
      </c>
      <c r="C119" s="8">
        <v>0</v>
      </c>
      <c r="D119" s="8">
        <v>0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P119" s="304" t="s">
        <v>365</v>
      </c>
      <c r="Q119" s="306">
        <v>0</v>
      </c>
      <c r="R119" s="306">
        <v>0</v>
      </c>
      <c r="S119" s="306"/>
      <c r="T119" s="306"/>
      <c r="U119" s="306"/>
      <c r="V119" s="306"/>
      <c r="W119" s="306"/>
      <c r="X119" s="306"/>
      <c r="Y119" s="306"/>
      <c r="Z119" s="306"/>
      <c r="AA119" s="306"/>
      <c r="AB119" s="306"/>
    </row>
    <row r="120" spans="2:28" ht="13.8">
      <c r="B120" s="43" t="s">
        <v>366</v>
      </c>
      <c r="C120" s="8">
        <v>0</v>
      </c>
      <c r="D120" s="8">
        <v>0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P120" s="304" t="s">
        <v>366</v>
      </c>
      <c r="Q120" s="306">
        <v>0</v>
      </c>
      <c r="R120" s="306">
        <v>0</v>
      </c>
      <c r="S120" s="306"/>
      <c r="T120" s="306"/>
      <c r="U120" s="306"/>
      <c r="V120" s="306"/>
      <c r="W120" s="306"/>
      <c r="X120" s="306"/>
      <c r="Y120" s="306"/>
      <c r="Z120" s="306"/>
      <c r="AA120" s="306"/>
      <c r="AB120" s="306"/>
    </row>
    <row r="121" spans="2:28" ht="13.8">
      <c r="B121" s="43" t="s">
        <v>367</v>
      </c>
      <c r="C121" s="8">
        <v>0</v>
      </c>
      <c r="D121" s="8">
        <v>0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P121" s="304" t="s">
        <v>367</v>
      </c>
      <c r="Q121" s="306">
        <v>0</v>
      </c>
      <c r="R121" s="306">
        <v>0</v>
      </c>
      <c r="S121" s="306"/>
      <c r="T121" s="306"/>
      <c r="U121" s="306"/>
      <c r="V121" s="306"/>
      <c r="W121" s="306"/>
      <c r="X121" s="306"/>
      <c r="Y121" s="306"/>
      <c r="Z121" s="306"/>
      <c r="AA121" s="306"/>
      <c r="AB121" s="306"/>
    </row>
    <row r="122" spans="2:28" ht="13.8">
      <c r="B122" s="43" t="s">
        <v>368</v>
      </c>
      <c r="C122" s="8">
        <v>0</v>
      </c>
      <c r="D122" s="8">
        <v>0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P122" s="304" t="s">
        <v>368</v>
      </c>
      <c r="Q122" s="306">
        <v>0</v>
      </c>
      <c r="R122" s="306">
        <v>0</v>
      </c>
      <c r="S122" s="306"/>
      <c r="T122" s="306"/>
      <c r="U122" s="306"/>
      <c r="V122" s="306"/>
      <c r="W122" s="306"/>
      <c r="X122" s="306"/>
      <c r="Y122" s="306"/>
      <c r="Z122" s="306"/>
      <c r="AA122" s="306"/>
      <c r="AB122" s="306"/>
    </row>
    <row r="123" spans="2:28" ht="13.8">
      <c r="B123" s="43" t="s">
        <v>369</v>
      </c>
      <c r="C123" s="8">
        <v>0</v>
      </c>
      <c r="D123" s="8">
        <v>0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P123" s="304" t="s">
        <v>369</v>
      </c>
      <c r="Q123" s="306">
        <v>0</v>
      </c>
      <c r="R123" s="306">
        <v>0</v>
      </c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</row>
    <row r="124" spans="2:28" ht="13.8">
      <c r="B124" s="43">
        <v>0</v>
      </c>
      <c r="C124" s="8">
        <v>0</v>
      </c>
      <c r="D124" s="8">
        <v>0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P124" s="304">
        <v>0</v>
      </c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  <c r="AA124" s="306"/>
      <c r="AB124" s="306"/>
    </row>
    <row r="125" spans="2:28" ht="13.8">
      <c r="B125" s="43">
        <v>0</v>
      </c>
      <c r="C125" s="8">
        <v>0</v>
      </c>
      <c r="D125" s="8">
        <v>0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P125" s="304">
        <v>0</v>
      </c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  <c r="AA125" s="306"/>
      <c r="AB125" s="306"/>
    </row>
    <row r="126" spans="2:28" ht="13.8">
      <c r="B126" s="43">
        <v>0</v>
      </c>
      <c r="C126" s="8">
        <v>0</v>
      </c>
      <c r="D126" s="8">
        <v>0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P126" s="304">
        <v>0</v>
      </c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  <c r="AA126" s="306"/>
      <c r="AB126" s="306"/>
    </row>
    <row r="127" spans="2:28" ht="13.8">
      <c r="B127" s="43">
        <v>0</v>
      </c>
      <c r="C127" s="8">
        <v>0</v>
      </c>
      <c r="D127" s="8">
        <v>0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P127" s="304">
        <v>0</v>
      </c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  <c r="AA127" s="306"/>
      <c r="AB127" s="306"/>
    </row>
    <row r="128" spans="2:28" ht="13.8">
      <c r="B128" s="43">
        <v>0</v>
      </c>
      <c r="C128" s="8">
        <v>0</v>
      </c>
      <c r="D128" s="8">
        <v>0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P128" s="304">
        <v>0</v>
      </c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  <c r="AA128" s="306"/>
      <c r="AB128" s="306"/>
    </row>
    <row r="129" spans="2:28" ht="13.8">
      <c r="B129" s="43">
        <v>0</v>
      </c>
      <c r="C129" s="10">
        <v>0</v>
      </c>
      <c r="D129" s="10">
        <v>0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P129" s="333">
        <v>0</v>
      </c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  <c r="AA129" s="306"/>
      <c r="AB129" s="306"/>
    </row>
    <row r="130" spans="2:28" ht="13.8">
      <c r="B130" s="53" t="s">
        <v>373</v>
      </c>
      <c r="C130" s="23">
        <v>0</v>
      </c>
      <c r="D130" s="23">
        <v>0</v>
      </c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2" spans="2:28" ht="21">
      <c r="B132" s="3" t="s">
        <v>17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P132" s="170" t="s">
        <v>17</v>
      </c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</row>
    <row r="133" spans="2:28" ht="13.8">
      <c r="B133" s="51" t="s">
        <v>57</v>
      </c>
      <c r="C133" s="7">
        <v>2016</v>
      </c>
      <c r="D133" s="7">
        <v>2017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P133" s="331" t="s">
        <v>57</v>
      </c>
      <c r="Q133" s="318">
        <v>2016</v>
      </c>
      <c r="R133" s="318">
        <v>2017</v>
      </c>
      <c r="S133" s="318"/>
      <c r="T133" s="318"/>
      <c r="U133" s="318"/>
      <c r="V133" s="318"/>
      <c r="W133" s="318"/>
      <c r="X133" s="318"/>
      <c r="Y133" s="318"/>
      <c r="Z133" s="318"/>
      <c r="AA133" s="318"/>
      <c r="AB133" s="318"/>
    </row>
    <row r="134" spans="2:28" ht="13.8">
      <c r="B134" s="45" t="s">
        <v>356</v>
      </c>
      <c r="C134" s="8">
        <v>0</v>
      </c>
      <c r="D134" s="8">
        <v>0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P134" s="332" t="s">
        <v>356</v>
      </c>
      <c r="Q134" s="307">
        <v>0</v>
      </c>
      <c r="R134" s="307">
        <v>0</v>
      </c>
      <c r="S134" s="307"/>
      <c r="T134" s="307"/>
      <c r="U134" s="307"/>
      <c r="V134" s="307"/>
      <c r="W134" s="307"/>
      <c r="X134" s="307"/>
      <c r="Y134" s="307"/>
      <c r="Z134" s="307"/>
      <c r="AA134" s="307"/>
      <c r="AB134" s="307"/>
    </row>
    <row r="135" spans="2:28" ht="13.8">
      <c r="B135" s="43" t="s">
        <v>357</v>
      </c>
      <c r="C135" s="8">
        <v>0</v>
      </c>
      <c r="D135" s="8">
        <v>0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  <c r="P135" s="304" t="s">
        <v>357</v>
      </c>
      <c r="Q135" s="307">
        <v>0</v>
      </c>
      <c r="R135" s="307">
        <v>0</v>
      </c>
      <c r="S135" s="307"/>
      <c r="T135" s="307"/>
      <c r="U135" s="307"/>
      <c r="V135" s="307"/>
      <c r="W135" s="307"/>
      <c r="X135" s="307"/>
      <c r="Y135" s="307"/>
      <c r="Z135" s="307"/>
      <c r="AA135" s="307"/>
      <c r="AB135" s="307"/>
    </row>
    <row r="136" spans="2:28" ht="13.8">
      <c r="B136" s="43" t="s">
        <v>358</v>
      </c>
      <c r="C136" s="8">
        <v>0</v>
      </c>
      <c r="D136" s="8">
        <v>0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P136" s="304" t="s">
        <v>358</v>
      </c>
      <c r="Q136" s="307">
        <v>0</v>
      </c>
      <c r="R136" s="307">
        <v>0</v>
      </c>
      <c r="S136" s="307"/>
      <c r="T136" s="307"/>
      <c r="U136" s="307"/>
      <c r="V136" s="307"/>
      <c r="W136" s="307"/>
      <c r="X136" s="307"/>
      <c r="Y136" s="307"/>
      <c r="Z136" s="307"/>
      <c r="AA136" s="307"/>
      <c r="AB136" s="307"/>
    </row>
    <row r="137" spans="2:28" ht="13.8">
      <c r="B137" s="43" t="s">
        <v>98</v>
      </c>
      <c r="C137" s="8">
        <v>0</v>
      </c>
      <c r="D137" s="8">
        <v>0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  <c r="P137" s="304" t="s">
        <v>98</v>
      </c>
      <c r="Q137" s="307">
        <v>0</v>
      </c>
      <c r="R137" s="307">
        <v>0</v>
      </c>
      <c r="S137" s="307"/>
      <c r="T137" s="307"/>
      <c r="U137" s="307"/>
      <c r="V137" s="307"/>
      <c r="W137" s="307"/>
      <c r="X137" s="307"/>
      <c r="Y137" s="307"/>
      <c r="Z137" s="307"/>
      <c r="AA137" s="307"/>
      <c r="AB137" s="307"/>
    </row>
    <row r="138" spans="2:28" ht="13.8">
      <c r="B138" s="43" t="s">
        <v>359</v>
      </c>
      <c r="C138" s="8">
        <v>0</v>
      </c>
      <c r="D138" s="8">
        <v>0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P138" s="304" t="s">
        <v>359</v>
      </c>
      <c r="Q138" s="307">
        <v>0</v>
      </c>
      <c r="R138" s="307">
        <v>0</v>
      </c>
      <c r="S138" s="307"/>
      <c r="T138" s="307"/>
      <c r="U138" s="307"/>
      <c r="V138" s="307"/>
      <c r="W138" s="307"/>
      <c r="X138" s="307"/>
      <c r="Y138" s="307"/>
      <c r="Z138" s="307"/>
      <c r="AA138" s="307"/>
      <c r="AB138" s="307"/>
    </row>
    <row r="139" spans="2:28" ht="13.8">
      <c r="B139" s="43" t="s">
        <v>360</v>
      </c>
      <c r="C139" s="8">
        <v>0</v>
      </c>
      <c r="D139" s="8">
        <v>0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  <c r="P139" s="304" t="s">
        <v>360</v>
      </c>
      <c r="Q139" s="307">
        <v>0</v>
      </c>
      <c r="R139" s="307">
        <v>0</v>
      </c>
      <c r="S139" s="307"/>
      <c r="T139" s="307"/>
      <c r="U139" s="307"/>
      <c r="V139" s="307"/>
      <c r="W139" s="307"/>
      <c r="X139" s="307"/>
      <c r="Y139" s="307"/>
      <c r="Z139" s="307"/>
      <c r="AA139" s="307"/>
      <c r="AB139" s="307"/>
    </row>
    <row r="140" spans="2:28" ht="13.8">
      <c r="B140" s="43" t="s">
        <v>361</v>
      </c>
      <c r="C140" s="8">
        <v>0</v>
      </c>
      <c r="D140" s="8">
        <v>0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P140" s="304" t="s">
        <v>361</v>
      </c>
      <c r="Q140" s="307">
        <v>0</v>
      </c>
      <c r="R140" s="307">
        <v>0</v>
      </c>
      <c r="S140" s="307"/>
      <c r="T140" s="307"/>
      <c r="U140" s="307"/>
      <c r="V140" s="307"/>
      <c r="W140" s="307"/>
      <c r="X140" s="307"/>
      <c r="Y140" s="307"/>
      <c r="Z140" s="307"/>
      <c r="AA140" s="307"/>
      <c r="AB140" s="307"/>
    </row>
    <row r="141" spans="2:28" ht="13.8">
      <c r="B141" s="43" t="s">
        <v>362</v>
      </c>
      <c r="C141" s="8">
        <v>0</v>
      </c>
      <c r="D141" s="8">
        <v>0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P141" s="304" t="s">
        <v>362</v>
      </c>
      <c r="Q141" s="307">
        <v>0</v>
      </c>
      <c r="R141" s="307">
        <v>0</v>
      </c>
      <c r="S141" s="307"/>
      <c r="T141" s="307"/>
      <c r="U141" s="307"/>
      <c r="V141" s="307"/>
      <c r="W141" s="307"/>
      <c r="X141" s="307"/>
      <c r="Y141" s="307"/>
      <c r="Z141" s="307"/>
      <c r="AA141" s="307"/>
      <c r="AB141" s="307"/>
    </row>
    <row r="142" spans="2:28" ht="13.8">
      <c r="B142" s="43" t="s">
        <v>363</v>
      </c>
      <c r="C142" s="8">
        <v>0</v>
      </c>
      <c r="D142" s="8">
        <v>0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P142" s="304" t="s">
        <v>363</v>
      </c>
      <c r="Q142" s="307">
        <v>0</v>
      </c>
      <c r="R142" s="307">
        <v>0</v>
      </c>
      <c r="S142" s="307"/>
      <c r="T142" s="307"/>
      <c r="U142" s="307"/>
      <c r="V142" s="307"/>
      <c r="W142" s="307"/>
      <c r="X142" s="307"/>
      <c r="Y142" s="307"/>
      <c r="Z142" s="307"/>
      <c r="AA142" s="307"/>
      <c r="AB142" s="307"/>
    </row>
    <row r="143" spans="2:28" ht="13.8">
      <c r="B143" s="43" t="s">
        <v>364</v>
      </c>
      <c r="C143" s="8">
        <v>0</v>
      </c>
      <c r="D143" s="8">
        <v>0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P143" s="304" t="s">
        <v>364</v>
      </c>
      <c r="Q143" s="307">
        <v>0</v>
      </c>
      <c r="R143" s="307">
        <v>0</v>
      </c>
      <c r="S143" s="307"/>
      <c r="T143" s="307"/>
      <c r="U143" s="307"/>
      <c r="V143" s="307"/>
      <c r="W143" s="307"/>
      <c r="X143" s="307"/>
      <c r="Y143" s="307"/>
      <c r="Z143" s="307"/>
      <c r="AA143" s="307"/>
      <c r="AB143" s="307"/>
    </row>
    <row r="144" spans="2:28" ht="13.8">
      <c r="B144" s="43" t="s">
        <v>365</v>
      </c>
      <c r="C144" s="8">
        <v>0</v>
      </c>
      <c r="D144" s="8">
        <v>0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P144" s="304" t="s">
        <v>365</v>
      </c>
      <c r="Q144" s="307">
        <v>0</v>
      </c>
      <c r="R144" s="307">
        <v>0</v>
      </c>
      <c r="S144" s="307"/>
      <c r="T144" s="307"/>
      <c r="U144" s="307"/>
      <c r="V144" s="307"/>
      <c r="W144" s="307"/>
      <c r="X144" s="307"/>
      <c r="Y144" s="307"/>
      <c r="Z144" s="307"/>
      <c r="AA144" s="307"/>
      <c r="AB144" s="307"/>
    </row>
    <row r="145" spans="2:28" ht="13.8">
      <c r="B145" s="43" t="s">
        <v>366</v>
      </c>
      <c r="C145" s="8">
        <v>0</v>
      </c>
      <c r="D145" s="8">
        <v>0</v>
      </c>
      <c r="E145" s="8"/>
      <c r="F145" s="8"/>
      <c r="G145" s="8"/>
      <c r="H145" s="8"/>
      <c r="I145" s="8"/>
      <c r="J145" s="8"/>
      <c r="K145" s="8"/>
      <c r="L145" s="8"/>
      <c r="M145" s="8"/>
      <c r="N145" s="8"/>
      <c r="P145" s="304" t="s">
        <v>366</v>
      </c>
      <c r="Q145" s="307">
        <v>0</v>
      </c>
      <c r="R145" s="307">
        <v>0</v>
      </c>
      <c r="S145" s="307"/>
      <c r="T145" s="307"/>
      <c r="U145" s="307"/>
      <c r="V145" s="307"/>
      <c r="W145" s="307"/>
      <c r="X145" s="307"/>
      <c r="Y145" s="307"/>
      <c r="Z145" s="307"/>
      <c r="AA145" s="307"/>
      <c r="AB145" s="307"/>
    </row>
    <row r="146" spans="2:28" ht="13.8">
      <c r="B146" s="43" t="s">
        <v>367</v>
      </c>
      <c r="C146" s="8">
        <v>0</v>
      </c>
      <c r="D146" s="8">
        <v>0</v>
      </c>
      <c r="E146" s="8"/>
      <c r="F146" s="8"/>
      <c r="G146" s="8"/>
      <c r="H146" s="8"/>
      <c r="I146" s="8"/>
      <c r="J146" s="8"/>
      <c r="K146" s="8"/>
      <c r="L146" s="8"/>
      <c r="M146" s="8"/>
      <c r="N146" s="8"/>
      <c r="P146" s="304" t="s">
        <v>367</v>
      </c>
      <c r="Q146" s="307">
        <v>0</v>
      </c>
      <c r="R146" s="307">
        <v>0</v>
      </c>
      <c r="S146" s="307"/>
      <c r="T146" s="307"/>
      <c r="U146" s="307"/>
      <c r="V146" s="307"/>
      <c r="W146" s="307"/>
      <c r="X146" s="307"/>
      <c r="Y146" s="307"/>
      <c r="Z146" s="307"/>
      <c r="AA146" s="307"/>
      <c r="AB146" s="307"/>
    </row>
    <row r="147" spans="2:28" ht="11.55" customHeight="1">
      <c r="B147" s="43" t="s">
        <v>368</v>
      </c>
      <c r="C147" s="8">
        <v>0</v>
      </c>
      <c r="D147" s="8">
        <v>0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  <c r="P147" s="304" t="s">
        <v>368</v>
      </c>
      <c r="Q147" s="307">
        <v>0</v>
      </c>
      <c r="R147" s="307">
        <v>0</v>
      </c>
      <c r="S147" s="307"/>
      <c r="T147" s="307"/>
      <c r="U147" s="307"/>
      <c r="V147" s="307"/>
      <c r="W147" s="307"/>
      <c r="X147" s="307"/>
      <c r="Y147" s="307"/>
      <c r="Z147" s="307"/>
      <c r="AA147" s="307"/>
      <c r="AB147" s="307"/>
    </row>
    <row r="148" spans="2:28" ht="11.55" customHeight="1">
      <c r="B148" s="43" t="s">
        <v>369</v>
      </c>
      <c r="C148" s="8">
        <v>0</v>
      </c>
      <c r="D148" s="8">
        <v>0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P148" s="304" t="s">
        <v>369</v>
      </c>
      <c r="Q148" s="307">
        <v>0</v>
      </c>
      <c r="R148" s="307">
        <v>0</v>
      </c>
      <c r="S148" s="307"/>
      <c r="T148" s="307"/>
      <c r="U148" s="307"/>
      <c r="V148" s="307"/>
      <c r="W148" s="307"/>
      <c r="X148" s="307"/>
      <c r="Y148" s="307"/>
      <c r="Z148" s="307"/>
      <c r="AA148" s="307"/>
      <c r="AB148" s="307"/>
    </row>
    <row r="149" spans="2:28" ht="11.55" customHeight="1">
      <c r="B149" s="43">
        <v>0</v>
      </c>
      <c r="C149" s="8">
        <v>0</v>
      </c>
      <c r="D149" s="8">
        <v>0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P149" s="304">
        <v>0</v>
      </c>
      <c r="Q149" s="307"/>
      <c r="R149" s="307"/>
      <c r="S149" s="307"/>
      <c r="T149" s="307"/>
      <c r="U149" s="307"/>
      <c r="V149" s="307"/>
      <c r="W149" s="307"/>
      <c r="X149" s="307"/>
      <c r="Y149" s="307"/>
      <c r="Z149" s="307"/>
      <c r="AA149" s="307"/>
      <c r="AB149" s="307"/>
    </row>
    <row r="150" spans="2:28" ht="13.8">
      <c r="B150" s="43">
        <v>0</v>
      </c>
      <c r="C150" s="8">
        <v>0</v>
      </c>
      <c r="D150" s="8">
        <v>0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P150" s="304">
        <v>0</v>
      </c>
      <c r="Q150" s="307"/>
      <c r="R150" s="307"/>
      <c r="S150" s="307"/>
      <c r="T150" s="307"/>
      <c r="U150" s="307"/>
      <c r="V150" s="307"/>
      <c r="W150" s="307"/>
      <c r="X150" s="307"/>
      <c r="Y150" s="307"/>
      <c r="Z150" s="307"/>
      <c r="AA150" s="307"/>
      <c r="AB150" s="307"/>
    </row>
    <row r="151" spans="2:28" ht="13.8">
      <c r="B151" s="43">
        <v>0</v>
      </c>
      <c r="C151" s="8">
        <v>0</v>
      </c>
      <c r="D151" s="8">
        <v>0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P151" s="304">
        <v>0</v>
      </c>
      <c r="Q151" s="307"/>
      <c r="R151" s="307"/>
      <c r="S151" s="307"/>
      <c r="T151" s="307"/>
      <c r="U151" s="307"/>
      <c r="V151" s="307"/>
      <c r="W151" s="307"/>
      <c r="X151" s="307"/>
      <c r="Y151" s="307"/>
      <c r="Z151" s="307"/>
      <c r="AA151" s="307"/>
      <c r="AB151" s="307"/>
    </row>
    <row r="152" spans="2:28" ht="13.8">
      <c r="B152" s="43">
        <v>0</v>
      </c>
      <c r="C152" s="8">
        <v>0</v>
      </c>
      <c r="D152" s="8">
        <v>0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P152" s="304">
        <v>0</v>
      </c>
      <c r="Q152" s="307"/>
      <c r="R152" s="307"/>
      <c r="S152" s="307"/>
      <c r="T152" s="307"/>
      <c r="U152" s="307"/>
      <c r="V152" s="307"/>
      <c r="W152" s="307"/>
      <c r="X152" s="307"/>
      <c r="Y152" s="307"/>
      <c r="Z152" s="307"/>
      <c r="AA152" s="307"/>
      <c r="AB152" s="307"/>
    </row>
    <row r="153" spans="2:28" ht="13.8">
      <c r="B153" s="43">
        <v>0</v>
      </c>
      <c r="C153" s="8">
        <v>0</v>
      </c>
      <c r="D153" s="8">
        <v>0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  <c r="P153" s="304">
        <v>0</v>
      </c>
      <c r="Q153" s="307"/>
      <c r="R153" s="307"/>
      <c r="S153" s="307"/>
      <c r="T153" s="307"/>
      <c r="U153" s="307"/>
      <c r="V153" s="307"/>
      <c r="W153" s="307"/>
      <c r="X153" s="307"/>
      <c r="Y153" s="307"/>
      <c r="Z153" s="307"/>
      <c r="AA153" s="307"/>
      <c r="AB153" s="307"/>
    </row>
    <row r="154" spans="2:28" ht="13.8">
      <c r="B154" s="43">
        <v>0</v>
      </c>
      <c r="C154" s="10">
        <v>0</v>
      </c>
      <c r="D154" s="10">
        <v>0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P154" s="333">
        <v>0</v>
      </c>
      <c r="Q154" s="329"/>
      <c r="R154" s="329"/>
      <c r="S154" s="329"/>
      <c r="T154" s="329"/>
      <c r="U154" s="329"/>
      <c r="V154" s="329"/>
      <c r="W154" s="329"/>
      <c r="X154" s="329"/>
      <c r="Y154" s="329"/>
      <c r="Z154" s="329"/>
      <c r="AA154" s="329"/>
      <c r="AB154" s="329"/>
    </row>
    <row r="155" spans="2:28" ht="13.8">
      <c r="B155" s="53" t="s">
        <v>374</v>
      </c>
      <c r="C155" s="23">
        <v>0</v>
      </c>
      <c r="D155" s="23">
        <v>0</v>
      </c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P155" s="166" t="s">
        <v>374</v>
      </c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</row>
    <row r="158" spans="2:28" ht="21">
      <c r="B158" s="49" t="s">
        <v>60</v>
      </c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P158" s="334" t="s">
        <v>61</v>
      </c>
      <c r="Q158" s="315"/>
      <c r="R158" s="315"/>
      <c r="S158" s="315"/>
      <c r="T158" s="315"/>
      <c r="U158" s="315"/>
      <c r="V158" s="315"/>
      <c r="W158" s="315"/>
      <c r="X158" s="315"/>
      <c r="Y158" s="315"/>
      <c r="Z158" s="315"/>
      <c r="AA158" s="315"/>
      <c r="AB158" s="315"/>
    </row>
    <row r="160" spans="2:28" ht="21">
      <c r="B160" s="3" t="s">
        <v>13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P160" s="170" t="s">
        <v>69</v>
      </c>
      <c r="Q160" s="165"/>
      <c r="R160" s="165"/>
      <c r="S160" s="165"/>
      <c r="T160" s="165"/>
      <c r="U160" s="165"/>
      <c r="V160" s="165"/>
      <c r="W160" s="312"/>
      <c r="X160" s="165"/>
      <c r="Y160" s="165"/>
      <c r="Z160" s="165"/>
      <c r="AA160" s="165"/>
      <c r="AB160" s="165"/>
    </row>
    <row r="161" spans="2:28" ht="13.8">
      <c r="B161" s="51" t="s">
        <v>57</v>
      </c>
      <c r="C161" s="7">
        <v>2016</v>
      </c>
      <c r="D161" s="7">
        <v>2017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P161" s="331" t="s">
        <v>57</v>
      </c>
      <c r="Q161" s="318">
        <v>2016</v>
      </c>
      <c r="R161" s="318">
        <v>2017</v>
      </c>
      <c r="S161" s="318"/>
      <c r="T161" s="318"/>
      <c r="U161" s="318"/>
      <c r="V161" s="318"/>
      <c r="W161" s="318"/>
      <c r="X161" s="318"/>
      <c r="Y161" s="318"/>
      <c r="Z161" s="318"/>
      <c r="AA161" s="318"/>
      <c r="AB161" s="318"/>
    </row>
    <row r="162" spans="2:28" ht="13.8">
      <c r="B162" s="45" t="s">
        <v>356</v>
      </c>
      <c r="C162" s="64">
        <v>0</v>
      </c>
      <c r="D162" s="64">
        <v>0</v>
      </c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P162" s="332" t="s">
        <v>356</v>
      </c>
      <c r="Q162" s="172">
        <v>11.313150064475876</v>
      </c>
      <c r="R162" s="172">
        <v>9.7279618337487541</v>
      </c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</row>
    <row r="163" spans="2:28" ht="13.8">
      <c r="B163" s="43" t="s">
        <v>357</v>
      </c>
      <c r="C163" s="64">
        <v>0</v>
      </c>
      <c r="D163" s="64">
        <v>0</v>
      </c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P163" s="304" t="s">
        <v>357</v>
      </c>
      <c r="Q163" s="173">
        <v>14.223250006112197</v>
      </c>
      <c r="R163" s="173">
        <v>11.270556706605298</v>
      </c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</row>
    <row r="164" spans="2:28" ht="13.8">
      <c r="B164" s="43" t="s">
        <v>358</v>
      </c>
      <c r="C164" s="64">
        <v>0</v>
      </c>
      <c r="D164" s="64">
        <v>0</v>
      </c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P164" s="304" t="s">
        <v>358</v>
      </c>
      <c r="Q164" s="173">
        <v>47.263945249069465</v>
      </c>
      <c r="R164" s="173">
        <v>42.349942382451964</v>
      </c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</row>
    <row r="165" spans="2:28" ht="13.8">
      <c r="B165" s="43" t="s">
        <v>98</v>
      </c>
      <c r="C165" s="64">
        <v>0</v>
      </c>
      <c r="D165" s="64">
        <v>0</v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P165" s="304" t="s">
        <v>98</v>
      </c>
      <c r="Q165" s="173">
        <v>38.465958311427336</v>
      </c>
      <c r="R165" s="173">
        <v>30.5</v>
      </c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</row>
    <row r="166" spans="2:28" ht="13.8">
      <c r="B166" s="43" t="s">
        <v>359</v>
      </c>
      <c r="C166" s="64">
        <v>0</v>
      </c>
      <c r="D166" s="64">
        <v>0</v>
      </c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P166" s="304" t="s">
        <v>359</v>
      </c>
      <c r="Q166" s="173">
        <v>191.20778168956542</v>
      </c>
      <c r="R166" s="173">
        <v>155.78241680453388</v>
      </c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</row>
    <row r="167" spans="2:28" ht="13.8">
      <c r="B167" s="43" t="s">
        <v>360</v>
      </c>
      <c r="C167" s="64">
        <v>0</v>
      </c>
      <c r="D167" s="64">
        <v>0</v>
      </c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P167" s="304" t="s">
        <v>360</v>
      </c>
      <c r="Q167" s="173">
        <v>362.31733736347383</v>
      </c>
      <c r="R167" s="173">
        <v>296.14130230693672</v>
      </c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</row>
    <row r="168" spans="2:28" ht="13.8">
      <c r="B168" s="43" t="s">
        <v>361</v>
      </c>
      <c r="C168" s="64">
        <v>0</v>
      </c>
      <c r="D168" s="64">
        <v>0</v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P168" s="304" t="s">
        <v>361</v>
      </c>
      <c r="Q168" s="173">
        <v>456.24032541776609</v>
      </c>
      <c r="R168" s="173">
        <v>324.10355668962507</v>
      </c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</row>
    <row r="169" spans="2:28" ht="13.8">
      <c r="B169" s="43" t="s">
        <v>362</v>
      </c>
      <c r="C169" s="64">
        <v>0</v>
      </c>
      <c r="D169" s="64">
        <v>0</v>
      </c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P169" s="304" t="s">
        <v>362</v>
      </c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</row>
    <row r="170" spans="2:28" ht="13.8">
      <c r="B170" s="43" t="s">
        <v>363</v>
      </c>
      <c r="C170" s="64">
        <v>0</v>
      </c>
      <c r="D170" s="64">
        <v>0</v>
      </c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P170" s="304" t="s">
        <v>363</v>
      </c>
      <c r="Q170" s="173">
        <v>0</v>
      </c>
      <c r="R170" s="173">
        <v>0</v>
      </c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</row>
    <row r="171" spans="2:28" ht="13.8">
      <c r="B171" s="43" t="s">
        <v>364</v>
      </c>
      <c r="C171" s="64">
        <v>0</v>
      </c>
      <c r="D171" s="64">
        <v>0</v>
      </c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P171" s="304" t="s">
        <v>364</v>
      </c>
      <c r="Q171" s="173">
        <v>0</v>
      </c>
      <c r="R171" s="173">
        <v>0</v>
      </c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</row>
    <row r="172" spans="2:28" ht="13.8">
      <c r="B172" s="43" t="s">
        <v>365</v>
      </c>
      <c r="C172" s="64">
        <v>0</v>
      </c>
      <c r="D172" s="64">
        <v>0</v>
      </c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P172" s="304" t="s">
        <v>365</v>
      </c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</row>
    <row r="173" spans="2:28" ht="13.8">
      <c r="B173" s="43" t="s">
        <v>366</v>
      </c>
      <c r="C173" s="64">
        <v>0</v>
      </c>
      <c r="D173" s="64">
        <v>0</v>
      </c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P173" s="304" t="s">
        <v>366</v>
      </c>
      <c r="Q173" s="173">
        <v>1938.1501024552811</v>
      </c>
      <c r="R173" s="173">
        <v>1200</v>
      </c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</row>
    <row r="174" spans="2:28" ht="13.8">
      <c r="B174" s="43" t="s">
        <v>367</v>
      </c>
      <c r="C174" s="64">
        <v>0</v>
      </c>
      <c r="D174" s="64">
        <v>0</v>
      </c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P174" s="304" t="s">
        <v>367</v>
      </c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</row>
    <row r="175" spans="2:28" ht="13.8">
      <c r="B175" s="43" t="s">
        <v>368</v>
      </c>
      <c r="C175" s="64">
        <v>0</v>
      </c>
      <c r="D175" s="64">
        <v>0</v>
      </c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P175" s="304" t="s">
        <v>368</v>
      </c>
      <c r="Q175" s="173">
        <v>0</v>
      </c>
      <c r="R175" s="173">
        <v>0</v>
      </c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</row>
    <row r="176" spans="2:28" ht="13.8">
      <c r="B176" s="43" t="s">
        <v>369</v>
      </c>
      <c r="C176" s="64">
        <v>0</v>
      </c>
      <c r="D176" s="64">
        <v>0</v>
      </c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P176" s="304" t="s">
        <v>369</v>
      </c>
      <c r="Q176" s="173">
        <v>0</v>
      </c>
      <c r="R176" s="173">
        <v>0</v>
      </c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</row>
    <row r="177" spans="2:28" ht="13.8">
      <c r="B177" s="43">
        <v>0</v>
      </c>
      <c r="C177" s="64">
        <v>0</v>
      </c>
      <c r="D177" s="64">
        <v>0</v>
      </c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P177" s="304">
        <v>0</v>
      </c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  <c r="AB177" s="181"/>
    </row>
    <row r="178" spans="2:28" ht="13.8">
      <c r="B178" s="43">
        <v>0</v>
      </c>
      <c r="C178" s="64">
        <v>0</v>
      </c>
      <c r="D178" s="64">
        <v>0</v>
      </c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P178" s="304">
        <v>0</v>
      </c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</row>
    <row r="179" spans="2:28" ht="13.8">
      <c r="B179" s="43">
        <v>0</v>
      </c>
      <c r="C179" s="64">
        <v>0</v>
      </c>
      <c r="D179" s="64">
        <v>0</v>
      </c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P179" s="304">
        <v>0</v>
      </c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</row>
    <row r="180" spans="2:28" ht="13.8">
      <c r="B180" s="43">
        <v>0</v>
      </c>
      <c r="C180" s="64">
        <v>0</v>
      </c>
      <c r="D180" s="64">
        <v>0</v>
      </c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P180" s="304">
        <v>0</v>
      </c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</row>
    <row r="181" spans="2:28" ht="13.8">
      <c r="B181" s="43">
        <v>0</v>
      </c>
      <c r="C181" s="64">
        <v>0</v>
      </c>
      <c r="D181" s="64">
        <v>0</v>
      </c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P181" s="304">
        <v>0</v>
      </c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1"/>
      <c r="AB181" s="181"/>
    </row>
    <row r="182" spans="2:28" ht="13.8">
      <c r="B182" s="43">
        <v>0</v>
      </c>
      <c r="C182" s="65">
        <v>0</v>
      </c>
      <c r="D182" s="65">
        <v>0</v>
      </c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P182" s="333">
        <v>0</v>
      </c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</row>
    <row r="183" spans="2:28" ht="13.8">
      <c r="B183" s="52" t="s">
        <v>127</v>
      </c>
      <c r="C183" s="66">
        <v>0</v>
      </c>
      <c r="D183" s="66">
        <v>0</v>
      </c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</row>
    <row r="185" spans="2:28" ht="21">
      <c r="B185" s="3" t="s">
        <v>14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28" ht="13.8">
      <c r="B186" s="51" t="s">
        <v>57</v>
      </c>
      <c r="C186" s="7">
        <v>2016</v>
      </c>
      <c r="D186" s="7">
        <v>2017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2:28" ht="13.8">
      <c r="B187" s="45" t="s">
        <v>356</v>
      </c>
      <c r="C187" s="64">
        <v>1.1967813351588805</v>
      </c>
      <c r="D187" s="64">
        <v>0.92415637420613173</v>
      </c>
      <c r="E187" s="64"/>
      <c r="F187" s="64"/>
      <c r="G187" s="64"/>
      <c r="H187" s="64"/>
      <c r="I187" s="64"/>
      <c r="J187" s="64"/>
      <c r="K187" s="64"/>
      <c r="L187" s="64"/>
      <c r="M187" s="64"/>
      <c r="N187" s="64"/>
    </row>
    <row r="188" spans="2:28" ht="13.8">
      <c r="B188" s="43" t="s">
        <v>357</v>
      </c>
      <c r="C188" s="64">
        <v>6.8209954045859558</v>
      </c>
      <c r="D188" s="64">
        <v>5.4966004645396263</v>
      </c>
      <c r="E188" s="64"/>
      <c r="F188" s="64"/>
      <c r="G188" s="64"/>
      <c r="H188" s="64"/>
      <c r="I188" s="64"/>
      <c r="J188" s="64"/>
      <c r="K188" s="64"/>
      <c r="L188" s="64"/>
      <c r="M188" s="64"/>
      <c r="N188" s="64"/>
    </row>
    <row r="189" spans="2:28" ht="13.8">
      <c r="B189" s="43" t="s">
        <v>358</v>
      </c>
      <c r="C189" s="64">
        <v>2.8332760902744165</v>
      </c>
      <c r="D189" s="64">
        <v>2.5817348582722057</v>
      </c>
      <c r="E189" s="64"/>
      <c r="F189" s="64"/>
      <c r="G189" s="64"/>
      <c r="H189" s="64"/>
      <c r="I189" s="64"/>
      <c r="J189" s="64"/>
      <c r="K189" s="64"/>
      <c r="L189" s="64"/>
      <c r="M189" s="64"/>
      <c r="N189" s="64"/>
    </row>
    <row r="190" spans="2:28" ht="13.8">
      <c r="B190" s="43" t="s">
        <v>98</v>
      </c>
      <c r="C190" s="64">
        <v>3.8586466081195629</v>
      </c>
      <c r="D190" s="64">
        <v>3.0595551681000002</v>
      </c>
      <c r="E190" s="64"/>
      <c r="F190" s="64"/>
      <c r="G190" s="64"/>
      <c r="H190" s="64"/>
      <c r="I190" s="64"/>
      <c r="J190" s="64"/>
      <c r="K190" s="64"/>
      <c r="L190" s="64"/>
      <c r="M190" s="64"/>
      <c r="N190" s="64"/>
    </row>
    <row r="191" spans="2:28" ht="13.8">
      <c r="B191" s="43" t="s">
        <v>359</v>
      </c>
      <c r="C191" s="64">
        <v>0</v>
      </c>
      <c r="D191" s="64">
        <v>0</v>
      </c>
      <c r="E191" s="64"/>
      <c r="F191" s="64"/>
      <c r="G191" s="64"/>
      <c r="H191" s="64"/>
      <c r="I191" s="64"/>
      <c r="J191" s="64"/>
      <c r="K191" s="64"/>
      <c r="L191" s="64"/>
      <c r="M191" s="64"/>
      <c r="N191" s="64"/>
    </row>
    <row r="192" spans="2:28" ht="13.8">
      <c r="B192" s="43" t="s">
        <v>360</v>
      </c>
      <c r="C192" s="64">
        <v>0</v>
      </c>
      <c r="D192" s="64">
        <v>0</v>
      </c>
      <c r="E192" s="64"/>
      <c r="F192" s="64"/>
      <c r="G192" s="64"/>
      <c r="H192" s="64"/>
      <c r="I192" s="64"/>
      <c r="J192" s="64"/>
      <c r="K192" s="64"/>
      <c r="L192" s="64"/>
      <c r="M192" s="64"/>
      <c r="N192" s="64"/>
    </row>
    <row r="193" spans="2:14" ht="13.8">
      <c r="B193" s="43" t="s">
        <v>361</v>
      </c>
      <c r="C193" s="64">
        <v>0</v>
      </c>
      <c r="D193" s="64">
        <v>0</v>
      </c>
      <c r="E193" s="64"/>
      <c r="F193" s="64"/>
      <c r="G193" s="64"/>
      <c r="H193" s="64"/>
      <c r="I193" s="64"/>
      <c r="J193" s="64"/>
      <c r="K193" s="64"/>
      <c r="L193" s="64"/>
      <c r="M193" s="64"/>
      <c r="N193" s="64"/>
    </row>
    <row r="194" spans="2:14" ht="13.8">
      <c r="B194" s="43" t="s">
        <v>362</v>
      </c>
      <c r="C194" s="64">
        <v>0</v>
      </c>
      <c r="D194" s="64">
        <v>0</v>
      </c>
      <c r="E194" s="64"/>
      <c r="F194" s="64"/>
      <c r="G194" s="64"/>
      <c r="H194" s="64"/>
      <c r="I194" s="64"/>
      <c r="J194" s="64"/>
      <c r="K194" s="64"/>
      <c r="L194" s="64"/>
      <c r="M194" s="64"/>
      <c r="N194" s="64"/>
    </row>
    <row r="195" spans="2:14" ht="13.8">
      <c r="B195" s="43" t="s">
        <v>363</v>
      </c>
      <c r="C195" s="64">
        <v>0</v>
      </c>
      <c r="D195" s="64">
        <v>0</v>
      </c>
      <c r="E195" s="64"/>
      <c r="F195" s="64"/>
      <c r="G195" s="64"/>
      <c r="H195" s="64"/>
      <c r="I195" s="64"/>
      <c r="J195" s="64"/>
      <c r="K195" s="64"/>
      <c r="L195" s="64"/>
      <c r="M195" s="64"/>
      <c r="N195" s="64"/>
    </row>
    <row r="196" spans="2:14" ht="13.8">
      <c r="B196" s="43" t="s">
        <v>364</v>
      </c>
      <c r="C196" s="64">
        <v>0</v>
      </c>
      <c r="D196" s="64">
        <v>0</v>
      </c>
      <c r="E196" s="64"/>
      <c r="F196" s="64"/>
      <c r="G196" s="64"/>
      <c r="H196" s="64"/>
      <c r="I196" s="64"/>
      <c r="J196" s="64"/>
      <c r="K196" s="64"/>
      <c r="L196" s="64"/>
      <c r="M196" s="64"/>
      <c r="N196" s="64"/>
    </row>
    <row r="197" spans="2:14" ht="13.8">
      <c r="B197" s="43" t="s">
        <v>365</v>
      </c>
      <c r="C197" s="64">
        <v>0</v>
      </c>
      <c r="D197" s="64">
        <v>0</v>
      </c>
      <c r="E197" s="64"/>
      <c r="F197" s="64"/>
      <c r="G197" s="64"/>
      <c r="H197" s="64"/>
      <c r="I197" s="64"/>
      <c r="J197" s="64"/>
      <c r="K197" s="64"/>
      <c r="L197" s="64"/>
      <c r="M197" s="64"/>
      <c r="N197" s="64"/>
    </row>
    <row r="198" spans="2:14" ht="13.8">
      <c r="B198" s="43" t="s">
        <v>366</v>
      </c>
      <c r="C198" s="64">
        <v>0</v>
      </c>
      <c r="D198" s="64">
        <v>0</v>
      </c>
      <c r="E198" s="64"/>
      <c r="F198" s="64"/>
      <c r="G198" s="64"/>
      <c r="H198" s="64"/>
      <c r="I198" s="64"/>
      <c r="J198" s="64"/>
      <c r="K198" s="64"/>
      <c r="L198" s="64"/>
      <c r="M198" s="64"/>
      <c r="N198" s="64"/>
    </row>
    <row r="199" spans="2:14" ht="13.8">
      <c r="B199" s="43" t="s">
        <v>367</v>
      </c>
      <c r="C199" s="64">
        <v>0</v>
      </c>
      <c r="D199" s="64">
        <v>0</v>
      </c>
      <c r="E199" s="64"/>
      <c r="F199" s="64"/>
      <c r="G199" s="64"/>
      <c r="H199" s="64"/>
      <c r="I199" s="64"/>
      <c r="J199" s="64"/>
      <c r="K199" s="64"/>
      <c r="L199" s="64"/>
      <c r="M199" s="64"/>
      <c r="N199" s="64"/>
    </row>
    <row r="200" spans="2:14" ht="13.8">
      <c r="B200" s="43" t="s">
        <v>368</v>
      </c>
      <c r="C200" s="64">
        <v>0</v>
      </c>
      <c r="D200" s="64">
        <v>0</v>
      </c>
      <c r="E200" s="64"/>
      <c r="F200" s="64"/>
      <c r="G200" s="64"/>
      <c r="H200" s="64"/>
      <c r="I200" s="64"/>
      <c r="J200" s="64"/>
      <c r="K200" s="64"/>
      <c r="L200" s="64"/>
      <c r="M200" s="64"/>
      <c r="N200" s="64"/>
    </row>
    <row r="201" spans="2:14" ht="13.8">
      <c r="B201" s="43" t="s">
        <v>369</v>
      </c>
      <c r="C201" s="64">
        <v>0</v>
      </c>
      <c r="D201" s="64">
        <v>0</v>
      </c>
      <c r="E201" s="64"/>
      <c r="F201" s="64"/>
      <c r="G201" s="64"/>
      <c r="H201" s="64"/>
      <c r="I201" s="64"/>
      <c r="J201" s="64"/>
      <c r="K201" s="64"/>
      <c r="L201" s="64"/>
      <c r="M201" s="64"/>
      <c r="N201" s="64"/>
    </row>
    <row r="202" spans="2:14" ht="13.8">
      <c r="B202" s="43">
        <v>0</v>
      </c>
      <c r="C202" s="64">
        <v>0</v>
      </c>
      <c r="D202" s="64">
        <v>0</v>
      </c>
      <c r="E202" s="64"/>
      <c r="F202" s="64"/>
      <c r="G202" s="64"/>
      <c r="H202" s="64"/>
      <c r="I202" s="64"/>
      <c r="J202" s="64"/>
      <c r="K202" s="64"/>
      <c r="L202" s="64"/>
      <c r="M202" s="64"/>
      <c r="N202" s="64"/>
    </row>
    <row r="203" spans="2:14" ht="13.8">
      <c r="B203" s="43">
        <v>0</v>
      </c>
      <c r="C203" s="64">
        <v>0</v>
      </c>
      <c r="D203" s="64">
        <v>0</v>
      </c>
      <c r="E203" s="64"/>
      <c r="F203" s="64"/>
      <c r="G203" s="64"/>
      <c r="H203" s="64"/>
      <c r="I203" s="64"/>
      <c r="J203" s="64"/>
      <c r="K203" s="64"/>
      <c r="L203" s="64"/>
      <c r="M203" s="64"/>
      <c r="N203" s="64"/>
    </row>
    <row r="204" spans="2:14" ht="13.8">
      <c r="B204" s="43">
        <v>0</v>
      </c>
      <c r="C204" s="64">
        <v>0</v>
      </c>
      <c r="D204" s="64">
        <v>0</v>
      </c>
      <c r="E204" s="64"/>
      <c r="F204" s="64"/>
      <c r="G204" s="64"/>
      <c r="H204" s="64"/>
      <c r="I204" s="64"/>
      <c r="J204" s="64"/>
      <c r="K204" s="64"/>
      <c r="L204" s="64"/>
      <c r="M204" s="64"/>
      <c r="N204" s="64"/>
    </row>
    <row r="205" spans="2:14" ht="13.8">
      <c r="B205" s="43">
        <v>0</v>
      </c>
      <c r="C205" s="64">
        <v>0</v>
      </c>
      <c r="D205" s="64">
        <v>0</v>
      </c>
      <c r="E205" s="64"/>
      <c r="F205" s="64"/>
      <c r="G205" s="64"/>
      <c r="H205" s="64"/>
      <c r="I205" s="64"/>
      <c r="J205" s="64"/>
      <c r="K205" s="64"/>
      <c r="L205" s="64"/>
      <c r="M205" s="64"/>
      <c r="N205" s="64"/>
    </row>
    <row r="206" spans="2:14" ht="13.8">
      <c r="B206" s="43">
        <v>0</v>
      </c>
      <c r="C206" s="64">
        <v>0</v>
      </c>
      <c r="D206" s="64">
        <v>0</v>
      </c>
      <c r="E206" s="64"/>
      <c r="F206" s="64"/>
      <c r="G206" s="64"/>
      <c r="H206" s="64"/>
      <c r="I206" s="64"/>
      <c r="J206" s="64"/>
      <c r="K206" s="64"/>
      <c r="L206" s="64"/>
      <c r="M206" s="64"/>
      <c r="N206" s="64"/>
    </row>
    <row r="207" spans="2:14" ht="13.8">
      <c r="B207" s="43">
        <v>0</v>
      </c>
      <c r="C207" s="65">
        <v>0</v>
      </c>
      <c r="D207" s="65">
        <v>0</v>
      </c>
      <c r="E207" s="65"/>
      <c r="F207" s="65"/>
      <c r="G207" s="65"/>
      <c r="H207" s="65"/>
      <c r="I207" s="65"/>
      <c r="J207" s="65"/>
      <c r="K207" s="65"/>
      <c r="L207" s="65"/>
      <c r="M207" s="65"/>
      <c r="N207" s="65"/>
    </row>
    <row r="208" spans="2:14" ht="13.8">
      <c r="B208" s="52" t="s">
        <v>375</v>
      </c>
      <c r="C208" s="66">
        <v>14.709699438138816</v>
      </c>
      <c r="D208" s="66">
        <v>12.062046865117964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</row>
    <row r="210" spans="2:14" ht="21">
      <c r="B210" s="3" t="s">
        <v>15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ht="13.8">
      <c r="B211" s="51" t="s">
        <v>57</v>
      </c>
      <c r="C211" s="7">
        <v>2016</v>
      </c>
      <c r="D211" s="7">
        <v>2017</v>
      </c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2:14" ht="13.8">
      <c r="B212" s="45" t="s">
        <v>356</v>
      </c>
      <c r="C212" s="64">
        <v>0</v>
      </c>
      <c r="D212" s="64">
        <v>0</v>
      </c>
      <c r="E212" s="64"/>
      <c r="F212" s="64"/>
      <c r="G212" s="64"/>
      <c r="H212" s="64"/>
      <c r="I212" s="64"/>
      <c r="J212" s="64"/>
      <c r="K212" s="64"/>
      <c r="L212" s="64"/>
      <c r="M212" s="64"/>
      <c r="N212" s="64"/>
    </row>
    <row r="213" spans="2:14" ht="13.8">
      <c r="B213" s="43" t="s">
        <v>357</v>
      </c>
      <c r="C213" s="64">
        <v>0</v>
      </c>
      <c r="D213" s="64">
        <v>0</v>
      </c>
      <c r="E213" s="64"/>
      <c r="F213" s="64"/>
      <c r="G213" s="64"/>
      <c r="H213" s="64"/>
      <c r="I213" s="64"/>
      <c r="J213" s="64"/>
      <c r="K213" s="64"/>
      <c r="L213" s="64"/>
      <c r="M213" s="64"/>
      <c r="N213" s="64"/>
    </row>
    <row r="214" spans="2:14" ht="13.8">
      <c r="B214" s="43" t="s">
        <v>358</v>
      </c>
      <c r="C214" s="64">
        <v>0</v>
      </c>
      <c r="D214" s="64">
        <v>0</v>
      </c>
      <c r="E214" s="64"/>
      <c r="F214" s="64"/>
      <c r="G214" s="64"/>
      <c r="H214" s="64"/>
      <c r="I214" s="64"/>
      <c r="J214" s="64"/>
      <c r="K214" s="64"/>
      <c r="L214" s="64"/>
      <c r="M214" s="64"/>
      <c r="N214" s="64"/>
    </row>
    <row r="215" spans="2:14" ht="13.8">
      <c r="B215" s="43" t="s">
        <v>98</v>
      </c>
      <c r="C215" s="64">
        <v>0</v>
      </c>
      <c r="D215" s="64">
        <v>0</v>
      </c>
      <c r="E215" s="64"/>
      <c r="F215" s="64"/>
      <c r="G215" s="64"/>
      <c r="H215" s="64"/>
      <c r="I215" s="64"/>
      <c r="J215" s="64"/>
      <c r="K215" s="64"/>
      <c r="L215" s="64"/>
      <c r="M215" s="64"/>
      <c r="N215" s="64"/>
    </row>
    <row r="216" spans="2:14" ht="13.8">
      <c r="B216" s="43" t="s">
        <v>359</v>
      </c>
      <c r="C216" s="64">
        <v>86.952418474642101</v>
      </c>
      <c r="D216" s="64">
        <v>73.518763609067335</v>
      </c>
      <c r="E216" s="64"/>
      <c r="F216" s="64"/>
      <c r="G216" s="64"/>
      <c r="H216" s="64"/>
      <c r="I216" s="64"/>
      <c r="J216" s="64"/>
      <c r="K216" s="64"/>
      <c r="L216" s="64"/>
      <c r="M216" s="64"/>
      <c r="N216" s="64"/>
    </row>
    <row r="217" spans="2:14" ht="13.8">
      <c r="B217" s="43" t="s">
        <v>360</v>
      </c>
      <c r="C217" s="64">
        <v>20.595637152333342</v>
      </c>
      <c r="D217" s="64">
        <v>17.469832961398261</v>
      </c>
      <c r="E217" s="64"/>
      <c r="F217" s="64"/>
      <c r="G217" s="64"/>
      <c r="H217" s="64"/>
      <c r="I217" s="64"/>
      <c r="J217" s="64"/>
      <c r="K217" s="64"/>
      <c r="L217" s="64"/>
      <c r="M217" s="64"/>
      <c r="N217" s="64"/>
    </row>
    <row r="218" spans="2:14" ht="13.8">
      <c r="B218" s="43" t="s">
        <v>361</v>
      </c>
      <c r="C218" s="64">
        <v>0</v>
      </c>
      <c r="D218" s="64">
        <v>0.64820711337925019</v>
      </c>
      <c r="E218" s="64"/>
      <c r="F218" s="64"/>
      <c r="G218" s="64"/>
      <c r="H218" s="64"/>
      <c r="I218" s="64"/>
      <c r="J218" s="64"/>
      <c r="K218" s="64"/>
      <c r="L218" s="64"/>
      <c r="M218" s="64"/>
      <c r="N218" s="64"/>
    </row>
    <row r="219" spans="2:14" ht="13.8">
      <c r="B219" s="43" t="s">
        <v>362</v>
      </c>
      <c r="C219" s="64">
        <v>0</v>
      </c>
      <c r="D219" s="64">
        <v>0</v>
      </c>
      <c r="E219" s="64"/>
      <c r="F219" s="64"/>
      <c r="G219" s="64"/>
      <c r="H219" s="64"/>
      <c r="I219" s="64"/>
      <c r="J219" s="64"/>
      <c r="K219" s="64"/>
      <c r="L219" s="64"/>
      <c r="M219" s="64"/>
      <c r="N219" s="64"/>
    </row>
    <row r="220" spans="2:14" ht="13.8">
      <c r="B220" s="43" t="s">
        <v>363</v>
      </c>
      <c r="C220" s="64">
        <v>0</v>
      </c>
      <c r="D220" s="64">
        <v>0</v>
      </c>
      <c r="E220" s="64"/>
      <c r="F220" s="64"/>
      <c r="G220" s="64"/>
      <c r="H220" s="64"/>
      <c r="I220" s="64"/>
      <c r="J220" s="64"/>
      <c r="K220" s="64"/>
      <c r="L220" s="64"/>
      <c r="M220" s="64"/>
      <c r="N220" s="64"/>
    </row>
    <row r="221" spans="2:14" ht="13.8">
      <c r="B221" s="43" t="s">
        <v>364</v>
      </c>
      <c r="C221" s="64">
        <v>0</v>
      </c>
      <c r="D221" s="64">
        <v>0</v>
      </c>
      <c r="E221" s="64"/>
      <c r="F221" s="64"/>
      <c r="G221" s="64"/>
      <c r="H221" s="64"/>
      <c r="I221" s="64"/>
      <c r="J221" s="64"/>
      <c r="K221" s="64"/>
      <c r="L221" s="64"/>
      <c r="M221" s="64"/>
      <c r="N221" s="64"/>
    </row>
    <row r="222" spans="2:14" ht="13.8">
      <c r="B222" s="43" t="s">
        <v>365</v>
      </c>
      <c r="C222" s="64">
        <v>0</v>
      </c>
      <c r="D222" s="64">
        <v>0</v>
      </c>
      <c r="E222" s="64"/>
      <c r="F222" s="64"/>
      <c r="G222" s="64"/>
      <c r="H222" s="64"/>
      <c r="I222" s="64"/>
      <c r="J222" s="64"/>
      <c r="K222" s="64"/>
      <c r="L222" s="64"/>
      <c r="M222" s="64"/>
      <c r="N222" s="64"/>
    </row>
    <row r="223" spans="2:14" ht="13.8">
      <c r="B223" s="43" t="s">
        <v>366</v>
      </c>
      <c r="C223" s="64">
        <v>0</v>
      </c>
      <c r="D223" s="64">
        <v>0</v>
      </c>
      <c r="E223" s="64"/>
      <c r="F223" s="64"/>
      <c r="G223" s="64"/>
      <c r="H223" s="64"/>
      <c r="I223" s="64"/>
      <c r="J223" s="64"/>
      <c r="K223" s="64"/>
      <c r="L223" s="64"/>
      <c r="M223" s="64"/>
      <c r="N223" s="64"/>
    </row>
    <row r="224" spans="2:14" ht="13.8">
      <c r="B224" s="43" t="s">
        <v>367</v>
      </c>
      <c r="C224" s="64">
        <v>0</v>
      </c>
      <c r="D224" s="64">
        <v>0</v>
      </c>
      <c r="E224" s="64"/>
      <c r="F224" s="64"/>
      <c r="G224" s="64"/>
      <c r="H224" s="64"/>
      <c r="I224" s="64"/>
      <c r="J224" s="64"/>
      <c r="K224" s="64"/>
      <c r="L224" s="64"/>
      <c r="M224" s="64"/>
      <c r="N224" s="64"/>
    </row>
    <row r="225" spans="2:14" ht="13.8">
      <c r="B225" s="43" t="s">
        <v>368</v>
      </c>
      <c r="C225" s="64">
        <v>0</v>
      </c>
      <c r="D225" s="64">
        <v>0</v>
      </c>
      <c r="E225" s="64"/>
      <c r="F225" s="64"/>
      <c r="G225" s="64"/>
      <c r="H225" s="64"/>
      <c r="I225" s="64"/>
      <c r="J225" s="64"/>
      <c r="K225" s="64"/>
      <c r="L225" s="64"/>
      <c r="M225" s="64"/>
      <c r="N225" s="64"/>
    </row>
    <row r="226" spans="2:14" ht="13.8">
      <c r="B226" s="43" t="s">
        <v>369</v>
      </c>
      <c r="C226" s="64">
        <v>0</v>
      </c>
      <c r="D226" s="64">
        <v>0</v>
      </c>
      <c r="E226" s="64"/>
      <c r="F226" s="64"/>
      <c r="G226" s="64"/>
      <c r="H226" s="64"/>
      <c r="I226" s="64"/>
      <c r="J226" s="64"/>
      <c r="K226" s="64"/>
      <c r="L226" s="64"/>
      <c r="M226" s="64"/>
      <c r="N226" s="64"/>
    </row>
    <row r="227" spans="2:14" ht="13.8">
      <c r="B227" s="43">
        <v>0</v>
      </c>
      <c r="C227" s="64">
        <v>0</v>
      </c>
      <c r="D227" s="64">
        <v>0</v>
      </c>
      <c r="E227" s="64"/>
      <c r="F227" s="64"/>
      <c r="G227" s="64"/>
      <c r="H227" s="64"/>
      <c r="I227" s="64"/>
      <c r="J227" s="64"/>
      <c r="K227" s="64"/>
      <c r="L227" s="64"/>
      <c r="M227" s="64"/>
      <c r="N227" s="64"/>
    </row>
    <row r="228" spans="2:14" ht="13.8">
      <c r="B228" s="43">
        <v>0</v>
      </c>
      <c r="C228" s="64">
        <v>0</v>
      </c>
      <c r="D228" s="64">
        <v>0</v>
      </c>
      <c r="E228" s="64"/>
      <c r="F228" s="64"/>
      <c r="G228" s="64"/>
      <c r="H228" s="64"/>
      <c r="I228" s="64"/>
      <c r="J228" s="64"/>
      <c r="K228" s="64"/>
      <c r="L228" s="64"/>
      <c r="M228" s="64"/>
      <c r="N228" s="64"/>
    </row>
    <row r="229" spans="2:14" ht="13.8">
      <c r="B229" s="43">
        <v>0</v>
      </c>
      <c r="C229" s="64">
        <v>0</v>
      </c>
      <c r="D229" s="64">
        <v>0</v>
      </c>
      <c r="E229" s="64"/>
      <c r="F229" s="64"/>
      <c r="G229" s="64"/>
      <c r="H229" s="64"/>
      <c r="I229" s="64"/>
      <c r="J229" s="64"/>
      <c r="K229" s="64"/>
      <c r="L229" s="64"/>
      <c r="M229" s="64"/>
      <c r="N229" s="64"/>
    </row>
    <row r="230" spans="2:14" ht="13.8">
      <c r="B230" s="43">
        <v>0</v>
      </c>
      <c r="C230" s="64">
        <v>0</v>
      </c>
      <c r="D230" s="64">
        <v>0</v>
      </c>
      <c r="E230" s="64"/>
      <c r="F230" s="64"/>
      <c r="G230" s="64"/>
      <c r="H230" s="64"/>
      <c r="I230" s="64"/>
      <c r="J230" s="64"/>
      <c r="K230" s="64"/>
      <c r="L230" s="64"/>
      <c r="M230" s="64"/>
      <c r="N230" s="64"/>
    </row>
    <row r="231" spans="2:14" ht="13.8">
      <c r="B231" s="43">
        <v>0</v>
      </c>
      <c r="C231" s="64">
        <v>0</v>
      </c>
      <c r="D231" s="64">
        <v>0</v>
      </c>
      <c r="E231" s="64"/>
      <c r="F231" s="64"/>
      <c r="G231" s="64"/>
      <c r="H231" s="64"/>
      <c r="I231" s="64"/>
      <c r="J231" s="64"/>
      <c r="K231" s="64"/>
      <c r="L231" s="64"/>
      <c r="M231" s="64"/>
      <c r="N231" s="64"/>
    </row>
    <row r="232" spans="2:14" ht="13.8">
      <c r="B232" s="43">
        <v>0</v>
      </c>
      <c r="C232" s="65">
        <v>0</v>
      </c>
      <c r="D232" s="65">
        <v>0</v>
      </c>
      <c r="E232" s="65"/>
      <c r="F232" s="65"/>
      <c r="G232" s="65"/>
      <c r="H232" s="65"/>
      <c r="I232" s="65"/>
      <c r="J232" s="65"/>
      <c r="K232" s="65"/>
      <c r="L232" s="65"/>
      <c r="M232" s="65"/>
      <c r="N232" s="65"/>
    </row>
    <row r="233" spans="2:14" ht="13.8">
      <c r="B233" s="52" t="s">
        <v>376</v>
      </c>
      <c r="C233" s="66">
        <v>107.54805562697544</v>
      </c>
      <c r="D233" s="66">
        <v>91.636803683844846</v>
      </c>
      <c r="E233" s="66"/>
      <c r="F233" s="66"/>
      <c r="G233" s="66"/>
      <c r="H233" s="66"/>
      <c r="I233" s="66"/>
      <c r="J233" s="66"/>
      <c r="K233" s="66"/>
      <c r="L233" s="66"/>
      <c r="M233" s="66"/>
      <c r="N233" s="66"/>
    </row>
    <row r="235" spans="2:14" ht="21">
      <c r="B235" s="3" t="s">
        <v>16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ht="13.8">
      <c r="B236" s="51" t="s">
        <v>57</v>
      </c>
      <c r="C236" s="7">
        <v>2016</v>
      </c>
      <c r="D236" s="7">
        <v>2017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2:14" ht="13.8">
      <c r="B237" s="45" t="s">
        <v>356</v>
      </c>
      <c r="C237" s="64">
        <v>0</v>
      </c>
      <c r="D237" s="64">
        <v>0</v>
      </c>
      <c r="E237" s="64"/>
      <c r="F237" s="64"/>
      <c r="G237" s="64"/>
      <c r="H237" s="64"/>
      <c r="I237" s="64"/>
      <c r="J237" s="64"/>
      <c r="K237" s="64"/>
      <c r="L237" s="64"/>
      <c r="M237" s="64"/>
      <c r="N237" s="64"/>
    </row>
    <row r="238" spans="2:14" ht="13.8">
      <c r="B238" s="43" t="s">
        <v>357</v>
      </c>
      <c r="C238" s="64">
        <v>0</v>
      </c>
      <c r="D238" s="64">
        <v>0</v>
      </c>
      <c r="E238" s="64"/>
      <c r="F238" s="64"/>
      <c r="G238" s="64"/>
      <c r="H238" s="64"/>
      <c r="I238" s="64"/>
      <c r="J238" s="64"/>
      <c r="K238" s="64"/>
      <c r="L238" s="64"/>
      <c r="M238" s="64"/>
      <c r="N238" s="64"/>
    </row>
    <row r="239" spans="2:14" ht="13.8">
      <c r="B239" s="43" t="s">
        <v>358</v>
      </c>
      <c r="C239" s="64">
        <v>0</v>
      </c>
      <c r="D239" s="64">
        <v>0</v>
      </c>
      <c r="E239" s="64"/>
      <c r="F239" s="64"/>
      <c r="G239" s="64"/>
      <c r="H239" s="64"/>
      <c r="I239" s="64"/>
      <c r="J239" s="64"/>
      <c r="K239" s="64"/>
      <c r="L239" s="64"/>
      <c r="M239" s="64"/>
      <c r="N239" s="64"/>
    </row>
    <row r="240" spans="2:14" ht="13.8">
      <c r="B240" s="43" t="s">
        <v>98</v>
      </c>
      <c r="C240" s="64">
        <v>0</v>
      </c>
      <c r="D240" s="64">
        <v>0</v>
      </c>
      <c r="E240" s="64"/>
      <c r="F240" s="64"/>
      <c r="G240" s="64"/>
      <c r="H240" s="64"/>
      <c r="I240" s="64"/>
      <c r="J240" s="64"/>
      <c r="K240" s="64"/>
      <c r="L240" s="64"/>
      <c r="M240" s="64"/>
      <c r="N240" s="64"/>
    </row>
    <row r="241" spans="2:14" ht="13.8">
      <c r="B241" s="43" t="s">
        <v>359</v>
      </c>
      <c r="C241" s="64">
        <v>0</v>
      </c>
      <c r="D241" s="64">
        <v>0</v>
      </c>
      <c r="E241" s="64"/>
      <c r="F241" s="64"/>
      <c r="G241" s="64"/>
      <c r="H241" s="64"/>
      <c r="I241" s="64"/>
      <c r="J241" s="64"/>
      <c r="K241" s="64"/>
      <c r="L241" s="64"/>
      <c r="M241" s="64"/>
      <c r="N241" s="64"/>
    </row>
    <row r="242" spans="2:14" ht="13.8">
      <c r="B242" s="43" t="s">
        <v>360</v>
      </c>
      <c r="C242" s="64">
        <v>0</v>
      </c>
      <c r="D242" s="64">
        <v>0</v>
      </c>
      <c r="E242" s="64"/>
      <c r="F242" s="64"/>
      <c r="G242" s="64"/>
      <c r="H242" s="64"/>
      <c r="I242" s="64"/>
      <c r="J242" s="64"/>
      <c r="K242" s="64"/>
      <c r="L242" s="64"/>
      <c r="M242" s="64"/>
      <c r="N242" s="64"/>
    </row>
    <row r="243" spans="2:14" ht="13.8">
      <c r="B243" s="43" t="s">
        <v>361</v>
      </c>
      <c r="C243" s="64">
        <v>0</v>
      </c>
      <c r="D243" s="64">
        <v>0</v>
      </c>
      <c r="E243" s="64"/>
      <c r="F243" s="64"/>
      <c r="G243" s="64"/>
      <c r="H243" s="64"/>
      <c r="I243" s="64"/>
      <c r="J243" s="64"/>
      <c r="K243" s="64"/>
      <c r="L243" s="64"/>
      <c r="M243" s="64"/>
      <c r="N243" s="64"/>
    </row>
    <row r="244" spans="2:14" ht="13.8">
      <c r="B244" s="43" t="s">
        <v>362</v>
      </c>
      <c r="C244" s="64">
        <v>0</v>
      </c>
      <c r="D244" s="64">
        <v>0</v>
      </c>
      <c r="E244" s="64"/>
      <c r="F244" s="64"/>
      <c r="G244" s="64"/>
      <c r="H244" s="64"/>
      <c r="I244" s="64"/>
      <c r="J244" s="64"/>
      <c r="K244" s="64"/>
      <c r="L244" s="64"/>
      <c r="M244" s="64"/>
      <c r="N244" s="64"/>
    </row>
    <row r="245" spans="2:14" ht="13.8">
      <c r="B245" s="43" t="s">
        <v>363</v>
      </c>
      <c r="C245" s="64">
        <v>0</v>
      </c>
      <c r="D245" s="64">
        <v>0</v>
      </c>
      <c r="E245" s="64"/>
      <c r="F245" s="64"/>
      <c r="G245" s="64"/>
      <c r="H245" s="64"/>
      <c r="I245" s="64"/>
      <c r="J245" s="64"/>
      <c r="K245" s="64"/>
      <c r="L245" s="64"/>
      <c r="M245" s="64"/>
      <c r="N245" s="64"/>
    </row>
    <row r="246" spans="2:14" ht="13.8">
      <c r="B246" s="43" t="s">
        <v>364</v>
      </c>
      <c r="C246" s="64">
        <v>0</v>
      </c>
      <c r="D246" s="64">
        <v>0</v>
      </c>
      <c r="E246" s="64"/>
      <c r="F246" s="64"/>
      <c r="G246" s="64"/>
      <c r="H246" s="64"/>
      <c r="I246" s="64"/>
      <c r="J246" s="64"/>
      <c r="K246" s="64"/>
      <c r="L246" s="64"/>
      <c r="M246" s="64"/>
      <c r="N246" s="64"/>
    </row>
    <row r="247" spans="2:14" ht="13.8">
      <c r="B247" s="43" t="s">
        <v>365</v>
      </c>
      <c r="C247" s="64">
        <v>0</v>
      </c>
      <c r="D247" s="64">
        <v>0</v>
      </c>
      <c r="E247" s="64"/>
      <c r="F247" s="64"/>
      <c r="G247" s="64"/>
      <c r="H247" s="64"/>
      <c r="I247" s="64"/>
      <c r="J247" s="64"/>
      <c r="K247" s="64"/>
      <c r="L247" s="64"/>
      <c r="M247" s="64"/>
      <c r="N247" s="64"/>
    </row>
    <row r="248" spans="2:14" ht="13.8">
      <c r="B248" s="43" t="s">
        <v>366</v>
      </c>
      <c r="C248" s="64">
        <v>0</v>
      </c>
      <c r="D248" s="64">
        <v>0</v>
      </c>
      <c r="E248" s="64"/>
      <c r="F248" s="64"/>
      <c r="G248" s="64"/>
      <c r="H248" s="64"/>
      <c r="I248" s="64"/>
      <c r="J248" s="64"/>
      <c r="K248" s="64"/>
      <c r="L248" s="64"/>
      <c r="M248" s="64"/>
      <c r="N248" s="64"/>
    </row>
    <row r="249" spans="2:14" ht="13.8">
      <c r="B249" s="43" t="s">
        <v>367</v>
      </c>
      <c r="C249" s="64">
        <v>0</v>
      </c>
      <c r="D249" s="64">
        <v>0</v>
      </c>
      <c r="E249" s="64"/>
      <c r="F249" s="64"/>
      <c r="G249" s="64"/>
      <c r="H249" s="64"/>
      <c r="I249" s="64"/>
      <c r="J249" s="64"/>
      <c r="K249" s="64"/>
      <c r="L249" s="64"/>
      <c r="M249" s="64"/>
      <c r="N249" s="64"/>
    </row>
    <row r="250" spans="2:14" ht="13.8">
      <c r="B250" s="43" t="s">
        <v>368</v>
      </c>
      <c r="C250" s="64">
        <v>0</v>
      </c>
      <c r="D250" s="64">
        <v>0</v>
      </c>
      <c r="E250" s="64"/>
      <c r="F250" s="64"/>
      <c r="G250" s="64"/>
      <c r="H250" s="64"/>
      <c r="I250" s="64"/>
      <c r="J250" s="64"/>
      <c r="K250" s="64"/>
      <c r="L250" s="64"/>
      <c r="M250" s="64"/>
      <c r="N250" s="64"/>
    </row>
    <row r="251" spans="2:14" ht="13.8">
      <c r="B251" s="43" t="s">
        <v>369</v>
      </c>
      <c r="C251" s="64">
        <v>0</v>
      </c>
      <c r="D251" s="64">
        <v>0</v>
      </c>
      <c r="E251" s="64"/>
      <c r="F251" s="64"/>
      <c r="G251" s="64"/>
      <c r="H251" s="64"/>
      <c r="I251" s="64"/>
      <c r="J251" s="64"/>
      <c r="K251" s="64"/>
      <c r="L251" s="64"/>
      <c r="M251" s="64"/>
      <c r="N251" s="64"/>
    </row>
    <row r="252" spans="2:14" ht="13.8">
      <c r="B252" s="43">
        <v>0</v>
      </c>
      <c r="C252" s="64">
        <v>0</v>
      </c>
      <c r="D252" s="64">
        <v>0</v>
      </c>
      <c r="E252" s="64"/>
      <c r="F252" s="64"/>
      <c r="G252" s="64"/>
      <c r="H252" s="64"/>
      <c r="I252" s="64"/>
      <c r="J252" s="64"/>
      <c r="K252" s="64"/>
      <c r="L252" s="64"/>
      <c r="M252" s="64"/>
      <c r="N252" s="64"/>
    </row>
    <row r="253" spans="2:14" ht="13.8">
      <c r="B253" s="43">
        <v>0</v>
      </c>
      <c r="C253" s="64">
        <v>0</v>
      </c>
      <c r="D253" s="64">
        <v>0</v>
      </c>
      <c r="E253" s="64"/>
      <c r="F253" s="64"/>
      <c r="G253" s="64"/>
      <c r="H253" s="64"/>
      <c r="I253" s="64"/>
      <c r="J253" s="64"/>
      <c r="K253" s="64"/>
      <c r="L253" s="64"/>
      <c r="M253" s="64"/>
      <c r="N253" s="64"/>
    </row>
    <row r="254" spans="2:14" ht="13.8">
      <c r="B254" s="43">
        <v>0</v>
      </c>
      <c r="C254" s="64">
        <v>0</v>
      </c>
      <c r="D254" s="64">
        <v>0</v>
      </c>
      <c r="E254" s="64"/>
      <c r="F254" s="64"/>
      <c r="G254" s="64"/>
      <c r="H254" s="64"/>
      <c r="I254" s="64"/>
      <c r="J254" s="64"/>
      <c r="K254" s="64"/>
      <c r="L254" s="64"/>
      <c r="M254" s="64"/>
      <c r="N254" s="64"/>
    </row>
    <row r="255" spans="2:14" ht="13.8">
      <c r="B255" s="43">
        <v>0</v>
      </c>
      <c r="C255" s="64">
        <v>0</v>
      </c>
      <c r="D255" s="64">
        <v>0</v>
      </c>
      <c r="E255" s="64"/>
      <c r="F255" s="64"/>
      <c r="G255" s="64"/>
      <c r="H255" s="64"/>
      <c r="I255" s="64"/>
      <c r="J255" s="64"/>
      <c r="K255" s="64"/>
      <c r="L255" s="64"/>
      <c r="M255" s="64"/>
      <c r="N255" s="64"/>
    </row>
    <row r="256" spans="2:14" ht="13.8">
      <c r="B256" s="43">
        <v>0</v>
      </c>
      <c r="C256" s="64">
        <v>0</v>
      </c>
      <c r="D256" s="64">
        <v>0</v>
      </c>
      <c r="E256" s="64"/>
      <c r="F256" s="64"/>
      <c r="G256" s="64"/>
      <c r="H256" s="64"/>
      <c r="I256" s="64"/>
      <c r="J256" s="64"/>
      <c r="K256" s="64"/>
      <c r="L256" s="64"/>
      <c r="M256" s="64"/>
      <c r="N256" s="64"/>
    </row>
    <row r="257" spans="2:14" ht="13.8">
      <c r="B257" s="43">
        <v>0</v>
      </c>
      <c r="C257" s="65">
        <v>0</v>
      </c>
      <c r="D257" s="65">
        <v>0</v>
      </c>
      <c r="E257" s="65"/>
      <c r="F257" s="65"/>
      <c r="G257" s="65"/>
      <c r="H257" s="65"/>
      <c r="I257" s="65"/>
      <c r="J257" s="65"/>
      <c r="K257" s="65"/>
      <c r="L257" s="65"/>
      <c r="M257" s="65"/>
      <c r="N257" s="65"/>
    </row>
    <row r="258" spans="2:14" ht="13.8">
      <c r="B258" s="52" t="s">
        <v>377</v>
      </c>
      <c r="C258" s="66">
        <v>0</v>
      </c>
      <c r="D258" s="66">
        <v>0</v>
      </c>
      <c r="E258" s="66"/>
      <c r="F258" s="66"/>
      <c r="G258" s="66"/>
      <c r="H258" s="66"/>
      <c r="I258" s="66"/>
      <c r="J258" s="66"/>
      <c r="K258" s="66"/>
      <c r="L258" s="66"/>
      <c r="M258" s="66"/>
      <c r="N258" s="66"/>
    </row>
    <row r="260" spans="2:14" ht="21">
      <c r="B260" s="3" t="s">
        <v>17</v>
      </c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ht="13.8">
      <c r="B261" s="51" t="s">
        <v>57</v>
      </c>
      <c r="C261" s="7">
        <v>2016</v>
      </c>
      <c r="D261" s="7">
        <v>2017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2:14" ht="13.8">
      <c r="B262" s="45" t="s">
        <v>356</v>
      </c>
      <c r="C262" s="64">
        <v>0</v>
      </c>
      <c r="D262" s="64">
        <v>0</v>
      </c>
      <c r="E262" s="64"/>
      <c r="F262" s="64"/>
      <c r="G262" s="64"/>
      <c r="H262" s="64"/>
      <c r="I262" s="64"/>
      <c r="J262" s="64"/>
      <c r="K262" s="64"/>
      <c r="L262" s="64"/>
      <c r="M262" s="64"/>
      <c r="N262" s="64"/>
    </row>
    <row r="263" spans="2:14" ht="13.8">
      <c r="B263" s="43" t="s">
        <v>357</v>
      </c>
      <c r="C263" s="64">
        <v>0</v>
      </c>
      <c r="D263" s="64">
        <v>0</v>
      </c>
      <c r="E263" s="64"/>
      <c r="F263" s="64"/>
      <c r="G263" s="64"/>
      <c r="H263" s="64"/>
      <c r="I263" s="64"/>
      <c r="J263" s="64"/>
      <c r="K263" s="64"/>
      <c r="L263" s="64"/>
      <c r="M263" s="64"/>
      <c r="N263" s="64"/>
    </row>
    <row r="264" spans="2:14" ht="13.8">
      <c r="B264" s="43" t="s">
        <v>358</v>
      </c>
      <c r="C264" s="64">
        <v>0</v>
      </c>
      <c r="D264" s="64">
        <v>0</v>
      </c>
      <c r="E264" s="64"/>
      <c r="F264" s="64"/>
      <c r="G264" s="64"/>
      <c r="H264" s="64"/>
      <c r="I264" s="64"/>
      <c r="J264" s="64"/>
      <c r="K264" s="64"/>
      <c r="L264" s="64"/>
      <c r="M264" s="64"/>
      <c r="N264" s="64"/>
    </row>
    <row r="265" spans="2:14" ht="13.8">
      <c r="B265" s="43" t="s">
        <v>98</v>
      </c>
      <c r="C265" s="64">
        <v>0</v>
      </c>
      <c r="D265" s="64">
        <v>0</v>
      </c>
      <c r="E265" s="64"/>
      <c r="F265" s="64"/>
      <c r="G265" s="64"/>
      <c r="H265" s="64"/>
      <c r="I265" s="64"/>
      <c r="J265" s="64"/>
      <c r="K265" s="64"/>
      <c r="L265" s="64"/>
      <c r="M265" s="64"/>
      <c r="N265" s="64"/>
    </row>
    <row r="266" spans="2:14" ht="13.8">
      <c r="B266" s="43" t="s">
        <v>359</v>
      </c>
      <c r="C266" s="64">
        <v>0</v>
      </c>
      <c r="D266" s="64">
        <v>0</v>
      </c>
      <c r="E266" s="64"/>
      <c r="F266" s="64"/>
      <c r="G266" s="64"/>
      <c r="H266" s="64"/>
      <c r="I266" s="64"/>
      <c r="J266" s="64"/>
      <c r="K266" s="64"/>
      <c r="L266" s="64"/>
      <c r="M266" s="64"/>
      <c r="N266" s="64"/>
    </row>
    <row r="267" spans="2:14" ht="13.8">
      <c r="B267" s="43" t="s">
        <v>360</v>
      </c>
      <c r="C267" s="64">
        <v>0</v>
      </c>
      <c r="D267" s="64">
        <v>0</v>
      </c>
      <c r="E267" s="64"/>
      <c r="F267" s="64"/>
      <c r="G267" s="64"/>
      <c r="H267" s="64"/>
      <c r="I267" s="64"/>
      <c r="J267" s="64"/>
      <c r="K267" s="64"/>
      <c r="L267" s="64"/>
      <c r="M267" s="64"/>
      <c r="N267" s="64"/>
    </row>
    <row r="268" spans="2:14" ht="13.8">
      <c r="B268" s="43" t="s">
        <v>361</v>
      </c>
      <c r="C268" s="64">
        <v>0</v>
      </c>
      <c r="D268" s="64">
        <v>0</v>
      </c>
      <c r="E268" s="64"/>
      <c r="F268" s="64"/>
      <c r="G268" s="64"/>
      <c r="H268" s="64"/>
      <c r="I268" s="64"/>
      <c r="J268" s="64"/>
      <c r="K268" s="64"/>
      <c r="L268" s="64"/>
      <c r="M268" s="64"/>
      <c r="N268" s="64"/>
    </row>
    <row r="269" spans="2:14" ht="13.8">
      <c r="B269" s="43" t="s">
        <v>362</v>
      </c>
      <c r="C269" s="64">
        <v>0</v>
      </c>
      <c r="D269" s="64">
        <v>0</v>
      </c>
      <c r="E269" s="64"/>
      <c r="F269" s="64"/>
      <c r="G269" s="64"/>
      <c r="H269" s="64"/>
      <c r="I269" s="64"/>
      <c r="J269" s="64"/>
      <c r="K269" s="64"/>
      <c r="L269" s="64"/>
      <c r="M269" s="64"/>
      <c r="N269" s="64"/>
    </row>
    <row r="270" spans="2:14" ht="13.8">
      <c r="B270" s="43" t="s">
        <v>363</v>
      </c>
      <c r="C270" s="64">
        <v>0</v>
      </c>
      <c r="D270" s="64">
        <v>0</v>
      </c>
      <c r="E270" s="64"/>
      <c r="F270" s="64"/>
      <c r="G270" s="64"/>
      <c r="H270" s="64"/>
      <c r="I270" s="64"/>
      <c r="J270" s="64"/>
      <c r="K270" s="64"/>
      <c r="L270" s="64"/>
      <c r="M270" s="64"/>
      <c r="N270" s="64"/>
    </row>
    <row r="271" spans="2:14" ht="13.8">
      <c r="B271" s="43" t="s">
        <v>364</v>
      </c>
      <c r="C271" s="64">
        <v>0</v>
      </c>
      <c r="D271" s="64">
        <v>0</v>
      </c>
      <c r="E271" s="64"/>
      <c r="F271" s="64"/>
      <c r="G271" s="64"/>
      <c r="H271" s="64"/>
      <c r="I271" s="64"/>
      <c r="J271" s="64"/>
      <c r="K271" s="64"/>
      <c r="L271" s="64"/>
      <c r="M271" s="64"/>
      <c r="N271" s="64"/>
    </row>
    <row r="272" spans="2:14" ht="13.8">
      <c r="B272" s="43" t="s">
        <v>365</v>
      </c>
      <c r="C272" s="64">
        <v>0</v>
      </c>
      <c r="D272" s="64">
        <v>0</v>
      </c>
      <c r="E272" s="64"/>
      <c r="F272" s="64"/>
      <c r="G272" s="64"/>
      <c r="H272" s="64"/>
      <c r="I272" s="64"/>
      <c r="J272" s="64"/>
      <c r="K272" s="64"/>
      <c r="L272" s="64"/>
      <c r="M272" s="64"/>
      <c r="N272" s="64"/>
    </row>
    <row r="273" spans="1:14" ht="13.8">
      <c r="B273" s="43" t="s">
        <v>366</v>
      </c>
      <c r="C273" s="64">
        <v>0</v>
      </c>
      <c r="D273" s="64">
        <v>0</v>
      </c>
      <c r="E273" s="64"/>
      <c r="F273" s="64"/>
      <c r="G273" s="64"/>
      <c r="H273" s="64"/>
      <c r="I273" s="64"/>
      <c r="J273" s="64"/>
      <c r="K273" s="64"/>
      <c r="L273" s="64"/>
      <c r="M273" s="64"/>
      <c r="N273" s="64"/>
    </row>
    <row r="274" spans="1:14" ht="13.8">
      <c r="B274" s="43" t="s">
        <v>367</v>
      </c>
      <c r="C274" s="64">
        <v>0</v>
      </c>
      <c r="D274" s="64">
        <v>0</v>
      </c>
      <c r="E274" s="64"/>
      <c r="F274" s="64"/>
      <c r="G274" s="64"/>
      <c r="H274" s="64"/>
      <c r="I274" s="64"/>
      <c r="J274" s="64"/>
      <c r="K274" s="64"/>
      <c r="L274" s="64"/>
      <c r="M274" s="64"/>
      <c r="N274" s="64"/>
    </row>
    <row r="275" spans="1:14" ht="13.8">
      <c r="B275" s="43" t="s">
        <v>368</v>
      </c>
      <c r="C275" s="64">
        <v>0</v>
      </c>
      <c r="D275" s="64">
        <v>0</v>
      </c>
      <c r="E275" s="64"/>
      <c r="F275" s="64"/>
      <c r="G275" s="64"/>
      <c r="H275" s="64"/>
      <c r="I275" s="64"/>
      <c r="J275" s="64"/>
      <c r="K275" s="64"/>
      <c r="L275" s="64"/>
      <c r="M275" s="64"/>
      <c r="N275" s="64"/>
    </row>
    <row r="276" spans="1:14" ht="13.8">
      <c r="B276" s="43" t="s">
        <v>369</v>
      </c>
      <c r="C276" s="64">
        <v>0</v>
      </c>
      <c r="D276" s="64">
        <v>0</v>
      </c>
      <c r="E276" s="64"/>
      <c r="F276" s="64"/>
      <c r="G276" s="64"/>
      <c r="H276" s="64"/>
      <c r="I276" s="64"/>
      <c r="J276" s="64"/>
      <c r="K276" s="64"/>
      <c r="L276" s="64"/>
      <c r="M276" s="64"/>
      <c r="N276" s="64"/>
    </row>
    <row r="277" spans="1:14" ht="13.8">
      <c r="B277" s="43">
        <v>0</v>
      </c>
      <c r="C277" s="64">
        <v>0</v>
      </c>
      <c r="D277" s="64">
        <v>0</v>
      </c>
      <c r="E277" s="64"/>
      <c r="F277" s="64"/>
      <c r="G277" s="64"/>
      <c r="H277" s="64"/>
      <c r="I277" s="64"/>
      <c r="J277" s="64"/>
      <c r="K277" s="64"/>
      <c r="L277" s="64"/>
      <c r="M277" s="64"/>
      <c r="N277" s="64"/>
    </row>
    <row r="278" spans="1:14" ht="13.8">
      <c r="B278" s="43">
        <v>0</v>
      </c>
      <c r="C278" s="64">
        <v>0</v>
      </c>
      <c r="D278" s="64">
        <v>0</v>
      </c>
      <c r="E278" s="64"/>
      <c r="F278" s="64"/>
      <c r="G278" s="64"/>
      <c r="H278" s="64"/>
      <c r="I278" s="64"/>
      <c r="J278" s="64"/>
      <c r="K278" s="64"/>
      <c r="L278" s="64"/>
      <c r="M278" s="64"/>
      <c r="N278" s="64"/>
    </row>
    <row r="279" spans="1:14" ht="13.8">
      <c r="B279" s="43">
        <v>0</v>
      </c>
      <c r="C279" s="64">
        <v>0</v>
      </c>
      <c r="D279" s="64">
        <v>0</v>
      </c>
      <c r="E279" s="64"/>
      <c r="F279" s="64"/>
      <c r="G279" s="64"/>
      <c r="H279" s="64"/>
      <c r="I279" s="64"/>
      <c r="J279" s="64"/>
      <c r="K279" s="64"/>
      <c r="L279" s="64"/>
      <c r="M279" s="64"/>
      <c r="N279" s="64"/>
    </row>
    <row r="280" spans="1:14" ht="13.8">
      <c r="B280" s="43">
        <v>0</v>
      </c>
      <c r="C280" s="64">
        <v>0</v>
      </c>
      <c r="D280" s="64">
        <v>0</v>
      </c>
      <c r="E280" s="64"/>
      <c r="F280" s="64"/>
      <c r="G280" s="64"/>
      <c r="H280" s="64"/>
      <c r="I280" s="64"/>
      <c r="J280" s="64"/>
      <c r="K280" s="64"/>
      <c r="L280" s="64"/>
      <c r="M280" s="64"/>
      <c r="N280" s="64"/>
    </row>
    <row r="281" spans="1:14" ht="13.8">
      <c r="B281" s="43">
        <v>0</v>
      </c>
      <c r="C281" s="64">
        <v>0</v>
      </c>
      <c r="D281" s="64">
        <v>0</v>
      </c>
      <c r="E281" s="64"/>
      <c r="F281" s="64"/>
      <c r="G281" s="64"/>
      <c r="H281" s="64"/>
      <c r="I281" s="64"/>
      <c r="J281" s="64"/>
      <c r="K281" s="64"/>
      <c r="L281" s="64"/>
      <c r="M281" s="64"/>
      <c r="N281" s="64"/>
    </row>
    <row r="282" spans="1:14" ht="13.8">
      <c r="B282" s="43">
        <v>0</v>
      </c>
      <c r="C282" s="65">
        <v>0</v>
      </c>
      <c r="D282" s="65">
        <v>0</v>
      </c>
      <c r="E282" s="65"/>
      <c r="F282" s="65"/>
      <c r="G282" s="65"/>
      <c r="H282" s="65"/>
      <c r="I282" s="65"/>
      <c r="J282" s="65"/>
      <c r="K282" s="65"/>
      <c r="L282" s="65"/>
      <c r="M282" s="65"/>
      <c r="N282" s="65"/>
    </row>
    <row r="283" spans="1:14" ht="13.8">
      <c r="B283" s="52" t="s">
        <v>378</v>
      </c>
      <c r="C283" s="66">
        <v>0</v>
      </c>
      <c r="D283" s="66">
        <v>0</v>
      </c>
      <c r="E283" s="66"/>
      <c r="F283" s="66"/>
      <c r="G283" s="66"/>
      <c r="H283" s="66"/>
      <c r="I283" s="66"/>
      <c r="J283" s="66"/>
      <c r="K283" s="66"/>
      <c r="L283" s="66"/>
      <c r="M283" s="66"/>
      <c r="N283" s="66"/>
    </row>
    <row r="285" spans="1:14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</row>
    <row r="286" spans="1:14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</row>
    <row r="287" spans="1:14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</row>
    <row r="288" spans="1:14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</row>
  </sheetData>
  <conditionalFormatting sqref="Q134:V154">
    <cfRule type="expression" dxfId="17" priority="20">
      <formula>Q134&lt;0</formula>
    </cfRule>
  </conditionalFormatting>
  <conditionalFormatting sqref="W134:W135">
    <cfRule type="expression" dxfId="16" priority="17">
      <formula>W134&lt;0</formula>
    </cfRule>
  </conditionalFormatting>
  <conditionalFormatting sqref="W136:W154">
    <cfRule type="expression" dxfId="15" priority="16">
      <formula>W136&lt;0</formula>
    </cfRule>
  </conditionalFormatting>
  <conditionalFormatting sqref="X134:X135">
    <cfRule type="expression" dxfId="14" priority="13">
      <formula>X134&lt;0</formula>
    </cfRule>
  </conditionalFormatting>
  <conditionalFormatting sqref="X136:X154">
    <cfRule type="expression" dxfId="13" priority="12">
      <formula>X136&lt;0</formula>
    </cfRule>
  </conditionalFormatting>
  <conditionalFormatting sqref="Y134:Z135">
    <cfRule type="expression" dxfId="12" priority="9">
      <formula>Y134&lt;0</formula>
    </cfRule>
  </conditionalFormatting>
  <conditionalFormatting sqref="Y136:Z154">
    <cfRule type="expression" dxfId="11" priority="8">
      <formula>Y136&lt;0</formula>
    </cfRule>
  </conditionalFormatting>
  <conditionalFormatting sqref="Q134:Z135">
    <cfRule type="expression" dxfId="10" priority="25">
      <formula>#REF!&lt;0</formula>
    </cfRule>
  </conditionalFormatting>
  <conditionalFormatting sqref="AA134:AB135">
    <cfRule type="expression" dxfId="9" priority="2">
      <formula>AA134&lt;0</formula>
    </cfRule>
  </conditionalFormatting>
  <conditionalFormatting sqref="AA136:AB154">
    <cfRule type="expression" dxfId="8" priority="1">
      <formula>AA136&lt;0</formula>
    </cfRule>
  </conditionalFormatting>
  <conditionalFormatting sqref="AA134:AB135">
    <cfRule type="expression" dxfId="7" priority="7">
      <formula>#REF!&lt;0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Introduction</vt:lpstr>
      <vt:lpstr>Methodology</vt:lpstr>
      <vt:lpstr>Summary</vt:lpstr>
      <vt:lpstr>WDM</vt:lpstr>
      <vt:lpstr>Ethernet</vt:lpstr>
      <vt:lpstr>AOC-EOM-CPO</vt:lpstr>
      <vt:lpstr>FibreChannel</vt:lpstr>
      <vt:lpstr>Fronthaul</vt:lpstr>
      <vt:lpstr>Backhaul</vt:lpstr>
      <vt:lpstr>FTTX</vt:lpstr>
      <vt:lpstr>DML EML split</vt:lpstr>
      <vt:lpstr>Report charts</vt:lpstr>
      <vt:lpstr>ASP_BH_SIP</vt:lpstr>
      <vt:lpstr>ASP_FTTX_SiP</vt:lpstr>
      <vt:lpstr>ASP_WDM_SiP</vt:lpstr>
      <vt:lpstr>Rev_ENT_SiP</vt:lpstr>
      <vt:lpstr>Rev_FTTX_SiP</vt:lpstr>
      <vt:lpstr>Rev_WDM_SiP</vt:lpstr>
      <vt:lpstr>Vol_BH_GaAs_Discrete</vt:lpstr>
      <vt:lpstr>Vol_BH_GaAs_int</vt:lpstr>
      <vt:lpstr>Vol_BH_InP_discrete</vt:lpstr>
      <vt:lpstr>Vol_BH_InP_int</vt:lpstr>
      <vt:lpstr>Vol_BH_SiP</vt:lpstr>
      <vt:lpstr>Vol_FTTX_DM</vt:lpstr>
      <vt:lpstr>Vol_FTTX_InP</vt:lpstr>
      <vt:lpstr>Vol_FTTX_LiNb</vt:lpstr>
      <vt:lpstr>Vol_FTTX_SiP</vt:lpstr>
      <vt:lpstr>Vol_FTTX_VCL</vt:lpstr>
      <vt:lpstr>Vol_WDM_GaAs_discretes</vt:lpstr>
      <vt:lpstr>Vol_WDM_GaAs_integrated</vt:lpstr>
      <vt:lpstr>Vol_WDM_InP_discretes</vt:lpstr>
      <vt:lpstr>Vol_WDM_InP_integrated</vt:lpstr>
      <vt:lpstr>Vol_WDM_LN_discretes</vt:lpstr>
      <vt:lpstr>Vol_WDM_LN_integrated</vt:lpstr>
      <vt:lpstr>Vol_WDM_SiP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JSL</dc:creator>
  <cp:lastModifiedBy>Stelyana Baleva</cp:lastModifiedBy>
  <cp:revision/>
  <dcterms:created xsi:type="dcterms:W3CDTF">2016-01-12T17:45:04Z</dcterms:created>
  <dcterms:modified xsi:type="dcterms:W3CDTF">2022-05-31T21:28:14Z</dcterms:modified>
</cp:coreProperties>
</file>