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ml.chartshapes+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1.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Stelyana Baleva\Dropbox\LC Reports\Next gen access\2021 update\Deliverables\"/>
    </mc:Choice>
  </mc:AlternateContent>
  <xr:revisionPtr revIDLastSave="0" documentId="13_ncr:1_{E1A82AE3-AFE5-421B-821E-2EB45F8FFE3C}" xr6:coauthVersionLast="47" xr6:coauthVersionMax="47" xr10:uidLastSave="{00000000-0000-0000-0000-000000000000}"/>
  <bookViews>
    <workbookView xWindow="-98" yWindow="-98" windowWidth="19396" windowHeight="11596" xr2:uid="{00000000-000D-0000-FFFF-FFFF00000000}"/>
  </bookViews>
  <sheets>
    <sheet name="Introduction" sheetId="1" r:id="rId1"/>
    <sheet name="Methodology" sheetId="2" r:id="rId2"/>
    <sheet name="Definitions" sheetId="7" r:id="rId3"/>
    <sheet name="Dashboard" sheetId="4" r:id="rId4"/>
    <sheet name="Summary" sheetId="12" r:id="rId5"/>
    <sheet name="FTTx" sheetId="16" r:id="rId6"/>
    <sheet name="Fronthaul" sheetId="15" r:id="rId7"/>
    <sheet name="Fronthaul regional splits" sheetId="26" r:id="rId8"/>
    <sheet name="Fronthaul selected countries" sheetId="27" r:id="rId9"/>
    <sheet name="Backhaul" sheetId="22" r:id="rId10"/>
    <sheet name="Report charts" sheetId="13" r:id="rId11"/>
  </sheets>
  <externalReferences>
    <externalReference r:id="rId12"/>
    <externalReference r:id="rId13"/>
  </externalReferences>
  <definedNames>
    <definedName name="_Fill" localSheetId="6" hidden="1">'[1]Sum-Oak'!#REF!</definedName>
    <definedName name="_Fill" localSheetId="8" hidden="1">'[1]Sum-Oak'!#REF!</definedName>
    <definedName name="_Fill" localSheetId="5" hidden="1">'[1]Sum-Oak'!#REF!</definedName>
    <definedName name="_Fill" localSheetId="4" hidden="1">'[1]Sum-Oak'!#REF!</definedName>
    <definedName name="_Fill" hidden="1">'[1]Sum-Oak'!#REF!</definedName>
    <definedName name="_Key1" localSheetId="6" hidden="1">[2]Bankruptcies!#REF!</definedName>
    <definedName name="_Key1" localSheetId="8" hidden="1">[2]Bankruptcies!#REF!</definedName>
    <definedName name="_Key1" localSheetId="5" hidden="1">[2]Bankruptcies!#REF!</definedName>
    <definedName name="_Key1" localSheetId="4" hidden="1">[2]Bankruptcies!#REF!</definedName>
    <definedName name="_Key1" hidden="1">[2]Bankruptcies!#REF!</definedName>
    <definedName name="_Key2" localSheetId="6" hidden="1">#REF!</definedName>
    <definedName name="_Key2" localSheetId="8" hidden="1">#REF!</definedName>
    <definedName name="_Key2" localSheetId="5" hidden="1">#REF!</definedName>
    <definedName name="_Key2" localSheetId="4" hidden="1">#REF!</definedName>
    <definedName name="_Key2" hidden="1">#REF!</definedName>
    <definedName name="_Order1" hidden="1">0</definedName>
    <definedName name="_Order2" hidden="1">0</definedName>
    <definedName name="_Sort" localSheetId="6" hidden="1">#REF!</definedName>
    <definedName name="_Sort" localSheetId="8" hidden="1">#REF!</definedName>
    <definedName name="_Sort" localSheetId="5" hidden="1">#REF!</definedName>
    <definedName name="_Sort" localSheetId="4" hidden="1">#REF!</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nscount" hidden="1">2</definedName>
    <definedName name="AS2DocOpenMode" hidden="1">"AS2DocumentEdit"</definedName>
    <definedName name="Current_cell">!A1</definedName>
    <definedName name="HTML_CodePage" hidden="1">1252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ProdBH">Backhaul!$P$10:$P$27</definedName>
    <definedName name="ProdFH">Fronthaul!$Q$9:$Q$27</definedName>
    <definedName name="ProdFX">FTTx!$N$8:$N$27</definedName>
    <definedName name="RevBH">Backhaul!$E$54:$O$71</definedName>
    <definedName name="RevFH">Fronthaul!$E$54:$O$72</definedName>
    <definedName name="RevFX">FTTx!$C$53:$M$72</definedName>
    <definedName name="VolBH">Backhaul!$E$10:$O$27</definedName>
    <definedName name="VolFH">Fronthaul!$E$9:$O$27</definedName>
    <definedName name="VolFX">FTTx!$C$8:$M$27</definedName>
    <definedName name="Waterfalldata">#REF!</definedName>
    <definedName name="Z_2DE5EA60_7A3A_11D2_AE76_0080C7A84E90_.wvu.Cols" localSheetId="6" hidden="1">#REF!</definedName>
    <definedName name="Z_2DE5EA60_7A3A_11D2_AE76_0080C7A84E90_.wvu.Cols" localSheetId="8" hidden="1">#REF!</definedName>
    <definedName name="Z_2DE5EA60_7A3A_11D2_AE76_0080C7A84E90_.wvu.Cols" localSheetId="5" hidden="1">#REF!</definedName>
    <definedName name="Z_2DE5EA60_7A3A_11D2_AE76_0080C7A84E90_.wvu.Cols" localSheetId="4" hidden="1">#REF!</definedName>
    <definedName name="Z_2DE5EA60_7A3A_11D2_AE76_0080C7A84E90_.wvu.Cols" hidden="1">#REF!</definedName>
    <definedName name="Z_2DE5EA60_7A3A_11D2_AE76_0080C7A84E90_.wvu.PrintArea" localSheetId="6" hidden="1">#REF!</definedName>
    <definedName name="Z_2DE5EA60_7A3A_11D2_AE76_0080C7A84E90_.wvu.PrintArea" localSheetId="8" hidden="1">#REF!</definedName>
    <definedName name="Z_2DE5EA60_7A3A_11D2_AE76_0080C7A84E90_.wvu.PrintArea" localSheetId="5" hidden="1">#REF!</definedName>
    <definedName name="Z_2DE5EA60_7A3A_11D2_AE76_0080C7A84E90_.wvu.PrintArea" localSheetId="4" hidden="1">#REF!</definedName>
    <definedName name="Z_2DE5EA60_7A3A_11D2_AE76_0080C7A84E90_.wvu.PrintArea" hidden="1">#REF!</definedName>
    <definedName name="Z_2DE5EA60_7A3A_11D2_AE76_0080C7A84E90_.wvu.Rows" localSheetId="6" hidden="1">#REF!</definedName>
    <definedName name="Z_2DE5EA60_7A3A_11D2_AE76_0080C7A84E90_.wvu.Rows" localSheetId="8" hidden="1">#REF!</definedName>
    <definedName name="Z_2DE5EA60_7A3A_11D2_AE76_0080C7A84E90_.wvu.Rows" localSheetId="5" hidden="1">#REF!</definedName>
    <definedName name="Z_2DE5EA60_7A3A_11D2_AE76_0080C7A84E90_.wvu.Rows" localSheetId="4" hidden="1">#REF!</definedName>
    <definedName name="Z_2DE5EA60_7A3A_11D2_AE76_0080C7A84E90_.wvu.Rows"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49" i="12" l="1"/>
  <c r="T203" i="13" l="1"/>
  <c r="W115" i="13" l="1"/>
  <c r="W112" i="13"/>
  <c r="W113" i="13"/>
  <c r="W111" i="13"/>
  <c r="B107" i="27"/>
  <c r="B108" i="27"/>
  <c r="B109" i="27"/>
  <c r="B110" i="27"/>
  <c r="B111" i="27"/>
  <c r="B79" i="27"/>
  <c r="L79" i="27" s="1"/>
  <c r="B80" i="27"/>
  <c r="L80" i="27" s="1"/>
  <c r="B81" i="27"/>
  <c r="L81" i="27" s="1"/>
  <c r="B82" i="27"/>
  <c r="B83" i="27"/>
  <c r="B52" i="27"/>
  <c r="B53" i="27"/>
  <c r="B54" i="27"/>
  <c r="B55" i="27"/>
  <c r="B56" i="27"/>
  <c r="C83" i="27"/>
  <c r="B84" i="27"/>
  <c r="L84" i="27" s="1"/>
  <c r="L83" i="27"/>
  <c r="L82" i="27"/>
  <c r="B78" i="27"/>
  <c r="L78" i="27" s="1"/>
  <c r="L26" i="26"/>
  <c r="L27" i="26"/>
  <c r="L28" i="26"/>
  <c r="L29" i="26"/>
  <c r="L30" i="26"/>
  <c r="L31" i="26"/>
  <c r="L53" i="26"/>
  <c r="L54" i="26"/>
  <c r="L55" i="26"/>
  <c r="L56" i="26"/>
  <c r="L57" i="26"/>
  <c r="L58" i="26"/>
  <c r="B53" i="26"/>
  <c r="B54" i="26"/>
  <c r="B55" i="26"/>
  <c r="B56" i="26"/>
  <c r="B57" i="26"/>
  <c r="B58" i="26"/>
  <c r="B112" i="26" l="1"/>
  <c r="B83" i="26"/>
  <c r="B115" i="26"/>
  <c r="B86" i="26"/>
  <c r="L82" i="26"/>
  <c r="B82" i="26"/>
  <c r="B110" i="26"/>
  <c r="B81" i="26"/>
  <c r="L85" i="26"/>
  <c r="B85" i="26"/>
  <c r="B113" i="26"/>
  <c r="B84" i="26"/>
  <c r="C83" i="26"/>
  <c r="C82" i="26"/>
  <c r="C84" i="26"/>
  <c r="C113" i="26"/>
  <c r="C112" i="26"/>
  <c r="M56" i="27"/>
  <c r="L86" i="26"/>
  <c r="L83" i="26"/>
  <c r="L84" i="26"/>
  <c r="L81" i="26"/>
  <c r="B114" i="26"/>
  <c r="B111" i="26"/>
  <c r="B211" i="12" l="1"/>
  <c r="B210" i="12"/>
  <c r="B209" i="12"/>
  <c r="T204" i="13" l="1"/>
  <c r="F27" i="15"/>
  <c r="D147" i="13" s="1"/>
  <c r="M232" i="13" l="1"/>
  <c r="M227" i="13"/>
  <c r="S202" i="13"/>
  <c r="M172" i="13"/>
  <c r="O31" i="22" l="1"/>
  <c r="O53" i="22"/>
  <c r="M178" i="12"/>
  <c r="M30" i="16"/>
  <c r="Z178" i="12"/>
  <c r="L119" i="12"/>
  <c r="L120" i="12"/>
  <c r="M375" i="12" l="1"/>
  <c r="Z375" i="12"/>
  <c r="M372" i="12"/>
  <c r="M211" i="12"/>
  <c r="Z376" i="12"/>
  <c r="M376" i="12"/>
  <c r="M339" i="12"/>
  <c r="M247" i="12"/>
  <c r="Z373" i="12"/>
  <c r="M373" i="12"/>
  <c r="M371" i="12"/>
  <c r="F53" i="12"/>
  <c r="E53" i="12"/>
  <c r="D53" i="12"/>
  <c r="M119" i="12"/>
  <c r="Z179" i="12"/>
  <c r="M120" i="12"/>
  <c r="M179" i="12"/>
  <c r="M115" i="12"/>
  <c r="Z115" i="12"/>
  <c r="Z119" i="12" l="1"/>
  <c r="B106" i="27"/>
  <c r="B112" i="27"/>
  <c r="L51" i="27"/>
  <c r="L52" i="27"/>
  <c r="L53" i="27"/>
  <c r="L54" i="27"/>
  <c r="L55" i="27"/>
  <c r="L56" i="27"/>
  <c r="L57" i="27"/>
  <c r="L25" i="27"/>
  <c r="L26" i="27"/>
  <c r="L27" i="27"/>
  <c r="L28" i="27"/>
  <c r="L29" i="27"/>
  <c r="L30" i="27"/>
  <c r="L31" i="27"/>
  <c r="B3" i="27"/>
  <c r="B2" i="27"/>
  <c r="M55" i="27"/>
  <c r="M29" i="27"/>
  <c r="C55" i="27"/>
  <c r="M53" i="27"/>
  <c r="M27" i="27"/>
  <c r="C53" i="27"/>
  <c r="M54" i="27"/>
  <c r="M28" i="27"/>
  <c r="C54" i="27"/>
  <c r="M52" i="27"/>
  <c r="M26" i="27"/>
  <c r="C52" i="27"/>
  <c r="B3" i="26"/>
  <c r="B2" i="26"/>
  <c r="O243" i="12" l="1"/>
  <c r="Q247" i="12"/>
  <c r="R247" i="12"/>
  <c r="Q248" i="12"/>
  <c r="R248" i="12"/>
  <c r="P248" i="12"/>
  <c r="P247" i="12"/>
  <c r="P245" i="12"/>
  <c r="B241" i="12"/>
  <c r="O241" i="12" s="1"/>
  <c r="B277" i="12"/>
  <c r="O277" i="12" s="1"/>
  <c r="B307" i="12"/>
  <c r="O307" i="12"/>
  <c r="P279" i="12"/>
  <c r="Q279" i="12"/>
  <c r="R279" i="12"/>
  <c r="P281" i="12"/>
  <c r="Q281" i="12"/>
  <c r="R281" i="12"/>
  <c r="P282" i="12"/>
  <c r="Q282" i="12"/>
  <c r="O281" i="12"/>
  <c r="O282" i="12"/>
  <c r="O280" i="12"/>
  <c r="O279" i="12"/>
  <c r="AA278" i="12"/>
  <c r="O248" i="12"/>
  <c r="O247" i="12"/>
  <c r="O246" i="12"/>
  <c r="O245" i="12"/>
  <c r="O244" i="12"/>
  <c r="AA242" i="12"/>
  <c r="F61" i="22" l="1"/>
  <c r="F63" i="22"/>
  <c r="F64" i="22"/>
  <c r="F66" i="22"/>
  <c r="F67" i="22"/>
  <c r="E64" i="22"/>
  <c r="E65" i="22"/>
  <c r="E66" i="22"/>
  <c r="E67" i="22"/>
  <c r="E68" i="22"/>
  <c r="F62" i="22"/>
  <c r="B3" i="22"/>
  <c r="O376" i="12"/>
  <c r="E53" i="22"/>
  <c r="F53" i="22"/>
  <c r="G53" i="22"/>
  <c r="H53" i="22"/>
  <c r="I53" i="22"/>
  <c r="J53" i="22"/>
  <c r="K53" i="22"/>
  <c r="L53" i="22"/>
  <c r="M53" i="22"/>
  <c r="N53" i="22"/>
  <c r="E31" i="22"/>
  <c r="F31" i="22"/>
  <c r="G31" i="22"/>
  <c r="H31" i="22"/>
  <c r="I31" i="22"/>
  <c r="J31" i="22"/>
  <c r="K31" i="22"/>
  <c r="L31" i="22"/>
  <c r="M31" i="22"/>
  <c r="N31" i="22"/>
  <c r="B9" i="22"/>
  <c r="B53" i="22" s="1"/>
  <c r="C9" i="22"/>
  <c r="C31" i="22" s="1"/>
  <c r="D9" i="22"/>
  <c r="D53" i="22" s="1"/>
  <c r="B2" i="22"/>
  <c r="B70" i="22"/>
  <c r="B69" i="22"/>
  <c r="B48" i="22"/>
  <c r="P26" i="22" s="1"/>
  <c r="B47" i="22"/>
  <c r="P25" i="22" s="1"/>
  <c r="D68" i="22"/>
  <c r="C68" i="22"/>
  <c r="B68" i="22"/>
  <c r="D67" i="22"/>
  <c r="C45" i="22"/>
  <c r="B67" i="22"/>
  <c r="D44" i="22"/>
  <c r="B44" i="22"/>
  <c r="D65" i="22"/>
  <c r="C65" i="22"/>
  <c r="B65" i="22"/>
  <c r="D64" i="22"/>
  <c r="C64" i="22"/>
  <c r="D63" i="22"/>
  <c r="C63" i="22"/>
  <c r="B41" i="22"/>
  <c r="C62" i="22"/>
  <c r="B62" i="22"/>
  <c r="C39" i="22"/>
  <c r="B61" i="22"/>
  <c r="D60" i="22"/>
  <c r="C60" i="22"/>
  <c r="B38" i="22"/>
  <c r="D59" i="22"/>
  <c r="B59" i="22"/>
  <c r="D36" i="22"/>
  <c r="C58" i="22"/>
  <c r="D57" i="22"/>
  <c r="C57" i="22"/>
  <c r="B57" i="22"/>
  <c r="D56" i="22"/>
  <c r="C56" i="22"/>
  <c r="B56" i="22"/>
  <c r="C33" i="22"/>
  <c r="D32" i="22"/>
  <c r="B32" i="22"/>
  <c r="B45" i="22"/>
  <c r="D282" i="12"/>
  <c r="C282" i="12"/>
  <c r="D281" i="12"/>
  <c r="C281" i="12"/>
  <c r="D54" i="15"/>
  <c r="O316" i="12"/>
  <c r="R202" i="13"/>
  <c r="K232" i="13"/>
  <c r="L232" i="13"/>
  <c r="K227" i="13"/>
  <c r="L227" i="13"/>
  <c r="K172" i="13"/>
  <c r="L172" i="13"/>
  <c r="L115" i="12"/>
  <c r="L178" i="12"/>
  <c r="L30" i="16"/>
  <c r="K30" i="16"/>
  <c r="E200" i="13"/>
  <c r="L179" i="12"/>
  <c r="AA337" i="12"/>
  <c r="P33" i="4"/>
  <c r="P32" i="4"/>
  <c r="P31" i="4"/>
  <c r="D58" i="13"/>
  <c r="C58" i="13"/>
  <c r="P211" i="12"/>
  <c r="Q211" i="12"/>
  <c r="R211" i="12"/>
  <c r="N27" i="16"/>
  <c r="O372" i="12"/>
  <c r="O373" i="12"/>
  <c r="O374" i="12"/>
  <c r="O375" i="12"/>
  <c r="O371" i="12"/>
  <c r="O369" i="12"/>
  <c r="B369" i="12"/>
  <c r="AA370" i="12"/>
  <c r="O56" i="12"/>
  <c r="O177" i="12"/>
  <c r="O55" i="12"/>
  <c r="O54" i="12"/>
  <c r="O53" i="12"/>
  <c r="B72" i="16"/>
  <c r="B3" i="16"/>
  <c r="B2" i="16"/>
  <c r="O208" i="12"/>
  <c r="B72" i="15"/>
  <c r="D53" i="15"/>
  <c r="C53" i="15"/>
  <c r="B53" i="15"/>
  <c r="B50" i="15"/>
  <c r="D31" i="15"/>
  <c r="C31" i="15"/>
  <c r="B31" i="15"/>
  <c r="B3" i="15"/>
  <c r="B2" i="15"/>
  <c r="O212" i="12"/>
  <c r="O120" i="12"/>
  <c r="F207" i="13"/>
  <c r="F209" i="13" s="1"/>
  <c r="E207" i="13"/>
  <c r="E209" i="13" s="1"/>
  <c r="AA308" i="12"/>
  <c r="AA207" i="12"/>
  <c r="AA176" i="12"/>
  <c r="AA148" i="12"/>
  <c r="AA114" i="12"/>
  <c r="B3" i="13"/>
  <c r="B2" i="13"/>
  <c r="F200" i="13"/>
  <c r="O119" i="12"/>
  <c r="O118" i="12"/>
  <c r="O117" i="12"/>
  <c r="O116" i="12"/>
  <c r="O115" i="12"/>
  <c r="B3" i="12"/>
  <c r="B2" i="12"/>
  <c r="B2" i="7"/>
  <c r="B3" i="7"/>
  <c r="B3" i="4"/>
  <c r="B3" i="2"/>
  <c r="B2" i="4"/>
  <c r="B2" i="2"/>
  <c r="D62" i="16"/>
  <c r="D63" i="16"/>
  <c r="B63" i="16"/>
  <c r="B41" i="16" s="1"/>
  <c r="N17" i="16"/>
  <c r="B53" i="16"/>
  <c r="B31" i="16" s="1"/>
  <c r="B54" i="16"/>
  <c r="B32" i="16" s="1"/>
  <c r="B55" i="16"/>
  <c r="B33" i="16" s="1"/>
  <c r="N11" i="16"/>
  <c r="B57" i="16"/>
  <c r="B35" i="16" s="1"/>
  <c r="N13" i="16"/>
  <c r="B59" i="16"/>
  <c r="B37" i="16" s="1"/>
  <c r="N15" i="16"/>
  <c r="B61" i="16"/>
  <c r="B39" i="16" s="1"/>
  <c r="N19" i="16"/>
  <c r="N20" i="16"/>
  <c r="B66" i="16"/>
  <c r="B44" i="16" s="1"/>
  <c r="B67" i="16"/>
  <c r="B45" i="16" s="1"/>
  <c r="B46" i="16"/>
  <c r="B47" i="16"/>
  <c r="B70" i="16"/>
  <c r="B48" i="16" s="1"/>
  <c r="B71" i="16"/>
  <c r="B49" i="16" s="1"/>
  <c r="N23" i="16"/>
  <c r="B64" i="16"/>
  <c r="B42" i="16" s="1"/>
  <c r="B58" i="16"/>
  <c r="B36" i="16" s="1"/>
  <c r="N9" i="16"/>
  <c r="C62" i="16"/>
  <c r="C63" i="16"/>
  <c r="N22" i="16"/>
  <c r="N16" i="16"/>
  <c r="N12" i="16"/>
  <c r="N8" i="16"/>
  <c r="N26" i="16"/>
  <c r="N25" i="16"/>
  <c r="B56" i="16"/>
  <c r="B34" i="16" s="1"/>
  <c r="D118" i="12"/>
  <c r="H120" i="12"/>
  <c r="E178" i="12"/>
  <c r="D64" i="16"/>
  <c r="D66" i="16"/>
  <c r="C27" i="16"/>
  <c r="C58" i="16"/>
  <c r="P178" i="12" s="1"/>
  <c r="D61" i="16"/>
  <c r="D65" i="16"/>
  <c r="C178" i="12"/>
  <c r="D69" i="16"/>
  <c r="C68" i="16"/>
  <c r="C57" i="16"/>
  <c r="C69" i="16"/>
  <c r="D55" i="16"/>
  <c r="F178" i="12"/>
  <c r="D68" i="16"/>
  <c r="C119" i="12"/>
  <c r="E119" i="12"/>
  <c r="H178" i="12"/>
  <c r="T178" i="12"/>
  <c r="E115" i="12"/>
  <c r="D56" i="16"/>
  <c r="F115" i="12"/>
  <c r="H115" i="12"/>
  <c r="W178" i="12"/>
  <c r="X178" i="12"/>
  <c r="J178" i="12"/>
  <c r="D58" i="16"/>
  <c r="H179" i="12"/>
  <c r="Y178" i="12"/>
  <c r="F27" i="16"/>
  <c r="D31" i="22" l="1"/>
  <c r="E210" i="13"/>
  <c r="F210" i="13"/>
  <c r="B31" i="22"/>
  <c r="C53" i="22"/>
  <c r="J376" i="12"/>
  <c r="W376" i="12"/>
  <c r="J373" i="12"/>
  <c r="W373" i="12"/>
  <c r="J375" i="12"/>
  <c r="W375" i="12"/>
  <c r="J371" i="12"/>
  <c r="W372" i="12"/>
  <c r="J372" i="12"/>
  <c r="Y115" i="12"/>
  <c r="D32" i="15"/>
  <c r="D58" i="22"/>
  <c r="B46" i="22"/>
  <c r="C42" i="22"/>
  <c r="B63" i="22"/>
  <c r="C46" i="22"/>
  <c r="C40" i="22"/>
  <c r="D46" i="22"/>
  <c r="C35" i="22"/>
  <c r="C43" i="22"/>
  <c r="D66" i="22"/>
  <c r="B37" i="22"/>
  <c r="D35" i="22"/>
  <c r="R178" i="12"/>
  <c r="C115" i="12"/>
  <c r="N18" i="16"/>
  <c r="N10" i="16"/>
  <c r="N14" i="16"/>
  <c r="B39" i="22"/>
  <c r="D43" i="22"/>
  <c r="V179" i="12"/>
  <c r="D54" i="16"/>
  <c r="D60" i="16"/>
  <c r="Q179" i="12" s="1"/>
  <c r="C120" i="12"/>
  <c r="E27" i="16"/>
  <c r="F28" i="16" s="1"/>
  <c r="N24" i="16"/>
  <c r="K119" i="12"/>
  <c r="D150" i="12"/>
  <c r="F119" i="12"/>
  <c r="D120" i="12"/>
  <c r="D57" i="16"/>
  <c r="Q116" i="12" s="1"/>
  <c r="C55" i="16"/>
  <c r="C117" i="12"/>
  <c r="C56" i="16"/>
  <c r="D119" i="12"/>
  <c r="B68" i="16"/>
  <c r="S115" i="12"/>
  <c r="C59" i="16"/>
  <c r="G178" i="12"/>
  <c r="F120" i="12"/>
  <c r="D53" i="16"/>
  <c r="C70" i="16"/>
  <c r="C60" i="16"/>
  <c r="C150" i="12"/>
  <c r="C149" i="12" s="1"/>
  <c r="B60" i="16"/>
  <c r="B38" i="16" s="1"/>
  <c r="B62" i="16"/>
  <c r="B40" i="16" s="1"/>
  <c r="B35" i="22"/>
  <c r="D179" i="12"/>
  <c r="G115" i="12"/>
  <c r="R120" i="12"/>
  <c r="E120" i="12"/>
  <c r="N21" i="16"/>
  <c r="F373" i="12"/>
  <c r="K178" i="12"/>
  <c r="I178" i="12"/>
  <c r="B40" i="22"/>
  <c r="B66" i="22"/>
  <c r="L375" i="12"/>
  <c r="G373" i="12"/>
  <c r="F376" i="12"/>
  <c r="D374" i="12"/>
  <c r="D371" i="12"/>
  <c r="C55" i="22"/>
  <c r="G375" i="12"/>
  <c r="L376" i="12"/>
  <c r="F116" i="12"/>
  <c r="J179" i="12"/>
  <c r="I119" i="12"/>
  <c r="S178" i="12"/>
  <c r="E117" i="12"/>
  <c r="D71" i="16"/>
  <c r="D54" i="22"/>
  <c r="D42" i="22"/>
  <c r="C41" i="22"/>
  <c r="C61" i="22"/>
  <c r="I376" i="12"/>
  <c r="E373" i="12"/>
  <c r="C53" i="16"/>
  <c r="C179" i="12"/>
  <c r="C177" i="12" s="1"/>
  <c r="D59" i="16"/>
  <c r="D70" i="16"/>
  <c r="C66" i="16"/>
  <c r="G120" i="12"/>
  <c r="K120" i="12"/>
  <c r="B65" i="16"/>
  <c r="B43" i="16" s="1"/>
  <c r="Q120" i="12"/>
  <c r="D32" i="13" s="1"/>
  <c r="B34" i="22"/>
  <c r="B60" i="22"/>
  <c r="B54" i="22"/>
  <c r="K376" i="12"/>
  <c r="I372" i="12"/>
  <c r="H373" i="12"/>
  <c r="G376" i="12"/>
  <c r="F375" i="12"/>
  <c r="E372" i="12"/>
  <c r="Q118" i="12"/>
  <c r="D30" i="13" s="1"/>
  <c r="E374" i="12"/>
  <c r="C372" i="12"/>
  <c r="S120" i="12"/>
  <c r="E376" i="12"/>
  <c r="E371" i="12"/>
  <c r="F150" i="12"/>
  <c r="F149" i="12" s="1"/>
  <c r="K179" i="12"/>
  <c r="D116" i="12"/>
  <c r="W115" i="12"/>
  <c r="E118" i="12"/>
  <c r="D117" i="12"/>
  <c r="R115" i="12"/>
  <c r="E179" i="12"/>
  <c r="T120" i="12"/>
  <c r="C53" i="12"/>
  <c r="R117" i="12"/>
  <c r="E116" i="12"/>
  <c r="C65" i="16"/>
  <c r="C54" i="16"/>
  <c r="P115" i="12" s="1"/>
  <c r="C61" i="16"/>
  <c r="C71" i="16"/>
  <c r="J120" i="12"/>
  <c r="D41" i="22"/>
  <c r="C36" i="22"/>
  <c r="R376" i="12"/>
  <c r="S376" i="12"/>
  <c r="L371" i="12"/>
  <c r="K375" i="12"/>
  <c r="I373" i="12"/>
  <c r="H376" i="12"/>
  <c r="F372" i="12"/>
  <c r="D375" i="12"/>
  <c r="D372" i="12"/>
  <c r="C118" i="12"/>
  <c r="P120" i="12"/>
  <c r="C32" i="13" s="1"/>
  <c r="C116" i="12"/>
  <c r="D115" i="12"/>
  <c r="D67" i="16"/>
  <c r="Q119" i="12" s="1"/>
  <c r="D31" i="13" s="1"/>
  <c r="C67" i="16"/>
  <c r="I120" i="12"/>
  <c r="C64" i="16"/>
  <c r="D37" i="22"/>
  <c r="C32" i="15"/>
  <c r="C54" i="15"/>
  <c r="C54" i="22"/>
  <c r="C32" i="22"/>
  <c r="P10" i="22" s="1"/>
  <c r="D55" i="22"/>
  <c r="D33" i="22"/>
  <c r="C66" i="22"/>
  <c r="C44" i="22"/>
  <c r="P22" i="22" s="1"/>
  <c r="L372" i="12"/>
  <c r="H371" i="12"/>
  <c r="D376" i="12"/>
  <c r="F68" i="22"/>
  <c r="Q376" i="12" s="1"/>
  <c r="B58" i="22"/>
  <c r="B36" i="22"/>
  <c r="D34" i="22"/>
  <c r="F27" i="22"/>
  <c r="D62" i="22"/>
  <c r="D40" i="22"/>
  <c r="B42" i="22"/>
  <c r="B64" i="22"/>
  <c r="F65" i="22"/>
  <c r="Q375" i="12" s="1"/>
  <c r="I371" i="12"/>
  <c r="C37" i="22"/>
  <c r="C59" i="22"/>
  <c r="K371" i="12"/>
  <c r="E375" i="12"/>
  <c r="R375" i="12"/>
  <c r="D45" i="22"/>
  <c r="P23" i="22" s="1"/>
  <c r="D38" i="22"/>
  <c r="B55" i="22"/>
  <c r="B33" i="22"/>
  <c r="D61" i="22"/>
  <c r="D39" i="22"/>
  <c r="C67" i="22"/>
  <c r="R374" i="12"/>
  <c r="P376" i="12"/>
  <c r="L373" i="12"/>
  <c r="K372" i="12"/>
  <c r="H375" i="12"/>
  <c r="H372" i="12"/>
  <c r="G371" i="12"/>
  <c r="D373" i="12"/>
  <c r="B43" i="22"/>
  <c r="P21" i="22" s="1"/>
  <c r="C38" i="22"/>
  <c r="C34" i="22"/>
  <c r="Q374" i="12"/>
  <c r="K373" i="12"/>
  <c r="I375" i="12"/>
  <c r="G372" i="12"/>
  <c r="C375" i="12"/>
  <c r="C371" i="12"/>
  <c r="F371" i="12"/>
  <c r="C376" i="12"/>
  <c r="F118" i="12"/>
  <c r="F117" i="12"/>
  <c r="S179" i="12"/>
  <c r="Q178" i="12"/>
  <c r="I179" i="12"/>
  <c r="F179" i="12"/>
  <c r="J115" i="12"/>
  <c r="K115" i="12"/>
  <c r="I115" i="12"/>
  <c r="D178" i="12"/>
  <c r="D27" i="16"/>
  <c r="V115" i="12"/>
  <c r="J119" i="12"/>
  <c r="V178" i="12"/>
  <c r="H119" i="12"/>
  <c r="E150" i="12"/>
  <c r="P179" i="12"/>
  <c r="B69" i="16"/>
  <c r="C229" i="13"/>
  <c r="G119" i="12"/>
  <c r="P375" i="12"/>
  <c r="P20" i="22" l="1"/>
  <c r="E177" i="12"/>
  <c r="E180" i="12" s="1"/>
  <c r="T119" i="12"/>
  <c r="E149" i="12"/>
  <c r="E152" i="12" s="1"/>
  <c r="P14" i="22"/>
  <c r="P13" i="22"/>
  <c r="P16" i="22"/>
  <c r="P19" i="22"/>
  <c r="P11" i="22"/>
  <c r="P12" i="22"/>
  <c r="P18" i="22"/>
  <c r="P24" i="22"/>
  <c r="P17" i="22"/>
  <c r="P15" i="22"/>
  <c r="D169" i="13"/>
  <c r="Q117" i="12"/>
  <c r="C230" i="13"/>
  <c r="W371" i="12"/>
  <c r="U120" i="12"/>
  <c r="Y179" i="12"/>
  <c r="R179" i="12"/>
  <c r="C151" i="12"/>
  <c r="Y119" i="12"/>
  <c r="D56" i="12"/>
  <c r="E56" i="12"/>
  <c r="P118" i="12"/>
  <c r="C30" i="13" s="1"/>
  <c r="Q115" i="12"/>
  <c r="R119" i="12"/>
  <c r="V119" i="12"/>
  <c r="P116" i="12"/>
  <c r="T179" i="12"/>
  <c r="R118" i="12"/>
  <c r="P117" i="12"/>
  <c r="P53" i="12"/>
  <c r="D72" i="16"/>
  <c r="F121" i="12"/>
  <c r="P119" i="12"/>
  <c r="C31" i="13" s="1"/>
  <c r="U179" i="12"/>
  <c r="AA179" i="12" s="1"/>
  <c r="U115" i="12"/>
  <c r="U178" i="12"/>
  <c r="U119" i="12"/>
  <c r="R150" i="12"/>
  <c r="P150" i="12"/>
  <c r="Q53" i="12"/>
  <c r="W119" i="12"/>
  <c r="Q150" i="12"/>
  <c r="C72" i="16"/>
  <c r="E121" i="12"/>
  <c r="R116" i="12"/>
  <c r="C121" i="12"/>
  <c r="E377" i="12"/>
  <c r="T115" i="12"/>
  <c r="D377" i="12"/>
  <c r="F151" i="12"/>
  <c r="F152" i="12"/>
  <c r="D121" i="12"/>
  <c r="X119" i="12"/>
  <c r="D177" i="12"/>
  <c r="D180" i="12" s="1"/>
  <c r="D149" i="12"/>
  <c r="D28" i="16"/>
  <c r="E28" i="16"/>
  <c r="D229" i="13"/>
  <c r="C180" i="12"/>
  <c r="S150" i="12"/>
  <c r="S53" i="12"/>
  <c r="S117" i="12"/>
  <c r="X179" i="12"/>
  <c r="S116" i="12"/>
  <c r="E151" i="12"/>
  <c r="W179" i="12"/>
  <c r="R53" i="12"/>
  <c r="D234" i="13"/>
  <c r="S119" i="12"/>
  <c r="X115" i="12"/>
  <c r="F177" i="12"/>
  <c r="F180" i="12" s="1"/>
  <c r="S118" i="12"/>
  <c r="D235" i="13" l="1"/>
  <c r="D230" i="13"/>
  <c r="AA119" i="12"/>
  <c r="Q121" i="12"/>
  <c r="R121" i="12"/>
  <c r="Q177" i="12"/>
  <c r="P177" i="12"/>
  <c r="P149" i="12"/>
  <c r="E378" i="12"/>
  <c r="P121" i="12"/>
  <c r="C29" i="13" s="1"/>
  <c r="Q149" i="12"/>
  <c r="Q151" i="12" s="1"/>
  <c r="C234" i="13"/>
  <c r="D73" i="16"/>
  <c r="S177" i="12"/>
  <c r="S149" i="12"/>
  <c r="S151" i="12" s="1"/>
  <c r="R149" i="12"/>
  <c r="R177" i="12"/>
  <c r="F73" i="16"/>
  <c r="D152" i="12"/>
  <c r="D151" i="12"/>
  <c r="S121" i="12"/>
  <c r="D81" i="13" l="1"/>
  <c r="D29" i="13"/>
  <c r="C235" i="13"/>
  <c r="C81" i="13"/>
  <c r="P151" i="12"/>
  <c r="R151" i="12"/>
  <c r="E61" i="22" l="1"/>
  <c r="E63" i="22"/>
  <c r="C373" i="12" l="1"/>
  <c r="E27" i="22"/>
  <c r="E60" i="22"/>
  <c r="E62" i="22"/>
  <c r="P374" i="12" s="1"/>
  <c r="C374" i="12"/>
  <c r="C56" i="12" l="1"/>
  <c r="C377" i="12"/>
  <c r="P373" i="12"/>
  <c r="F374" i="12"/>
  <c r="F56" i="12" l="1"/>
  <c r="D378" i="12"/>
  <c r="S374" i="12"/>
  <c r="F377" i="12"/>
  <c r="F378" i="12" l="1"/>
  <c r="C71" i="15" l="1"/>
  <c r="B60" i="15"/>
  <c r="B68" i="15"/>
  <c r="B45" i="15"/>
  <c r="B69" i="15"/>
  <c r="B49" i="15"/>
  <c r="B71" i="15"/>
  <c r="Q25" i="15"/>
  <c r="D67" i="15"/>
  <c r="D45" i="15"/>
  <c r="D65" i="15"/>
  <c r="D43" i="15"/>
  <c r="Q10" i="15"/>
  <c r="C61" i="15"/>
  <c r="C39" i="15"/>
  <c r="B40" i="15"/>
  <c r="B62" i="15"/>
  <c r="B32" i="15"/>
  <c r="Q9" i="15"/>
  <c r="B54" i="15"/>
  <c r="B48" i="15"/>
  <c r="B70" i="15"/>
  <c r="D47" i="15"/>
  <c r="D69" i="15"/>
  <c r="D44" i="15"/>
  <c r="D66" i="15"/>
  <c r="D42" i="15"/>
  <c r="D64" i="15"/>
  <c r="B42" i="15"/>
  <c r="B64" i="15"/>
  <c r="Q19" i="15"/>
  <c r="B38" i="15"/>
  <c r="C37" i="15"/>
  <c r="C59" i="15"/>
  <c r="O210" i="12"/>
  <c r="D57" i="15"/>
  <c r="D35" i="15"/>
  <c r="D56" i="15"/>
  <c r="D34" i="15"/>
  <c r="C33" i="15"/>
  <c r="C55" i="15"/>
  <c r="B61" i="15"/>
  <c r="B39" i="15"/>
  <c r="Q16" i="15"/>
  <c r="B63" i="15"/>
  <c r="B41" i="15"/>
  <c r="D62" i="15"/>
  <c r="D40" i="15"/>
  <c r="Q13" i="15"/>
  <c r="Q12" i="15"/>
  <c r="O209" i="12"/>
  <c r="C56" i="15"/>
  <c r="C34" i="15"/>
  <c r="B55" i="15"/>
  <c r="B33" i="15"/>
  <c r="D41" i="15"/>
  <c r="D63" i="15"/>
  <c r="Q17" i="15"/>
  <c r="D70" i="15"/>
  <c r="D48" i="15"/>
  <c r="C64" i="15"/>
  <c r="O211" i="12"/>
  <c r="C42" i="15"/>
  <c r="D60" i="15"/>
  <c r="D38" i="15"/>
  <c r="B37" i="15"/>
  <c r="B59" i="15"/>
  <c r="B36" i="15"/>
  <c r="B58" i="15"/>
  <c r="B57" i="15"/>
  <c r="B35" i="15"/>
  <c r="D61" i="15"/>
  <c r="D39" i="15"/>
  <c r="Q18" i="15"/>
  <c r="B67" i="15" l="1"/>
  <c r="Q22" i="15"/>
  <c r="B46" i="15"/>
  <c r="C49" i="15"/>
  <c r="Q14" i="15"/>
  <c r="Q23" i="15"/>
  <c r="Q24" i="15"/>
  <c r="B47" i="15"/>
  <c r="Q15" i="15"/>
  <c r="B43" i="15"/>
  <c r="B65" i="15"/>
  <c r="Q20" i="15"/>
  <c r="D58" i="15"/>
  <c r="D36" i="15"/>
  <c r="C43" i="15"/>
  <c r="C65" i="15"/>
  <c r="C67" i="15"/>
  <c r="C45" i="15"/>
  <c r="D37" i="15"/>
  <c r="D59" i="15"/>
  <c r="C48" i="15"/>
  <c r="C70" i="15"/>
  <c r="C68" i="15"/>
  <c r="C46" i="15"/>
  <c r="C58" i="15"/>
  <c r="C36" i="15"/>
  <c r="C69" i="15"/>
  <c r="C47" i="15"/>
  <c r="D71" i="15"/>
  <c r="D49" i="15"/>
  <c r="D33" i="15"/>
  <c r="D55" i="15"/>
  <c r="C41" i="15"/>
  <c r="C63" i="15"/>
  <c r="B56" i="15"/>
  <c r="B34" i="15"/>
  <c r="Q11" i="15"/>
  <c r="B66" i="15"/>
  <c r="Q21" i="15"/>
  <c r="B44" i="15"/>
  <c r="C40" i="15"/>
  <c r="C62" i="15"/>
  <c r="C66" i="15"/>
  <c r="C44" i="15"/>
  <c r="C60" i="15"/>
  <c r="C38" i="15"/>
  <c r="D46" i="15"/>
  <c r="D68" i="15"/>
  <c r="C35" i="15"/>
  <c r="C57" i="15"/>
  <c r="Q26" i="15"/>
  <c r="E31" i="4"/>
  <c r="F31" i="4"/>
  <c r="H31" i="4"/>
  <c r="G31" i="4"/>
  <c r="F54" i="22" l="1"/>
  <c r="E57" i="22"/>
  <c r="F58" i="22"/>
  <c r="E58" i="22"/>
  <c r="R373" i="12"/>
  <c r="E56" i="22"/>
  <c r="F57" i="22"/>
  <c r="S375" i="12"/>
  <c r="F55" i="22"/>
  <c r="F59" i="22"/>
  <c r="E55" i="22"/>
  <c r="F56" i="22"/>
  <c r="E59" i="22"/>
  <c r="F60" i="22"/>
  <c r="Q373" i="12" s="1"/>
  <c r="X375" i="12" l="1"/>
  <c r="R372" i="12"/>
  <c r="S372" i="12"/>
  <c r="E54" i="22"/>
  <c r="F71" i="22"/>
  <c r="Q371" i="12"/>
  <c r="Y375" i="12"/>
  <c r="T375" i="12"/>
  <c r="Q372" i="12"/>
  <c r="S373" i="12"/>
  <c r="P372" i="12"/>
  <c r="S371" i="12"/>
  <c r="R371" i="12"/>
  <c r="U375" i="12"/>
  <c r="AA375" i="12" s="1"/>
  <c r="V375" i="12"/>
  <c r="G33" i="4"/>
  <c r="H33" i="4"/>
  <c r="F33" i="4"/>
  <c r="G32" i="4" l="1"/>
  <c r="H32" i="4"/>
  <c r="F32" i="4"/>
  <c r="S377" i="12"/>
  <c r="R377" i="12"/>
  <c r="S56" i="12"/>
  <c r="Q377" i="12"/>
  <c r="P371" i="12"/>
  <c r="E71" i="22"/>
  <c r="Q56" i="12"/>
  <c r="F49" i="22"/>
  <c r="R56" i="12"/>
  <c r="E33" i="4"/>
  <c r="E32" i="4" l="1"/>
  <c r="R378" i="12"/>
  <c r="S378" i="12"/>
  <c r="P56" i="12"/>
  <c r="E49" i="22"/>
  <c r="P377" i="12"/>
  <c r="Q378" i="12" s="1"/>
  <c r="E281" i="12" l="1"/>
  <c r="F62" i="15"/>
  <c r="C339" i="12"/>
  <c r="G245" i="12"/>
  <c r="D212" i="12" l="1"/>
  <c r="E62" i="15"/>
  <c r="D55" i="12"/>
  <c r="D310" i="12" s="1"/>
  <c r="F55" i="12"/>
  <c r="F310" i="12" s="1"/>
  <c r="C212" i="12"/>
  <c r="E247" i="12"/>
  <c r="E57" i="15"/>
  <c r="E56" i="15"/>
  <c r="C247" i="12"/>
  <c r="F247" i="12"/>
  <c r="F281" i="12"/>
  <c r="F279" i="12"/>
  <c r="F56" i="15"/>
  <c r="F212" i="12"/>
  <c r="F244" i="12"/>
  <c r="G279" i="12"/>
  <c r="F248" i="12"/>
  <c r="F338" i="12"/>
  <c r="S280" i="12"/>
  <c r="F280" i="12"/>
  <c r="S245" i="12"/>
  <c r="F245" i="12"/>
  <c r="F211" i="12"/>
  <c r="F282" i="12"/>
  <c r="E55" i="15"/>
  <c r="C209" i="12"/>
  <c r="C243" i="12"/>
  <c r="D211" i="12"/>
  <c r="D245" i="12"/>
  <c r="F59" i="15"/>
  <c r="C244" i="12"/>
  <c r="E58" i="15"/>
  <c r="D339" i="12"/>
  <c r="E55" i="12"/>
  <c r="E211" i="12"/>
  <c r="E244" i="12"/>
  <c r="E210" i="12"/>
  <c r="D279" i="12"/>
  <c r="D248" i="12"/>
  <c r="C211" i="12"/>
  <c r="C245" i="12"/>
  <c r="E282" i="12"/>
  <c r="E279" i="12"/>
  <c r="E246" i="12"/>
  <c r="E338" i="12"/>
  <c r="E243" i="12"/>
  <c r="D280" i="12"/>
  <c r="F69" i="15"/>
  <c r="C55" i="12"/>
  <c r="C310" i="12" s="1"/>
  <c r="C279" i="12"/>
  <c r="C248" i="12"/>
  <c r="F60" i="15"/>
  <c r="D246" i="12"/>
  <c r="D338" i="12"/>
  <c r="D243" i="12"/>
  <c r="F57" i="15"/>
  <c r="D209" i="12"/>
  <c r="F55" i="15"/>
  <c r="E212" i="12"/>
  <c r="C280" i="12"/>
  <c r="E69" i="15"/>
  <c r="C338" i="12"/>
  <c r="C340" i="12" s="1"/>
  <c r="E60" i="15"/>
  <c r="C246" i="12"/>
  <c r="E339" i="12"/>
  <c r="E245" i="12"/>
  <c r="R245" i="12"/>
  <c r="F243" i="12"/>
  <c r="F209" i="12"/>
  <c r="E54" i="12"/>
  <c r="D54" i="12"/>
  <c r="G281" i="12"/>
  <c r="T245" i="12"/>
  <c r="G339" i="12"/>
  <c r="G248" i="12"/>
  <c r="D57" i="12" l="1"/>
  <c r="D247" i="12"/>
  <c r="E209" i="12"/>
  <c r="V376" i="12"/>
  <c r="F210" i="12"/>
  <c r="F54" i="12"/>
  <c r="F57" i="12" s="1"/>
  <c r="E310" i="12"/>
  <c r="E313" i="12" s="1"/>
  <c r="E57" i="12"/>
  <c r="G55" i="12"/>
  <c r="G310" i="12" s="1"/>
  <c r="G313" i="12" s="1"/>
  <c r="H211" i="12"/>
  <c r="S339" i="12"/>
  <c r="G280" i="12"/>
  <c r="E248" i="12"/>
  <c r="E249" i="12" s="1"/>
  <c r="C249" i="12"/>
  <c r="S338" i="12"/>
  <c r="S246" i="12"/>
  <c r="G282" i="12"/>
  <c r="H247" i="12"/>
  <c r="F283" i="12"/>
  <c r="S211" i="12"/>
  <c r="S247" i="12"/>
  <c r="F208" i="12"/>
  <c r="S248" i="12"/>
  <c r="S212" i="12"/>
  <c r="T279" i="12"/>
  <c r="G212" i="12"/>
  <c r="F339" i="12"/>
  <c r="F340" i="12" s="1"/>
  <c r="S55" i="12"/>
  <c r="S310" i="12" s="1"/>
  <c r="S279" i="12"/>
  <c r="S282" i="12"/>
  <c r="F246" i="12"/>
  <c r="F249" i="12" s="1"/>
  <c r="S244" i="12"/>
  <c r="S210" i="12"/>
  <c r="S281" i="12"/>
  <c r="E208" i="12"/>
  <c r="D244" i="12"/>
  <c r="D210" i="12"/>
  <c r="F58" i="15"/>
  <c r="R243" i="12"/>
  <c r="D313" i="12"/>
  <c r="R210" i="12"/>
  <c r="R244" i="12"/>
  <c r="D340" i="12"/>
  <c r="C210" i="12"/>
  <c r="Q209" i="12"/>
  <c r="Q243" i="12"/>
  <c r="D341" i="12"/>
  <c r="C283" i="12"/>
  <c r="F341" i="12"/>
  <c r="E341" i="12"/>
  <c r="D283" i="12"/>
  <c r="P244" i="12"/>
  <c r="C56" i="13"/>
  <c r="P210" i="12"/>
  <c r="S243" i="12"/>
  <c r="S209" i="12"/>
  <c r="E342" i="12"/>
  <c r="E340" i="12"/>
  <c r="C59" i="13"/>
  <c r="P55" i="12"/>
  <c r="P310" i="12" s="1"/>
  <c r="P280" i="12"/>
  <c r="R282" i="12"/>
  <c r="E280" i="12"/>
  <c r="E283" i="12" s="1"/>
  <c r="D208" i="12"/>
  <c r="R339" i="12"/>
  <c r="P246" i="12"/>
  <c r="P338" i="12"/>
  <c r="P340" i="12" s="1"/>
  <c r="Q246" i="12"/>
  <c r="Q338" i="12"/>
  <c r="Q340" i="12" s="1"/>
  <c r="Q280" i="12"/>
  <c r="Q283" i="12" s="1"/>
  <c r="D59" i="13"/>
  <c r="Q55" i="12"/>
  <c r="Q310" i="12" s="1"/>
  <c r="R246" i="12"/>
  <c r="R338" i="12"/>
  <c r="D342" i="12"/>
  <c r="Q245" i="12"/>
  <c r="P243" i="12"/>
  <c r="P209" i="12"/>
  <c r="C28" i="27"/>
  <c r="Y376" i="12"/>
  <c r="U376" i="12"/>
  <c r="AA376" i="12" s="1"/>
  <c r="E54" i="15"/>
  <c r="F54" i="15"/>
  <c r="T280" i="12"/>
  <c r="I339" i="12"/>
  <c r="S340" i="12" l="1"/>
  <c r="D249" i="12"/>
  <c r="D250" i="12" s="1"/>
  <c r="G283" i="12"/>
  <c r="G284" i="12" s="1"/>
  <c r="F213" i="12"/>
  <c r="F313" i="12"/>
  <c r="U247" i="12"/>
  <c r="E213" i="12"/>
  <c r="I211" i="12"/>
  <c r="T281" i="12"/>
  <c r="F309" i="12"/>
  <c r="F311" i="12" s="1"/>
  <c r="D213" i="12"/>
  <c r="R340" i="12"/>
  <c r="F342" i="12"/>
  <c r="T55" i="12"/>
  <c r="T310" i="12" s="1"/>
  <c r="T313" i="12" s="1"/>
  <c r="T282" i="12"/>
  <c r="S249" i="12"/>
  <c r="U211" i="12"/>
  <c r="G342" i="12"/>
  <c r="G244" i="12"/>
  <c r="T212" i="12"/>
  <c r="T248" i="12"/>
  <c r="G211" i="12"/>
  <c r="G247" i="12"/>
  <c r="T339" i="12"/>
  <c r="S283" i="12"/>
  <c r="I247" i="12"/>
  <c r="Q208" i="12"/>
  <c r="F72" i="15"/>
  <c r="D148" i="13" s="1"/>
  <c r="Q54" i="12"/>
  <c r="D55" i="13"/>
  <c r="E284" i="12"/>
  <c r="F284" i="12"/>
  <c r="R54" i="12"/>
  <c r="R208" i="12"/>
  <c r="D309" i="12"/>
  <c r="R55" i="12"/>
  <c r="R310" i="12" s="1"/>
  <c r="R280" i="12"/>
  <c r="R283" i="12" s="1"/>
  <c r="R249" i="12"/>
  <c r="P283" i="12"/>
  <c r="P249" i="12"/>
  <c r="D284" i="12"/>
  <c r="P208" i="12"/>
  <c r="E72" i="15"/>
  <c r="C55" i="13"/>
  <c r="P54" i="12"/>
  <c r="F250" i="12"/>
  <c r="E250" i="12"/>
  <c r="Q313" i="12"/>
  <c r="Q210" i="12"/>
  <c r="Q244" i="12"/>
  <c r="Q249" i="12" s="1"/>
  <c r="D56" i="13"/>
  <c r="E309" i="12"/>
  <c r="C54" i="12"/>
  <c r="C208" i="12"/>
  <c r="E27" i="15"/>
  <c r="C147" i="13" s="1"/>
  <c r="R209" i="12"/>
  <c r="C27" i="27"/>
  <c r="C29" i="27"/>
  <c r="T376" i="12"/>
  <c r="X376" i="12"/>
  <c r="J339" i="12"/>
  <c r="E214" i="12" l="1"/>
  <c r="C174" i="13"/>
  <c r="C148" i="13"/>
  <c r="F214" i="12"/>
  <c r="C169" i="13"/>
  <c r="D174" i="13"/>
  <c r="F312" i="12"/>
  <c r="T283" i="12"/>
  <c r="T284" i="12" s="1"/>
  <c r="G208" i="12"/>
  <c r="Q250" i="12"/>
  <c r="J211" i="12"/>
  <c r="T244" i="12"/>
  <c r="S208" i="12"/>
  <c r="S213" i="12" s="1"/>
  <c r="S54" i="12"/>
  <c r="J247" i="12"/>
  <c r="J342" i="12"/>
  <c r="T247" i="12"/>
  <c r="T211" i="12"/>
  <c r="C57" i="12"/>
  <c r="C309" i="12"/>
  <c r="G209" i="12"/>
  <c r="G243" i="12"/>
  <c r="P309" i="12"/>
  <c r="C80" i="13"/>
  <c r="P57" i="12"/>
  <c r="R313" i="12"/>
  <c r="S313" i="12"/>
  <c r="D311" i="12"/>
  <c r="Q309" i="12"/>
  <c r="Q57" i="12"/>
  <c r="D80" i="13"/>
  <c r="C60" i="13"/>
  <c r="Q284" i="12"/>
  <c r="R213" i="12"/>
  <c r="E50" i="15"/>
  <c r="F50" i="15"/>
  <c r="F314" i="12"/>
  <c r="C213" i="12"/>
  <c r="E312" i="12"/>
  <c r="E311" i="12"/>
  <c r="P213" i="12"/>
  <c r="R250" i="12"/>
  <c r="S250" i="12"/>
  <c r="R284" i="12"/>
  <c r="S284" i="12"/>
  <c r="R309" i="12"/>
  <c r="R311" i="12" s="1"/>
  <c r="R314" i="12" s="1"/>
  <c r="R57" i="12"/>
  <c r="D60" i="13"/>
  <c r="Q213" i="12"/>
  <c r="K339" i="12"/>
  <c r="D312" i="12" l="1"/>
  <c r="K211" i="12"/>
  <c r="G54" i="12"/>
  <c r="K342" i="12"/>
  <c r="T373" i="12"/>
  <c r="S57" i="12"/>
  <c r="S309" i="12"/>
  <c r="S311" i="12" s="1"/>
  <c r="S314" i="12" s="1"/>
  <c r="G338" i="12"/>
  <c r="G246" i="12"/>
  <c r="G249" i="12" s="1"/>
  <c r="G210" i="12"/>
  <c r="G213" i="12" s="1"/>
  <c r="U373" i="12"/>
  <c r="AA373" i="12" s="1"/>
  <c r="K247" i="12"/>
  <c r="D214" i="12"/>
  <c r="P311" i="12"/>
  <c r="Q214" i="12"/>
  <c r="R312" i="12"/>
  <c r="E314" i="12"/>
  <c r="Q312" i="12"/>
  <c r="Q311" i="12"/>
  <c r="Q314" i="12" s="1"/>
  <c r="T209" i="12"/>
  <c r="T243" i="12"/>
  <c r="R214" i="12"/>
  <c r="S214" i="12"/>
  <c r="D314" i="12"/>
  <c r="C311" i="12"/>
  <c r="L211" i="12"/>
  <c r="L339" i="12"/>
  <c r="M342" i="12" s="1"/>
  <c r="S312" i="12" l="1"/>
  <c r="G309" i="12"/>
  <c r="G214" i="12"/>
  <c r="T54" i="12"/>
  <c r="G341" i="12"/>
  <c r="G340" i="12"/>
  <c r="L342" i="12"/>
  <c r="V373" i="12"/>
  <c r="T246" i="12"/>
  <c r="T249" i="12" s="1"/>
  <c r="T338" i="12"/>
  <c r="T340" i="12" s="1"/>
  <c r="T210" i="12"/>
  <c r="L247" i="12"/>
  <c r="T208" i="12"/>
  <c r="G250" i="12"/>
  <c r="C314" i="12"/>
  <c r="G311" i="12"/>
  <c r="P314" i="12"/>
  <c r="G312" i="12" l="1"/>
  <c r="T309" i="12"/>
  <c r="T213" i="12"/>
  <c r="T250" i="12"/>
  <c r="G314" i="12"/>
  <c r="T312" i="12" l="1"/>
  <c r="T214" i="12"/>
  <c r="T311" i="12"/>
  <c r="T314" i="12" s="1"/>
  <c r="X373" i="12"/>
  <c r="Y373" i="12" l="1"/>
  <c r="T374" i="12" l="1"/>
  <c r="G374" i="12"/>
  <c r="I282" i="12"/>
  <c r="J282" i="12"/>
  <c r="I31" i="4"/>
  <c r="U371" i="12" l="1"/>
  <c r="T371" i="12"/>
  <c r="G56" i="12"/>
  <c r="G377" i="12"/>
  <c r="K282" i="12"/>
  <c r="V371" i="12" l="1"/>
  <c r="G378" i="12"/>
  <c r="L282" i="12"/>
  <c r="M282" i="12" l="1"/>
  <c r="V211" i="12" l="1"/>
  <c r="V247" i="12"/>
  <c r="W211" i="12"/>
  <c r="W247" i="12" l="1"/>
  <c r="Y371" i="12"/>
  <c r="X371" i="12"/>
  <c r="T372" i="12"/>
  <c r="T377" i="12" s="1"/>
  <c r="X247" i="12"/>
  <c r="C170" i="13"/>
  <c r="X211" i="12" l="1"/>
  <c r="T378" i="12"/>
  <c r="Z371" i="12"/>
  <c r="AA371" i="12" s="1"/>
  <c r="V372" i="12"/>
  <c r="U372" i="12"/>
  <c r="I33" i="4"/>
  <c r="Y211" i="12" l="1"/>
  <c r="Y247" i="12"/>
  <c r="T56" i="12"/>
  <c r="X372" i="12"/>
  <c r="Z211" i="12" l="1"/>
  <c r="Z247" i="12"/>
  <c r="C175" i="13"/>
  <c r="Z372" i="12" l="1"/>
  <c r="AA372" i="12" l="1"/>
  <c r="Y372" i="12"/>
  <c r="D170" i="13" l="1"/>
  <c r="D175" i="13"/>
  <c r="M57" i="27" l="1"/>
  <c r="C56" i="27" l="1"/>
  <c r="C57" i="27" l="1"/>
  <c r="G116" i="12" l="1"/>
  <c r="G117" i="12"/>
  <c r="T116" i="12" l="1"/>
  <c r="H118" i="12"/>
  <c r="G150" i="12"/>
  <c r="H53" i="12"/>
  <c r="H116" i="12"/>
  <c r="H27" i="16"/>
  <c r="H150" i="12"/>
  <c r="U116" i="12" l="1"/>
  <c r="I118" i="12"/>
  <c r="I116" i="12"/>
  <c r="U118" i="12"/>
  <c r="T150" i="12"/>
  <c r="U53" i="12"/>
  <c r="H117" i="12"/>
  <c r="H121" i="12" s="1"/>
  <c r="T117" i="12"/>
  <c r="H149" i="12"/>
  <c r="H151" i="12" s="1"/>
  <c r="H177" i="12"/>
  <c r="H180" i="12" s="1"/>
  <c r="V118" i="12" l="1"/>
  <c r="I117" i="12"/>
  <c r="I121" i="12" s="1"/>
  <c r="I27" i="16"/>
  <c r="J116" i="12"/>
  <c r="W120" i="12"/>
  <c r="V116" i="12"/>
  <c r="U150" i="12"/>
  <c r="V120" i="12"/>
  <c r="I150" i="12"/>
  <c r="I53" i="12"/>
  <c r="J118" i="12"/>
  <c r="H152" i="12"/>
  <c r="U117" i="12"/>
  <c r="V117" i="12" l="1"/>
  <c r="V121" i="12" s="1"/>
  <c r="V150" i="12"/>
  <c r="I73" i="16"/>
  <c r="V53" i="12"/>
  <c r="W150" i="12"/>
  <c r="J117" i="12"/>
  <c r="J121" i="12" s="1"/>
  <c r="K116" i="12"/>
  <c r="W118" i="12"/>
  <c r="U177" i="12"/>
  <c r="U149" i="12"/>
  <c r="U151" i="12" s="1"/>
  <c r="J150" i="12"/>
  <c r="K118" i="12"/>
  <c r="X118" i="12"/>
  <c r="W116" i="12"/>
  <c r="K53" i="12"/>
  <c r="J53" i="12"/>
  <c r="I149" i="12"/>
  <c r="I177" i="12"/>
  <c r="I180" i="12" s="1"/>
  <c r="I28" i="16"/>
  <c r="K150" i="12"/>
  <c r="J27" i="16"/>
  <c r="U121" i="12"/>
  <c r="V177" i="12" l="1"/>
  <c r="V149" i="12"/>
  <c r="W53" i="12"/>
  <c r="Z120" i="12"/>
  <c r="J28" i="16"/>
  <c r="Z118" i="12"/>
  <c r="M118" i="12"/>
  <c r="X116" i="12"/>
  <c r="L118" i="12"/>
  <c r="I152" i="12"/>
  <c r="X120" i="12"/>
  <c r="J149" i="12"/>
  <c r="J151" i="12" s="1"/>
  <c r="J177" i="12"/>
  <c r="J180" i="12" s="1"/>
  <c r="L116" i="12"/>
  <c r="X117" i="12"/>
  <c r="K117" i="12"/>
  <c r="K121" i="12" s="1"/>
  <c r="I151" i="12"/>
  <c r="K27" i="16"/>
  <c r="W117" i="12"/>
  <c r="W121" i="12" s="1"/>
  <c r="V151" i="12" l="1"/>
  <c r="X150" i="12"/>
  <c r="Y118" i="12"/>
  <c r="M53" i="12"/>
  <c r="M116" i="12"/>
  <c r="M27" i="16"/>
  <c r="X121" i="12"/>
  <c r="K28" i="16"/>
  <c r="X53" i="12"/>
  <c r="W177" i="12"/>
  <c r="W149" i="12"/>
  <c r="J73" i="16"/>
  <c r="M117" i="12"/>
  <c r="M150" i="12"/>
  <c r="K149" i="12"/>
  <c r="K177" i="12"/>
  <c r="K180" i="12" s="1"/>
  <c r="Y116" i="12"/>
  <c r="J152" i="12"/>
  <c r="AA118" i="12"/>
  <c r="K73" i="16" l="1"/>
  <c r="Z150" i="12"/>
  <c r="Z117" i="12"/>
  <c r="AA117" i="12" s="1"/>
  <c r="M121" i="12"/>
  <c r="X177" i="12"/>
  <c r="X149" i="12"/>
  <c r="M149" i="12"/>
  <c r="M151" i="12" s="1"/>
  <c r="M177" i="12"/>
  <c r="M180" i="12" s="1"/>
  <c r="K151" i="12"/>
  <c r="W151" i="12"/>
  <c r="Z116" i="12"/>
  <c r="Z53" i="12"/>
  <c r="Z149" i="12" l="1"/>
  <c r="Z151" i="12" s="1"/>
  <c r="Z177" i="12"/>
  <c r="AA177" i="12" s="1"/>
  <c r="AA53" i="12"/>
  <c r="X151" i="12"/>
  <c r="Z121" i="12"/>
  <c r="AA116" i="12"/>
  <c r="AA150" i="12"/>
  <c r="AA149" i="12" l="1"/>
  <c r="L117" i="12" l="1"/>
  <c r="L53" i="12"/>
  <c r="L150" i="12"/>
  <c r="L27" i="16"/>
  <c r="Y120" i="12"/>
  <c r="L177" i="12" l="1"/>
  <c r="L180" i="12" s="1"/>
  <c r="M28" i="16"/>
  <c r="L28" i="16"/>
  <c r="L121" i="12"/>
  <c r="L149" i="12"/>
  <c r="L151" i="12" s="1"/>
  <c r="Y117" i="12"/>
  <c r="Y121" i="12" s="1"/>
  <c r="Y53" i="12"/>
  <c r="Y150" i="12"/>
  <c r="M152" i="12" l="1"/>
  <c r="AB121" i="12"/>
  <c r="L152" i="12"/>
  <c r="M73" i="16"/>
  <c r="Y149" i="12"/>
  <c r="Y177" i="12"/>
  <c r="L73" i="16"/>
  <c r="Y151" i="12" l="1"/>
  <c r="G179" i="12" l="1"/>
  <c r="G118" i="12"/>
  <c r="G27" i="16"/>
  <c r="G53" i="12"/>
  <c r="G57" i="12" l="1"/>
  <c r="G28" i="16"/>
  <c r="G177" i="12"/>
  <c r="G149" i="12"/>
  <c r="H28" i="16"/>
  <c r="T118" i="12"/>
  <c r="T53" i="12"/>
  <c r="G121" i="12"/>
  <c r="I32" i="4" l="1"/>
  <c r="G180" i="12"/>
  <c r="T149" i="12"/>
  <c r="T177" i="12"/>
  <c r="G73" i="16"/>
  <c r="H73" i="16"/>
  <c r="T57" i="12"/>
  <c r="T121" i="12"/>
  <c r="G152" i="12"/>
  <c r="G151" i="12"/>
  <c r="K152" i="12"/>
  <c r="T151" i="12" l="1"/>
  <c r="AA151" i="12"/>
  <c r="AA121" i="12"/>
  <c r="W109" i="13" l="1"/>
  <c r="O114" i="13" l="1"/>
  <c r="W110" i="13" l="1"/>
  <c r="W114" i="13"/>
  <c r="C26" i="27" l="1"/>
  <c r="C81" i="26"/>
  <c r="C30" i="27" l="1"/>
  <c r="C31" i="27" s="1"/>
  <c r="C110" i="26"/>
  <c r="C79" i="27"/>
  <c r="M83" i="27"/>
  <c r="M80" i="27"/>
  <c r="C85" i="26" l="1"/>
  <c r="M81" i="27"/>
  <c r="C81" i="27"/>
  <c r="C59" i="26"/>
  <c r="C114" i="26"/>
  <c r="C80" i="27"/>
  <c r="C108" i="27" s="1"/>
  <c r="M32" i="26"/>
  <c r="C82" i="27"/>
  <c r="M87" i="26"/>
  <c r="C111" i="26"/>
  <c r="M30" i="27"/>
  <c r="M31" i="27" s="1"/>
  <c r="M82" i="27" l="1"/>
  <c r="C84" i="27"/>
  <c r="C109" i="27"/>
  <c r="C111" i="27"/>
  <c r="M59" i="26"/>
  <c r="C110" i="27"/>
  <c r="C86" i="26" l="1"/>
  <c r="C87" i="26" s="1"/>
  <c r="M79" i="27" l="1"/>
  <c r="C32" i="26"/>
  <c r="C115" i="26"/>
  <c r="C116" i="26" l="1"/>
  <c r="M84" i="27"/>
  <c r="C107" i="27"/>
  <c r="C112" i="27" l="1"/>
  <c r="C113" i="27" s="1"/>
  <c r="H245" i="12" l="1"/>
  <c r="H248" i="12" l="1"/>
  <c r="H212" i="12"/>
  <c r="H282" i="12"/>
  <c r="I212" i="12"/>
  <c r="I248" i="12"/>
  <c r="I245" i="12"/>
  <c r="J248" i="12" l="1"/>
  <c r="J212" i="12"/>
  <c r="H279" i="12"/>
  <c r="H374" i="12"/>
  <c r="J245" i="12"/>
  <c r="H339" i="12"/>
  <c r="J31" i="4"/>
  <c r="H55" i="12" l="1"/>
  <c r="H310" i="12" s="1"/>
  <c r="H313" i="12" s="1"/>
  <c r="U282" i="12"/>
  <c r="H281" i="12"/>
  <c r="H56" i="12"/>
  <c r="K248" i="12"/>
  <c r="K212" i="12"/>
  <c r="H280" i="12"/>
  <c r="H283" i="12" s="1"/>
  <c r="I342" i="12"/>
  <c r="H342" i="12"/>
  <c r="U374" i="12"/>
  <c r="H377" i="12"/>
  <c r="K245" i="12"/>
  <c r="U212" i="12"/>
  <c r="V282" i="12"/>
  <c r="J33" i="4"/>
  <c r="J32" i="4" l="1"/>
  <c r="U55" i="12"/>
  <c r="U310" i="12" s="1"/>
  <c r="U279" i="12"/>
  <c r="I279" i="12"/>
  <c r="I55" i="12"/>
  <c r="I310" i="12" s="1"/>
  <c r="U377" i="12"/>
  <c r="U56" i="12"/>
  <c r="H284" i="12"/>
  <c r="U280" i="12"/>
  <c r="H243" i="12"/>
  <c r="H209" i="12"/>
  <c r="H244" i="12"/>
  <c r="U248" i="12"/>
  <c r="L212" i="12"/>
  <c r="L248" i="12"/>
  <c r="I281" i="12"/>
  <c r="J374" i="12"/>
  <c r="J377" i="12" s="1"/>
  <c r="I280" i="12"/>
  <c r="V280" i="12"/>
  <c r="H378" i="12"/>
  <c r="I374" i="12"/>
  <c r="U281" i="12"/>
  <c r="L245" i="12"/>
  <c r="V212" i="12"/>
  <c r="H210" i="12"/>
  <c r="W282" i="12"/>
  <c r="L31" i="4"/>
  <c r="K31" i="4"/>
  <c r="I243" i="12" l="1"/>
  <c r="I209" i="12"/>
  <c r="V55" i="12"/>
  <c r="V279" i="12"/>
  <c r="M248" i="12"/>
  <c r="M212" i="12"/>
  <c r="J281" i="12"/>
  <c r="V374" i="12"/>
  <c r="U245" i="12"/>
  <c r="I56" i="12"/>
  <c r="W374" i="12"/>
  <c r="W377" i="12" s="1"/>
  <c r="U378" i="12"/>
  <c r="I313" i="12"/>
  <c r="U283" i="12"/>
  <c r="I244" i="12"/>
  <c r="K374" i="12"/>
  <c r="K377" i="12" s="1"/>
  <c r="J280" i="12"/>
  <c r="W280" i="12"/>
  <c r="I283" i="12"/>
  <c r="U313" i="12"/>
  <c r="V248" i="12"/>
  <c r="H338" i="12"/>
  <c r="H246" i="12"/>
  <c r="H249" i="12" s="1"/>
  <c r="J55" i="12"/>
  <c r="J310" i="12" s="1"/>
  <c r="J279" i="12"/>
  <c r="I377" i="12"/>
  <c r="J378" i="12" s="1"/>
  <c r="J56" i="12"/>
  <c r="V281" i="12"/>
  <c r="U244" i="12"/>
  <c r="U209" i="12"/>
  <c r="U243" i="12"/>
  <c r="M245" i="12"/>
  <c r="V245" i="12"/>
  <c r="U339" i="12"/>
  <c r="W212" i="12"/>
  <c r="X282" i="12"/>
  <c r="K33" i="4"/>
  <c r="L33" i="4"/>
  <c r="M31" i="4"/>
  <c r="J283" i="12" l="1"/>
  <c r="J284" i="12" s="1"/>
  <c r="L32" i="4"/>
  <c r="K32" i="4"/>
  <c r="H250" i="12"/>
  <c r="K56" i="12"/>
  <c r="V244" i="12"/>
  <c r="V377" i="12"/>
  <c r="W378" i="12" s="1"/>
  <c r="W55" i="12"/>
  <c r="W310" i="12" s="1"/>
  <c r="W279" i="12"/>
  <c r="J244" i="12"/>
  <c r="I210" i="12"/>
  <c r="V338" i="12"/>
  <c r="I338" i="12"/>
  <c r="I246" i="12"/>
  <c r="I249" i="12" s="1"/>
  <c r="I250" i="12" s="1"/>
  <c r="L279" i="12"/>
  <c r="H341" i="12"/>
  <c r="H340" i="12"/>
  <c r="X374" i="12"/>
  <c r="X377" i="12" s="1"/>
  <c r="V310" i="12"/>
  <c r="J313" i="12"/>
  <c r="U338" i="12"/>
  <c r="U340" i="12" s="1"/>
  <c r="W248" i="12"/>
  <c r="U284" i="12"/>
  <c r="U210" i="12"/>
  <c r="W281" i="12"/>
  <c r="K281" i="12"/>
  <c r="X280" i="12"/>
  <c r="K280" i="12"/>
  <c r="J243" i="12"/>
  <c r="J209" i="12"/>
  <c r="U246" i="12"/>
  <c r="U249" i="12" s="1"/>
  <c r="K55" i="12"/>
  <c r="K310" i="12" s="1"/>
  <c r="K279" i="12"/>
  <c r="I378" i="12"/>
  <c r="I284" i="12"/>
  <c r="K378" i="12"/>
  <c r="W56" i="12"/>
  <c r="V56" i="12"/>
  <c r="V283" i="12"/>
  <c r="V284" i="12" s="1"/>
  <c r="V209" i="12"/>
  <c r="V243" i="12"/>
  <c r="W245" i="12"/>
  <c r="M279" i="12"/>
  <c r="Z282" i="12"/>
  <c r="AA282" i="12" s="1"/>
  <c r="V339" i="12"/>
  <c r="V340" i="12" s="1"/>
  <c r="J210" i="12"/>
  <c r="X212" i="12"/>
  <c r="Y282" i="12"/>
  <c r="M33" i="4"/>
  <c r="K283" i="12" l="1"/>
  <c r="K284" i="12" s="1"/>
  <c r="M32" i="4"/>
  <c r="X279" i="12"/>
  <c r="X55" i="12"/>
  <c r="K209" i="12"/>
  <c r="K243" i="12"/>
  <c r="W243" i="12"/>
  <c r="W209" i="12"/>
  <c r="V313" i="12"/>
  <c r="X56" i="12"/>
  <c r="L55" i="12"/>
  <c r="L310" i="12" s="1"/>
  <c r="X248" i="12"/>
  <c r="W283" i="12"/>
  <c r="K244" i="12"/>
  <c r="J338" i="12"/>
  <c r="J246" i="12"/>
  <c r="J249" i="12" s="1"/>
  <c r="L281" i="12"/>
  <c r="V246" i="12"/>
  <c r="V249" i="12" s="1"/>
  <c r="V250" i="12" s="1"/>
  <c r="V210" i="12"/>
  <c r="U250" i="12"/>
  <c r="H208" i="12"/>
  <c r="H54" i="12"/>
  <c r="W244" i="12"/>
  <c r="V378" i="12"/>
  <c r="I54" i="12"/>
  <c r="I208" i="12"/>
  <c r="I213" i="12" s="1"/>
  <c r="M374" i="12"/>
  <c r="M377" i="12" s="1"/>
  <c r="Y280" i="12"/>
  <c r="L280" i="12"/>
  <c r="K313" i="12"/>
  <c r="X281" i="12"/>
  <c r="X378" i="12"/>
  <c r="L374" i="12"/>
  <c r="I341" i="12"/>
  <c r="I340" i="12"/>
  <c r="W313" i="12"/>
  <c r="X245" i="12"/>
  <c r="Z212" i="12"/>
  <c r="AA212" i="12" s="1"/>
  <c r="W339" i="12"/>
  <c r="Y248" i="12"/>
  <c r="N31" i="4"/>
  <c r="O31" i="4"/>
  <c r="L283" i="12" l="1"/>
  <c r="L284" i="12" s="1"/>
  <c r="U208" i="12"/>
  <c r="U54" i="12"/>
  <c r="J54" i="12"/>
  <c r="J208" i="12"/>
  <c r="J213" i="12" s="1"/>
  <c r="K210" i="12"/>
  <c r="X338" i="12"/>
  <c r="K338" i="12"/>
  <c r="K246" i="12"/>
  <c r="K249" i="12" s="1"/>
  <c r="K250" i="12" s="1"/>
  <c r="L244" i="12"/>
  <c r="M281" i="12"/>
  <c r="L377" i="12"/>
  <c r="M378" i="12" s="1"/>
  <c r="J340" i="12"/>
  <c r="J341" i="12"/>
  <c r="L313" i="12"/>
  <c r="Z338" i="12"/>
  <c r="AA338" i="12" s="1"/>
  <c r="Z279" i="12"/>
  <c r="M55" i="12"/>
  <c r="M310" i="12" s="1"/>
  <c r="M280" i="12"/>
  <c r="Z280" i="12"/>
  <c r="AA280" i="12" s="1"/>
  <c r="L56" i="12"/>
  <c r="W338" i="12"/>
  <c r="W340" i="12" s="1"/>
  <c r="Z248" i="12"/>
  <c r="AA248" i="12" s="1"/>
  <c r="X310" i="12"/>
  <c r="Y279" i="12"/>
  <c r="Y55" i="12"/>
  <c r="Y310" i="12" s="1"/>
  <c r="M56" i="12"/>
  <c r="I57" i="12"/>
  <c r="I309" i="12"/>
  <c r="H309" i="12"/>
  <c r="H57" i="12"/>
  <c r="W246" i="12"/>
  <c r="W249" i="12" s="1"/>
  <c r="Y281" i="12"/>
  <c r="X244" i="12"/>
  <c r="W284" i="12"/>
  <c r="M246" i="12"/>
  <c r="L209" i="12"/>
  <c r="L243" i="12"/>
  <c r="Y374" i="12"/>
  <c r="Z374" i="12"/>
  <c r="H213" i="12"/>
  <c r="J250" i="12"/>
  <c r="W210" i="12"/>
  <c r="M338" i="12"/>
  <c r="Y212" i="12"/>
  <c r="X209" i="12"/>
  <c r="X243" i="12"/>
  <c r="X283" i="12"/>
  <c r="X284" i="12" s="1"/>
  <c r="M210" i="12"/>
  <c r="Y245" i="12"/>
  <c r="X339" i="12"/>
  <c r="N33" i="4"/>
  <c r="O33" i="4"/>
  <c r="X340" i="12" l="1"/>
  <c r="O32" i="4"/>
  <c r="N32" i="4"/>
  <c r="K54" i="12"/>
  <c r="K208" i="12"/>
  <c r="V54" i="12"/>
  <c r="V208" i="12"/>
  <c r="V213" i="12" s="1"/>
  <c r="H214" i="12"/>
  <c r="X210" i="12"/>
  <c r="Y209" i="12"/>
  <c r="Y243" i="12"/>
  <c r="Y283" i="12"/>
  <c r="L378" i="12"/>
  <c r="Y244" i="12"/>
  <c r="L338" i="12"/>
  <c r="M341" i="12" s="1"/>
  <c r="L246" i="12"/>
  <c r="L249" i="12" s="1"/>
  <c r="M340" i="12"/>
  <c r="I312" i="12"/>
  <c r="I311" i="12"/>
  <c r="Y313" i="12"/>
  <c r="Z55" i="12"/>
  <c r="U213" i="12"/>
  <c r="M243" i="12"/>
  <c r="M209" i="12"/>
  <c r="M244" i="12"/>
  <c r="M249" i="12" s="1"/>
  <c r="Z56" i="12"/>
  <c r="AA56" i="12" s="1"/>
  <c r="Y377" i="12"/>
  <c r="H312" i="12"/>
  <c r="H311" i="12"/>
  <c r="X313" i="12"/>
  <c r="M283" i="12"/>
  <c r="AA279" i="12"/>
  <c r="I214" i="12"/>
  <c r="Z281" i="12"/>
  <c r="AA281" i="12" s="1"/>
  <c r="K341" i="12"/>
  <c r="K340" i="12"/>
  <c r="J214" i="12"/>
  <c r="Z377" i="12"/>
  <c r="AA374" i="12"/>
  <c r="Y56" i="12"/>
  <c r="W250" i="12"/>
  <c r="M313" i="12"/>
  <c r="L210" i="12"/>
  <c r="J309" i="12"/>
  <c r="J57" i="12"/>
  <c r="U57" i="12"/>
  <c r="U309" i="12"/>
  <c r="X246" i="12"/>
  <c r="X249" i="12" s="1"/>
  <c r="X250" i="12" s="1"/>
  <c r="Z245" i="12"/>
  <c r="AA245" i="12" s="1"/>
  <c r="Z339" i="12"/>
  <c r="Y246" i="12"/>
  <c r="M250" i="12" l="1"/>
  <c r="W208" i="12"/>
  <c r="W213" i="12" s="1"/>
  <c r="W54" i="12"/>
  <c r="L54" i="12"/>
  <c r="L208" i="12"/>
  <c r="L213" i="12" s="1"/>
  <c r="U312" i="12"/>
  <c r="U311" i="12"/>
  <c r="J312" i="12"/>
  <c r="J311" i="12"/>
  <c r="Z210" i="12"/>
  <c r="AA210" i="12" s="1"/>
  <c r="Z244" i="12"/>
  <c r="L341" i="12"/>
  <c r="L340" i="12"/>
  <c r="Z283" i="12"/>
  <c r="I314" i="12"/>
  <c r="Y210" i="12"/>
  <c r="Y338" i="12"/>
  <c r="Y284" i="12"/>
  <c r="V57" i="12"/>
  <c r="V309" i="12"/>
  <c r="Z246" i="12"/>
  <c r="Z378" i="12"/>
  <c r="AA377" i="12"/>
  <c r="H314" i="12"/>
  <c r="Y378" i="12"/>
  <c r="Z243" i="12"/>
  <c r="AA243" i="12" s="1"/>
  <c r="Z209" i="12"/>
  <c r="AA209" i="12" s="1"/>
  <c r="AA55" i="12"/>
  <c r="Z310" i="12"/>
  <c r="K213" i="12"/>
  <c r="Z340" i="12"/>
  <c r="AA340" i="12" s="1"/>
  <c r="AA339" i="12"/>
  <c r="M284" i="12"/>
  <c r="U214" i="12"/>
  <c r="L250" i="12"/>
  <c r="Y249" i="12"/>
  <c r="Y250" i="12" s="1"/>
  <c r="Y339" i="12"/>
  <c r="V214" i="12"/>
  <c r="K309" i="12"/>
  <c r="K57" i="12"/>
  <c r="Y340" i="12" l="1"/>
  <c r="K312" i="12"/>
  <c r="K311" i="12"/>
  <c r="Z313" i="12"/>
  <c r="AA310" i="12"/>
  <c r="AB310" i="12"/>
  <c r="J314" i="12"/>
  <c r="L309" i="12"/>
  <c r="L57" i="12"/>
  <c r="AA246" i="12"/>
  <c r="W214" i="12"/>
  <c r="X54" i="12"/>
  <c r="X208" i="12"/>
  <c r="Z249" i="12"/>
  <c r="U314" i="12"/>
  <c r="M208" i="12"/>
  <c r="M54" i="12"/>
  <c r="K214" i="12"/>
  <c r="V312" i="12"/>
  <c r="V311" i="12"/>
  <c r="Z284" i="12"/>
  <c r="AA283" i="12"/>
  <c r="L214" i="12"/>
  <c r="W309" i="12"/>
  <c r="W57" i="12"/>
  <c r="Z208" i="12" l="1"/>
  <c r="Z54" i="12"/>
  <c r="N147" i="13"/>
  <c r="K314" i="12"/>
  <c r="W312" i="12"/>
  <c r="W311" i="12"/>
  <c r="Z250" i="12"/>
  <c r="AA249" i="12"/>
  <c r="X213" i="12"/>
  <c r="Y208" i="12"/>
  <c r="Y213" i="12" s="1"/>
  <c r="Y54" i="12"/>
  <c r="V314" i="12"/>
  <c r="M57" i="12"/>
  <c r="M309" i="12"/>
  <c r="X309" i="12"/>
  <c r="X57" i="12"/>
  <c r="L312" i="12"/>
  <c r="L311" i="12"/>
  <c r="M213" i="12"/>
  <c r="M214" i="12" l="1"/>
  <c r="X312" i="12"/>
  <c r="X311" i="12"/>
  <c r="Z309" i="12"/>
  <c r="Z57" i="12"/>
  <c r="AA54" i="12"/>
  <c r="L314" i="12"/>
  <c r="Y309" i="12"/>
  <c r="Y57" i="12"/>
  <c r="X214" i="12"/>
  <c r="AA208" i="12"/>
  <c r="Z213" i="12"/>
  <c r="M312" i="12"/>
  <c r="M311" i="12"/>
  <c r="Y214" i="12"/>
  <c r="W314" i="12"/>
  <c r="AB309" i="12" l="1"/>
  <c r="Z214" i="12"/>
  <c r="AA213" i="12"/>
  <c r="Y312" i="12"/>
  <c r="Y311" i="12"/>
  <c r="AA57" i="12"/>
  <c r="X314" i="12"/>
  <c r="N148" i="13"/>
  <c r="M314" i="12"/>
  <c r="Z312" i="12"/>
  <c r="AA309" i="12"/>
  <c r="Z311" i="12"/>
  <c r="Y314" i="12" l="1"/>
  <c r="AA311" i="12"/>
  <c r="Z314" i="12"/>
  <c r="AB311" i="12"/>
  <c r="AB312" i="12" s="1"/>
  <c r="N168" i="13" l="1"/>
  <c r="N169" i="13" l="1"/>
  <c r="N170" i="13" s="1"/>
  <c r="N173" i="13" l="1"/>
  <c r="N174" i="13" l="1"/>
  <c r="N176" i="13" s="1"/>
  <c r="N175"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F39" authorId="0" shapeId="0" xr:uid="{00000000-0006-0000-0900-000001000000}">
      <text>
        <r>
          <rPr>
            <b/>
            <sz val="9"/>
            <color indexed="81"/>
            <rFont val="Tahoma"/>
            <family val="2"/>
          </rPr>
          <t>New prices estimated by JL 4/9/2020</t>
        </r>
      </text>
    </comment>
    <comment ref="G39" authorId="0" shapeId="0" xr:uid="{00000000-0006-0000-0900-000002000000}">
      <text>
        <r>
          <rPr>
            <b/>
            <sz val="9"/>
            <color indexed="81"/>
            <rFont val="Tahoma"/>
            <family val="2"/>
          </rPr>
          <t>New prices estimated by JL 4/9/2020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E198" authorId="0" shapeId="0" xr:uid="{00000000-0006-0000-0A00-000001000000}">
      <text>
        <r>
          <rPr>
            <b/>
            <sz val="9"/>
            <color indexed="81"/>
            <rFont val="Tahoma"/>
            <family val="2"/>
          </rPr>
          <t xml:space="preserve"> Global subs from Broadband Trends chart in blog talking about latest subscriber forecast</t>
        </r>
        <r>
          <rPr>
            <sz val="9"/>
            <color indexed="81"/>
            <rFont val="Tahoma"/>
            <family val="2"/>
          </rPr>
          <t xml:space="preserve">
</t>
        </r>
      </text>
    </comment>
    <comment ref="F198" authorId="0" shapeId="0" xr:uid="{00000000-0006-0000-0A00-000002000000}">
      <text>
        <r>
          <rPr>
            <b/>
            <sz val="9"/>
            <color indexed="81"/>
            <rFont val="Tahoma"/>
            <family val="2"/>
          </rPr>
          <t xml:space="preserve"> Global subs from Broadband Trends chart in blog talking about latest subscriber forecast</t>
        </r>
        <r>
          <rPr>
            <sz val="9"/>
            <color indexed="81"/>
            <rFont val="Tahoma"/>
            <family val="2"/>
          </rPr>
          <t xml:space="preserve">
</t>
        </r>
      </text>
    </comment>
    <comment ref="G198" authorId="0" shapeId="0" xr:uid="{00000000-0006-0000-0A00-000003000000}">
      <text>
        <r>
          <rPr>
            <b/>
            <sz val="9"/>
            <color indexed="81"/>
            <rFont val="Tahoma"/>
            <family val="2"/>
          </rPr>
          <t xml:space="preserve"> Global subs from Broadband Trends chart in blog talking about latest subscriber forecast</t>
        </r>
        <r>
          <rPr>
            <sz val="9"/>
            <color indexed="81"/>
            <rFont val="Tahoma"/>
            <family val="2"/>
          </rPr>
          <t xml:space="preserve">
</t>
        </r>
      </text>
    </comment>
    <comment ref="H198" authorId="0" shapeId="0" xr:uid="{00000000-0006-0000-0A00-000004000000}">
      <text>
        <r>
          <rPr>
            <b/>
            <sz val="9"/>
            <color indexed="81"/>
            <rFont val="Tahoma"/>
            <family val="2"/>
          </rPr>
          <t xml:space="preserve"> Global subs from Broadband Trends chart in blog talking about latest subscriber forecast</t>
        </r>
        <r>
          <rPr>
            <sz val="9"/>
            <color indexed="81"/>
            <rFont val="Tahoma"/>
            <family val="2"/>
          </rPr>
          <t xml:space="preserve">
</t>
        </r>
      </text>
    </comment>
    <comment ref="I198" authorId="0" shapeId="0" xr:uid="{00000000-0006-0000-0A00-000005000000}">
      <text>
        <r>
          <rPr>
            <b/>
            <sz val="9"/>
            <color indexed="81"/>
            <rFont val="Tahoma"/>
            <family val="2"/>
          </rPr>
          <t xml:space="preserve">LightCounting estimate from FTTX forecast model SubsData tab
</t>
        </r>
      </text>
    </comment>
    <comment ref="J198" authorId="0" shapeId="0" xr:uid="{00000000-0006-0000-0A00-000006000000}">
      <text>
        <r>
          <rPr>
            <b/>
            <sz val="9"/>
            <color indexed="81"/>
            <rFont val="Tahoma"/>
            <family val="2"/>
          </rPr>
          <t xml:space="preserve">LightCounting estimate from FTTX forecast model SubsData tab
</t>
        </r>
      </text>
    </comment>
    <comment ref="K198" authorId="0" shapeId="0" xr:uid="{00000000-0006-0000-0A00-000007000000}">
      <text>
        <r>
          <rPr>
            <b/>
            <sz val="9"/>
            <color indexed="81"/>
            <rFont val="Tahoma"/>
            <family val="2"/>
          </rPr>
          <t xml:space="preserve">LightCounting estimate from FTTX forecast model SubsData tab
</t>
        </r>
      </text>
    </comment>
    <comment ref="L198" authorId="0" shapeId="0" xr:uid="{00000000-0006-0000-0A00-000008000000}">
      <text>
        <r>
          <rPr>
            <b/>
            <sz val="9"/>
            <color indexed="81"/>
            <rFont val="Tahoma"/>
            <family val="2"/>
          </rPr>
          <t xml:space="preserve">LightCounting estimate from FTTX forecast model SubsData tab
</t>
        </r>
      </text>
    </comment>
    <comment ref="M198" authorId="0" shapeId="0" xr:uid="{00000000-0006-0000-0A00-000009000000}">
      <text>
        <r>
          <rPr>
            <b/>
            <sz val="9"/>
            <color indexed="81"/>
            <rFont val="Tahoma"/>
            <family val="2"/>
          </rPr>
          <t xml:space="preserve">LightCounting estimate from FTTX forecast model SubsData tab
</t>
        </r>
      </text>
    </comment>
    <comment ref="N198" authorId="0" shapeId="0" xr:uid="{00000000-0006-0000-0A00-00000A000000}">
      <text>
        <r>
          <rPr>
            <b/>
            <sz val="9"/>
            <color indexed="81"/>
            <rFont val="Tahoma"/>
            <family val="2"/>
          </rPr>
          <t xml:space="preserve">LightCounting estimate from FTTX forecast model SubsData tab
</t>
        </r>
      </text>
    </comment>
    <comment ref="O198" authorId="0" shapeId="0" xr:uid="{00000000-0006-0000-0A00-00000B000000}">
      <text>
        <r>
          <rPr>
            <b/>
            <sz val="9"/>
            <color indexed="81"/>
            <rFont val="Tahoma"/>
            <family val="2"/>
          </rPr>
          <t xml:space="preserve">LightCounting estimate from FTTX forecast model SubsData tab
</t>
        </r>
      </text>
    </comment>
    <comment ref="E203" authorId="0" shapeId="0" xr:uid="{00000000-0006-0000-0A00-00000C000000}">
      <text>
        <r>
          <rPr>
            <b/>
            <sz val="9"/>
            <color indexed="81"/>
            <rFont val="Tahoma"/>
            <family val="2"/>
          </rPr>
          <t>John Lively:</t>
        </r>
        <r>
          <rPr>
            <sz val="9"/>
            <color indexed="81"/>
            <rFont val="Tahoma"/>
            <family val="2"/>
          </rPr>
          <t xml:space="preserve">
taken from Point Topic chart found via Google Images search</t>
        </r>
      </text>
    </comment>
    <comment ref="F203" authorId="0" shapeId="0" xr:uid="{00000000-0006-0000-0A00-00000D000000}">
      <text>
        <r>
          <rPr>
            <b/>
            <sz val="9"/>
            <color indexed="81"/>
            <rFont val="Tahoma"/>
            <family val="2"/>
          </rPr>
          <t>John Lively:</t>
        </r>
        <r>
          <rPr>
            <sz val="9"/>
            <color indexed="81"/>
            <rFont val="Tahoma"/>
            <family val="2"/>
          </rPr>
          <t xml:space="preserve">
taken from Point Topic chart found via Google Images search</t>
        </r>
      </text>
    </comment>
    <comment ref="G203" authorId="0" shapeId="0" xr:uid="{00000000-0006-0000-0A00-00000E000000}">
      <text>
        <r>
          <rPr>
            <b/>
            <sz val="9"/>
            <color indexed="81"/>
            <rFont val="Tahoma"/>
            <family val="2"/>
          </rPr>
          <t>John Lively:</t>
        </r>
        <r>
          <rPr>
            <sz val="9"/>
            <color indexed="81"/>
            <rFont val="Tahoma"/>
            <family val="2"/>
          </rPr>
          <t xml:space="preserve">
taken from Point Topic chart found via Google Images search</t>
        </r>
      </text>
    </comment>
    <comment ref="H203" authorId="0" shapeId="0" xr:uid="{00000000-0006-0000-0A00-00000F000000}">
      <text>
        <r>
          <rPr>
            <b/>
            <sz val="9"/>
            <color indexed="81"/>
            <rFont val="Tahoma"/>
            <family val="2"/>
          </rPr>
          <t>John Lively:</t>
        </r>
        <r>
          <rPr>
            <sz val="9"/>
            <color indexed="81"/>
            <rFont val="Tahoma"/>
            <family val="2"/>
          </rPr>
          <t xml:space="preserve">
taken from Point Topic chart found via Google Images search</t>
        </r>
      </text>
    </comment>
    <comment ref="I203" authorId="0" shapeId="0" xr:uid="{00000000-0006-0000-0A00-000010000000}">
      <text>
        <r>
          <rPr>
            <b/>
            <sz val="9"/>
            <color indexed="81"/>
            <rFont val="Tahoma"/>
            <family val="2"/>
          </rPr>
          <t>John Lively:</t>
        </r>
        <r>
          <rPr>
            <sz val="9"/>
            <color indexed="81"/>
            <rFont val="Tahoma"/>
            <family val="2"/>
          </rPr>
          <t xml:space="preserve">
taken from Point Topic chart found via Google Images search</t>
        </r>
      </text>
    </comment>
    <comment ref="J203" authorId="0" shapeId="0" xr:uid="{00000000-0006-0000-0A00-000011000000}">
      <text>
        <r>
          <rPr>
            <b/>
            <sz val="9"/>
            <color indexed="81"/>
            <rFont val="Tahoma"/>
            <family val="2"/>
          </rPr>
          <t>John Lively:</t>
        </r>
        <r>
          <rPr>
            <sz val="9"/>
            <color indexed="81"/>
            <rFont val="Tahoma"/>
            <family val="2"/>
          </rPr>
          <t xml:space="preserve">
taken from Point Topic chart found via Google Images search</t>
        </r>
      </text>
    </comment>
    <comment ref="K203" authorId="0" shapeId="0" xr:uid="{00000000-0006-0000-0A00-000012000000}">
      <text>
        <r>
          <rPr>
            <b/>
            <sz val="9"/>
            <color indexed="81"/>
            <rFont val="Tahoma"/>
            <family val="2"/>
          </rPr>
          <t>John Lively:</t>
        </r>
        <r>
          <rPr>
            <sz val="9"/>
            <color indexed="81"/>
            <rFont val="Tahoma"/>
            <family val="2"/>
          </rPr>
          <t xml:space="preserve">
taken from Point Topic chart found via Google Images search</t>
        </r>
      </text>
    </comment>
    <comment ref="L203" authorId="0" shapeId="0" xr:uid="{00000000-0006-0000-0A00-000013000000}">
      <text>
        <r>
          <rPr>
            <b/>
            <sz val="9"/>
            <color indexed="81"/>
            <rFont val="Tahoma"/>
            <family val="2"/>
          </rPr>
          <t>Source: Ericsson Mobility Report, June 2020 - "Key figures"</t>
        </r>
      </text>
    </comment>
    <comment ref="M203" authorId="0" shapeId="0" xr:uid="{00000000-0006-0000-0A00-000014000000}">
      <text>
        <r>
          <rPr>
            <b/>
            <sz val="9"/>
            <color indexed="81"/>
            <rFont val="Tahoma"/>
            <family val="2"/>
          </rPr>
          <t>John Lively:</t>
        </r>
        <r>
          <rPr>
            <sz val="9"/>
            <color indexed="81"/>
            <rFont val="Tahoma"/>
            <family val="2"/>
          </rPr>
          <t xml:space="preserve">
taken from Point Topic chart found via Google Images search</t>
        </r>
      </text>
    </comment>
    <comment ref="N203" authorId="0" shapeId="0" xr:uid="{00000000-0006-0000-0A00-000015000000}">
      <text>
        <r>
          <rPr>
            <b/>
            <sz val="9"/>
            <color indexed="81"/>
            <rFont val="Tahoma"/>
            <family val="2"/>
          </rPr>
          <t>John Lively:</t>
        </r>
        <r>
          <rPr>
            <sz val="9"/>
            <color indexed="81"/>
            <rFont val="Tahoma"/>
            <family val="2"/>
          </rPr>
          <t xml:space="preserve">
taken from Point Topic chart found via Google Images search</t>
        </r>
      </text>
    </comment>
    <comment ref="O203" authorId="0" shapeId="0" xr:uid="{00000000-0006-0000-0A00-000016000000}">
      <text>
        <r>
          <rPr>
            <b/>
            <sz val="9"/>
            <color indexed="81"/>
            <rFont val="Tahoma"/>
            <family val="2"/>
          </rPr>
          <t>John Lively:</t>
        </r>
        <r>
          <rPr>
            <sz val="9"/>
            <color indexed="81"/>
            <rFont val="Tahoma"/>
            <family val="2"/>
          </rPr>
          <t xml:space="preserve">
taken from Point Topic chart found via Google Images search</t>
        </r>
      </text>
    </comment>
    <comment ref="P203" authorId="0" shapeId="0" xr:uid="{00000000-0006-0000-0A00-000017000000}">
      <text>
        <r>
          <rPr>
            <b/>
            <sz val="9"/>
            <color indexed="81"/>
            <rFont val="Tahoma"/>
            <family val="2"/>
          </rPr>
          <t>John Lively:</t>
        </r>
        <r>
          <rPr>
            <sz val="9"/>
            <color indexed="81"/>
            <rFont val="Tahoma"/>
            <family val="2"/>
          </rPr>
          <t xml:space="preserve">
my interpolation between Broadband Trends 2022 and Ericsson 2025 figures</t>
        </r>
      </text>
    </comment>
    <comment ref="Q203" authorId="0" shapeId="0" xr:uid="{00000000-0006-0000-0A00-000018000000}">
      <text>
        <r>
          <rPr>
            <b/>
            <sz val="9"/>
            <color indexed="81"/>
            <rFont val="Tahoma"/>
            <family val="2"/>
          </rPr>
          <t>John Lively:</t>
        </r>
        <r>
          <rPr>
            <sz val="9"/>
            <color indexed="81"/>
            <rFont val="Tahoma"/>
            <family val="2"/>
          </rPr>
          <t xml:space="preserve">
my interpolation between Broadband Trends 2022 and Ericsson 2025 figures</t>
        </r>
      </text>
    </comment>
    <comment ref="R203" authorId="0" shapeId="0" xr:uid="{00000000-0006-0000-0A00-000019000000}">
      <text>
        <r>
          <rPr>
            <b/>
            <sz val="9"/>
            <color indexed="81"/>
            <rFont val="Tahoma"/>
            <family val="2"/>
          </rPr>
          <t>Source: Ericsson Mobility Report, June 2020 - "Key figures"</t>
        </r>
      </text>
    </comment>
    <comment ref="S203" authorId="0" shapeId="0" xr:uid="{00000000-0006-0000-0A00-00001A000000}">
      <text>
        <r>
          <rPr>
            <b/>
            <sz val="9"/>
            <color indexed="81"/>
            <rFont val="Tahoma"/>
            <family val="2"/>
          </rPr>
          <t>June 2021 Ericsson Mobility Report figure 3</t>
        </r>
      </text>
    </comment>
  </commentList>
</comments>
</file>

<file path=xl/sharedStrings.xml><?xml version="1.0" encoding="utf-8"?>
<sst xmlns="http://schemas.openxmlformats.org/spreadsheetml/2006/main" count="726" uniqueCount="333">
  <si>
    <t>Abstract</t>
  </si>
  <si>
    <t>Analysis and assumptions:  John Lively, Vladimir Kozlov</t>
  </si>
  <si>
    <t>Model developed by: John Lively</t>
  </si>
  <si>
    <t xml:space="preserve">  </t>
  </si>
  <si>
    <t>Forecast Methodology</t>
  </si>
  <si>
    <t>The LightCounting mobile fronthaul and backhaul forecast begins with historical shipment data derived from our proprietary vendor shipments database. We assume that devices reported as 'wireless' in our survey are CPRI fronthaul devices. We assume Ethernet transceivers used in backhaul systems are reported in the 'Ethernet' category in our survey. We use the survey data plus vendor inputs to estimate baseline historical shipment data for both fronthaul and backhaul applications. We then forecast each product type separately as described below. Several 'sanity checks' are then performed to assess the results of the forecast, and feedback is provided from several industry participants. Final adjustments are made.</t>
  </si>
  <si>
    <t>Fronthaul forecast</t>
  </si>
  <si>
    <t>Backhaul forecast</t>
  </si>
  <si>
    <t xml:space="preserve">The model underpinning the backhaul forecast is a simple extrapolation of trends, based on knowledge of the segment and inputs from primary and secondary research. Lightcounting believes this approach is suitable for the backhaul segment because it is smaller, more mature, and less complex than the fronthaul segment. </t>
  </si>
  <si>
    <t>Application</t>
  </si>
  <si>
    <t>Product type</t>
  </si>
  <si>
    <t>Reach</t>
  </si>
  <si>
    <t>CPRI - grey</t>
  </si>
  <si>
    <t>≤ 0.5 km</t>
  </si>
  <si>
    <t>1 Gbps</t>
  </si>
  <si>
    <t>3 Gbps</t>
  </si>
  <si>
    <t>6 Gbps</t>
  </si>
  <si>
    <t>10 Gbps</t>
  </si>
  <si>
    <t>12-16 Gbps</t>
  </si>
  <si>
    <t>25 Gbps</t>
  </si>
  <si>
    <t>CPRI -WDM</t>
  </si>
  <si>
    <t>Forecast Dashboard</t>
  </si>
  <si>
    <t>Shipments (devices)</t>
  </si>
  <si>
    <t>A.S.P. ($)</t>
  </si>
  <si>
    <t>Revenues ($ million)</t>
  </si>
  <si>
    <t>LTE only</t>
  </si>
  <si>
    <t>Total mobile</t>
  </si>
  <si>
    <t>CAGR</t>
  </si>
  <si>
    <t>Shipments</t>
  </si>
  <si>
    <t>Fronthaul device shipments by speed</t>
  </si>
  <si>
    <t>Total</t>
  </si>
  <si>
    <t>Annual growth rate</t>
  </si>
  <si>
    <t xml:space="preserve">Fronthaul device revenues by speed </t>
  </si>
  <si>
    <t>Grey optics</t>
  </si>
  <si>
    <t>WDM optics</t>
  </si>
  <si>
    <t>Annual growth rate - grey</t>
  </si>
  <si>
    <t>Annual growth rate - WDM</t>
  </si>
  <si>
    <t>WDM % of total</t>
  </si>
  <si>
    <t>Revenues</t>
  </si>
  <si>
    <t>Annual growth rate - colored</t>
  </si>
  <si>
    <t>Type</t>
  </si>
  <si>
    <t>Speed</t>
  </si>
  <si>
    <t>Units are devices or modules</t>
  </si>
  <si>
    <t>Average Selling Prices</t>
  </si>
  <si>
    <t>LightCounting Access Optics Forecast</t>
  </si>
  <si>
    <t>FTTx</t>
  </si>
  <si>
    <t>'Sanity checks' are then performed to assess the results of the forecast, and feedback is provided from several industry participants. Final adjustments are made based on the feedback.</t>
  </si>
  <si>
    <t>Pricing assumptions are based on analysis of historical data. Revenues are simply calculated as the product of units and prices.</t>
  </si>
  <si>
    <t>FTTx forecast</t>
  </si>
  <si>
    <t>Definitions</t>
  </si>
  <si>
    <t>Architecture</t>
  </si>
  <si>
    <t>Description</t>
  </si>
  <si>
    <t>Standard</t>
  </si>
  <si>
    <t>Also known as</t>
  </si>
  <si>
    <t>Splits</t>
  </si>
  <si>
    <t>Fiber reach</t>
  </si>
  <si>
    <t>BPON</t>
  </si>
  <si>
    <t>Broadband Passive Optical Network</t>
  </si>
  <si>
    <t>ITU G.983.x</t>
  </si>
  <si>
    <t>ATM-PON</t>
  </si>
  <si>
    <t>16, 32</t>
  </si>
  <si>
    <t>1.244 Gbps</t>
  </si>
  <si>
    <t>20 km</t>
  </si>
  <si>
    <t>GPON</t>
  </si>
  <si>
    <t>Gigabit-capable Passive Optical Network</t>
  </si>
  <si>
    <t>ITU G.984.x</t>
  </si>
  <si>
    <t>64 (128)</t>
  </si>
  <si>
    <t>2.48 Gbps</t>
  </si>
  <si>
    <t>EPON</t>
  </si>
  <si>
    <t xml:space="preserve">Ethernet Passive Optical Network </t>
  </si>
  <si>
    <t>IEEE 802.3 &amp; 802.3bk</t>
  </si>
  <si>
    <t>16 (32)</t>
  </si>
  <si>
    <t>10G-PON</t>
  </si>
  <si>
    <t>10G-capable Passive Optical Network</t>
  </si>
  <si>
    <t>ITU G.987.1</t>
  </si>
  <si>
    <t>64 (128, 256)</t>
  </si>
  <si>
    <t>includes 10G-EPON as well, for the time being</t>
  </si>
  <si>
    <t>Passive Optical Network</t>
  </si>
  <si>
    <t>ITU G.989.1</t>
  </si>
  <si>
    <t>NG-PON2</t>
  </si>
  <si>
    <t>40 km (60 km)</t>
  </si>
  <si>
    <t>Point-to-point</t>
  </si>
  <si>
    <t>Point-to-point access network</t>
  </si>
  <si>
    <t>N/A</t>
  </si>
  <si>
    <t>none</t>
  </si>
  <si>
    <t>2.5 &amp; 10Gbps</t>
  </si>
  <si>
    <t>ONUs</t>
  </si>
  <si>
    <t>Transceivers used in PON ONUs, transmit and receive wavelengths depend on the standard (GPON, EPON, NG-PON, etc.)</t>
  </si>
  <si>
    <t>OLTs</t>
  </si>
  <si>
    <t>Transceivers used in PON OLTs, which transmit downstream data and receive the upstream signal. Wavelengths depend on standard.</t>
  </si>
  <si>
    <t>BOSA on board</t>
  </si>
  <si>
    <t>Board-mounted Broadband Optical Sub-Assemblies used in ONUs in lieu of transceivers</t>
  </si>
  <si>
    <t>Triplexer</t>
  </si>
  <si>
    <t>An integrated optical module which receives upstream and downstream data signals and also receives downstream video signals from an overlay video link (when located in an ONU).  Triplexers may also be used in OLTs, in which case they transmit on two wavelengths and receive a third.</t>
  </si>
  <si>
    <t>Forecast Summary</t>
  </si>
  <si>
    <t>Total Units - FTTX</t>
  </si>
  <si>
    <t>Total Revenues ($M) - FTTx</t>
  </si>
  <si>
    <t>Units - PON total (excludes point-to-point)</t>
  </si>
  <si>
    <t>Revenues ($M) - PON total (excludes point-to-point)</t>
  </si>
  <si>
    <t>Product Type</t>
  </si>
  <si>
    <t>Triplexers</t>
  </si>
  <si>
    <t>BOSAs</t>
  </si>
  <si>
    <t>Units</t>
  </si>
  <si>
    <t>Product Group</t>
  </si>
  <si>
    <t>ASP ($)</t>
  </si>
  <si>
    <t>Sales ($M)</t>
  </si>
  <si>
    <t>XG-PON1, XGS-PON</t>
  </si>
  <si>
    <t>Mobile fronthaul</t>
  </si>
  <si>
    <t>Mobile backhaul</t>
  </si>
  <si>
    <t>CPRI</t>
  </si>
  <si>
    <t>All</t>
  </si>
  <si>
    <t>CPRI-WDM</t>
  </si>
  <si>
    <t xml:space="preserve">Optics devices used in CWDM and DWDM fronthaul solutions, both  fixed wavelength devices used in passive CWDM systems, and  transponders used in active DWDM systems.  These typically operate in the C or L-bands with conventional channel spacing.   </t>
  </si>
  <si>
    <t>Our FTTx forecast process begins with this development of accurate and reasonably complete historical shipment, price, and revenue data. The other major input to the forecast is regular discussions with industry experts employed by components and equipment vendors, and service providers. Insight into current and future FTTx architecture and product trends was gained via interviews with optical component and equipment vendors, access network operators, and other industry experts. We then forecast each product type separately.</t>
  </si>
  <si>
    <t>up to 80 km</t>
  </si>
  <si>
    <t>Connection between 4G RRU and BBU radio equipment</t>
  </si>
  <si>
    <t>FTTx products forecast</t>
  </si>
  <si>
    <t>Select application segment ==&gt;</t>
  </si>
  <si>
    <t>Select product to display ==&gt;</t>
  </si>
  <si>
    <t>Product names for dashboard lookup</t>
  </si>
  <si>
    <t>Access Optics - Total Revenues ($M)</t>
  </si>
  <si>
    <t>FTTx - PON</t>
  </si>
  <si>
    <t>Fronthaul - grey</t>
  </si>
  <si>
    <t xml:space="preserve">Fronthaul - WDM </t>
  </si>
  <si>
    <t>Access Optics overview</t>
  </si>
  <si>
    <t>FTTx Optics - annual shipments</t>
  </si>
  <si>
    <t>FTTx Optics - annual revenues</t>
  </si>
  <si>
    <t>Access Optics - Total Unit Shipments</t>
  </si>
  <si>
    <t>Device speed</t>
  </si>
  <si>
    <t>Connections (millions)</t>
  </si>
  <si>
    <t>ONU ports by type - Shipments</t>
  </si>
  <si>
    <t>ONU ports by type - Revenues</t>
  </si>
  <si>
    <t>OLT vs. ONU - Shipments</t>
  </si>
  <si>
    <t>OLT vs. ONU - Revenues</t>
  </si>
  <si>
    <t>Fronthaul transceivers - Grey versus WDM - revenues</t>
  </si>
  <si>
    <t>Fronthaul transceivers - Grey versus WDM - shipments</t>
  </si>
  <si>
    <t>Fronthaul transceiver forecast - by speed - shipments</t>
  </si>
  <si>
    <t>Fronthaul transceiver forecast - by speed - revenues</t>
  </si>
  <si>
    <t>Mobile network connections</t>
  </si>
  <si>
    <t>Broadband subscribers forecast</t>
  </si>
  <si>
    <t>Wireless</t>
  </si>
  <si>
    <t>Fronthaul</t>
  </si>
  <si>
    <t>Role of China in Access Optics Market</t>
  </si>
  <si>
    <t>China</t>
  </si>
  <si>
    <t>Rest of world</t>
  </si>
  <si>
    <t>% China</t>
  </si>
  <si>
    <t>5-yr cumulative</t>
  </si>
  <si>
    <t>Revenues ($ mn)</t>
  </si>
  <si>
    <t>Chapter One</t>
  </si>
  <si>
    <t>Source: LightCounting estimates</t>
  </si>
  <si>
    <t>South Korea</t>
  </si>
  <si>
    <t>FTTx subs China (mn)</t>
  </si>
  <si>
    <t>Fixed bband subs (mn)</t>
  </si>
  <si>
    <t>FTTx subs ROW (mn)</t>
  </si>
  <si>
    <t>FTTx subs Global (mn)</t>
  </si>
  <si>
    <t>FTTx subs (mn)</t>
  </si>
  <si>
    <t>Source: Broadband Trends and LightCounting</t>
  </si>
  <si>
    <t>% FTTx</t>
  </si>
  <si>
    <t>50 Gbps</t>
  </si>
  <si>
    <t>0.5-7 km</t>
  </si>
  <si>
    <t>7-20 km</t>
  </si>
  <si>
    <t>up to 20 km</t>
  </si>
  <si>
    <t>5G/eCPRI</t>
  </si>
  <si>
    <t>eCPRI</t>
  </si>
  <si>
    <t>4G/CPRI</t>
  </si>
  <si>
    <t>1G, 10G, 50G</t>
  </si>
  <si>
    <t>Rest of World</t>
  </si>
  <si>
    <t>Source: LightCounting estimates (China, Global); Early global subs from Broadband Trends chart in blog talking about latest subscriber forecast</t>
  </si>
  <si>
    <t>CPRI-Grey. eCPRI-Grey</t>
  </si>
  <si>
    <t>4x10 Gbps</t>
  </si>
  <si>
    <t>IEEE P802.3ca</t>
  </si>
  <si>
    <t xml:space="preserve">Optics  used in  fronthaul systems that are compliant with the CPRI standard, utilizing single-channel optical transmission in the 1310nm and 1550nm windows.  Bi-directional transceivers operating in both windows in opposite directions on the same fiber, and grey optics used to connect RRUs to the WDM node in active WDM systems, are included here. The 'eCPRI' designation refers to products destined for use in 5G fronthaul which will carry eCPRI traffic. </t>
  </si>
  <si>
    <t>Fronthaul products forecast</t>
  </si>
  <si>
    <t>FTTx next gen vs other</t>
  </si>
  <si>
    <t>Used in webinar</t>
  </si>
  <si>
    <t>Older PON</t>
  </si>
  <si>
    <t>$ millions</t>
  </si>
  <si>
    <t>The fronthaul forecast was first produced via a top-down model that started with an estimate of mobile broadband subscribers (defined as HSPA+, W-CDMA, LTE, and 5G), and then translated that into baseband units required per year, RRHs installed, and fronthaul links and transceivers required. Historical shipment data was used to calibrate assumptions such as average number of RRH per new BBU and average number of CPRI links per RRU. We also calibrated the model by comparing intermediate results (e.g. RRHs) with proprietary third-party forecasts for the same parameter.  Today, we make semi-annual adjustments to the existing forecast based on vendor shipment data and developments in the industry.</t>
  </si>
  <si>
    <t>historical data 2007-2015 includes early non-standard WDM PON deployments by Google and others</t>
  </si>
  <si>
    <t>25/50G-EPON</t>
  </si>
  <si>
    <t>25G, 2x25Gbps</t>
  </si>
  <si>
    <t>Speeds needed</t>
  </si>
  <si>
    <t>3, 6, 10G</t>
  </si>
  <si>
    <t>1G, 10 Gbps</t>
  </si>
  <si>
    <t>5G</t>
  </si>
  <si>
    <t>Mobile broadband total</t>
  </si>
  <si>
    <t>Mobile bband subs (mn)</t>
  </si>
  <si>
    <t>10 km</t>
  </si>
  <si>
    <t>Data Rate</t>
  </si>
  <si>
    <t>100 Gbps</t>
  </si>
  <si>
    <t>Wireless products</t>
  </si>
  <si>
    <t>The "Legacy" group in the fronthaul forecast table includes the following products</t>
  </si>
  <si>
    <t>Were used in some early prototype WDM fronthaul systems in Korea and elsewhere</t>
  </si>
  <si>
    <t>Speed specified by CPRI specification but rarely used in practice</t>
  </si>
  <si>
    <t>CPRI-Legacy</t>
  </si>
  <si>
    <t>Legacy 1,3,6,12</t>
  </si>
  <si>
    <t>1,3,6,12-14 Gbps</t>
  </si>
  <si>
    <t>Inadequate for 4G LTE and 5G fronthaul</t>
  </si>
  <si>
    <t>ONU/OLT transceivers</t>
  </si>
  <si>
    <r>
      <rPr>
        <sz val="10"/>
        <color theme="1"/>
        <rFont val="Calibri"/>
        <family val="2"/>
      </rPr>
      <t>≤</t>
    </r>
    <r>
      <rPr>
        <sz val="7"/>
        <color theme="1"/>
        <rFont val="Calibri"/>
        <family val="2"/>
      </rPr>
      <t xml:space="preserve"> 10Gbps</t>
    </r>
  </si>
  <si>
    <t>25G Grey</t>
  </si>
  <si>
    <t>100G grey</t>
  </si>
  <si>
    <t>WDM (all)</t>
  </si>
  <si>
    <t>Fronthaul by product group</t>
  </si>
  <si>
    <t>percent OLT/total</t>
  </si>
  <si>
    <t>QSFP28</t>
  </si>
  <si>
    <t>SFP28</t>
  </si>
  <si>
    <t>SFP+</t>
  </si>
  <si>
    <t>SFP</t>
  </si>
  <si>
    <t xml:space="preserve">Mobile mid-haul and backhaul transceivers </t>
  </si>
  <si>
    <t>Backhaul &amp; Midhaul</t>
  </si>
  <si>
    <t>Midhaul/backhaul transceiver forecast - by speed - shipments</t>
  </si>
  <si>
    <t>Midhaul/backhaul transceiver forecast - by speed - revenues</t>
  </si>
  <si>
    <t>Device speed and form factor</t>
  </si>
  <si>
    <t>GPON ONU transceiver</t>
  </si>
  <si>
    <t>GPON OLT</t>
  </si>
  <si>
    <t>GPON Triplexer</t>
  </si>
  <si>
    <t>EPON OLTs</t>
  </si>
  <si>
    <t>NG-PON2 ONUs</t>
  </si>
  <si>
    <t>NG-PON2 OLTs</t>
  </si>
  <si>
    <t/>
  </si>
  <si>
    <t>ONUs transceivers &amp; BOSAs</t>
  </si>
  <si>
    <t>CWDM</t>
  </si>
  <si>
    <t>DWDM</t>
  </si>
  <si>
    <t>Grey - All</t>
  </si>
  <si>
    <t>Grey - Duplex</t>
  </si>
  <si>
    <t>Grey - BiDi</t>
  </si>
  <si>
    <t>BPON ONU/Triplexer</t>
  </si>
  <si>
    <t>BPON OLT</t>
  </si>
  <si>
    <t>GPON ONU BOSA</t>
  </si>
  <si>
    <t>EPON ONU transceiver</t>
  </si>
  <si>
    <t>EPON ONU BOSA</t>
  </si>
  <si>
    <t>Connection between 5G RU and DU/CU radio equipment</t>
  </si>
  <si>
    <t>10, 25G</t>
  </si>
  <si>
    <t>Connection between BBU, or DU/CU and first router/switch</t>
  </si>
  <si>
    <t>≤ 20 km</t>
  </si>
  <si>
    <t>≤ 0.5 km MMF</t>
  </si>
  <si>
    <t>300 m SMF</t>
  </si>
  <si>
    <t>Grey</t>
  </si>
  <si>
    <t>Fronthaul transceivers - 25G Duplex versus Bidirectional</t>
  </si>
  <si>
    <t>25G Duplex</t>
  </si>
  <si>
    <t>25G BiDi</t>
  </si>
  <si>
    <t xml:space="preserve">Fronthaul devices </t>
  </si>
  <si>
    <t>50G Grey</t>
  </si>
  <si>
    <t>Fronthaul devices</t>
  </si>
  <si>
    <t xml:space="preserve">NOTE: 1-50G devices are assumed to be standard Ethernet transceivers. These are not included in the Ethernet forecast. </t>
  </si>
  <si>
    <t>200 Gbps</t>
  </si>
  <si>
    <t>Form factor</t>
  </si>
  <si>
    <t>placeholder</t>
  </si>
  <si>
    <t>25/50G PON ONUs</t>
  </si>
  <si>
    <t>25/50G PON OLTs</t>
  </si>
  <si>
    <t>1-10 km</t>
  </si>
  <si>
    <t>25G/50G PON</t>
  </si>
  <si>
    <t>Source: Point Topic (fixed) and Ericsson Mobility Report, June 2020 traffic exploration tool (mobile) - Mobile is 5G, 4G LTE, and WCDMA/HSPA subs only</t>
  </si>
  <si>
    <t>Executive Summary</t>
  </si>
  <si>
    <t>Fronthaul/backhaul</t>
  </si>
  <si>
    <t>Backhaul</t>
  </si>
  <si>
    <t>10G CWDM</t>
  </si>
  <si>
    <t>10G DWDM</t>
  </si>
  <si>
    <t>25G CWDM</t>
  </si>
  <si>
    <t>25G DWDM</t>
  </si>
  <si>
    <t>Source: Point Topic and Ericsson Mobility Report, June 2020</t>
  </si>
  <si>
    <t>Fronthaul 10/25G WDM transceivers - by speed - shipments</t>
  </si>
  <si>
    <t>Fronthaul 10/25G WDM transceivers - by speed - revenues</t>
  </si>
  <si>
    <t>Fronthaul 25G grey optics transceivers - by speed - revenues</t>
  </si>
  <si>
    <t>25G SR MMF</t>
  </si>
  <si>
    <t xml:space="preserve">25G SR SMF </t>
  </si>
  <si>
    <t xml:space="preserve">50G </t>
  </si>
  <si>
    <t>100G</t>
  </si>
  <si>
    <r>
      <t xml:space="preserve">25G </t>
    </r>
    <r>
      <rPr>
        <sz val="10"/>
        <color theme="1"/>
        <rFont val="Calibri"/>
        <family val="2"/>
      </rPr>
      <t>≤20</t>
    </r>
    <r>
      <rPr>
        <sz val="10"/>
        <color theme="1"/>
        <rFont val="Calibri"/>
        <family val="2"/>
        <scheme val="minor"/>
      </rPr>
      <t>km (BiDi &amp; Duplex)</t>
    </r>
  </si>
  <si>
    <t>10G All</t>
  </si>
  <si>
    <t>25/50G PON</t>
  </si>
  <si>
    <t>Fronthaul products forecast - 5G products by geography</t>
  </si>
  <si>
    <t>Region</t>
  </si>
  <si>
    <t>NA</t>
  </si>
  <si>
    <t>Japan</t>
  </si>
  <si>
    <t>Korea</t>
  </si>
  <si>
    <t>5G base station distribution by geographic region - 5-year cumulative total</t>
  </si>
  <si>
    <t>Product group</t>
  </si>
  <si>
    <t>Sum of above</t>
  </si>
  <si>
    <t>CWDM_10 Gbps</t>
  </si>
  <si>
    <t>CWDM_25 Gbps</t>
  </si>
  <si>
    <t>DWDM_10 Gbps</t>
  </si>
  <si>
    <t>DWDM_25 Gbps</t>
  </si>
  <si>
    <t>North America</t>
  </si>
  <si>
    <t>Fronthaul products forecast - 5G products breakdown for selected countries</t>
  </si>
  <si>
    <t>All '5G' fronthaul transceivers - worldwide consumption</t>
  </si>
  <si>
    <t>DWDM 10 Gbps</t>
  </si>
  <si>
    <t>DWDM 25 Gbps</t>
  </si>
  <si>
    <t>CWDM 10 Gbps</t>
  </si>
  <si>
    <t>CWDM 25 Gbps</t>
  </si>
  <si>
    <t>Includes 6 and 12 channel CWDM</t>
  </si>
  <si>
    <t>1 Gbps SFP</t>
  </si>
  <si>
    <t>10 Gbps SFP+</t>
  </si>
  <si>
    <t>25 Gbps SFP28</t>
  </si>
  <si>
    <t>50 Gbps QSFP28</t>
  </si>
  <si>
    <t>100 Gbps QSFP28</t>
  </si>
  <si>
    <t>200 Gbps All</t>
  </si>
  <si>
    <t>2021-2026</t>
  </si>
  <si>
    <t>Fronthaul grey optics transceivers - by speed - shipments</t>
  </si>
  <si>
    <t xml:space="preserve">This forecast presents historical data from 2016 to 2020 and a market forecast through 2026 for transceivers used in fixed and mobile access networks, including fronthaul, backhaul, and FTTx.  The historical data accounts for sales of more than 30 optical component and module vendors, many of whom shared confidential shipment data with LightCounting. The market forecast is based on a combination of historical trend extrapolation, expert opinion (based on numerous in-depth interviews with leading vendors), and life-cycle models based on past experience in this segment.   </t>
  </si>
  <si>
    <t>Companion Report: Next Generation Access Optics, November 2021, by John Lively</t>
  </si>
  <si>
    <t>2022-2026</t>
  </si>
  <si>
    <t>2021 Access Optics shipments and revenues</t>
  </si>
  <si>
    <t>Revenues ($M) - PON total</t>
  </si>
  <si>
    <t xml:space="preserve">Units - PON total </t>
  </si>
  <si>
    <t>ProdBH</t>
  </si>
  <si>
    <t>EMEA</t>
  </si>
  <si>
    <r>
      <t xml:space="preserve">Grey optics </t>
    </r>
    <r>
      <rPr>
        <sz val="10"/>
        <color theme="1"/>
        <rFont val="Calibri"/>
        <family val="2"/>
      </rPr>
      <t>≥</t>
    </r>
    <r>
      <rPr>
        <sz val="10"/>
        <color theme="1"/>
        <rFont val="Calibri"/>
        <family val="2"/>
        <scheme val="minor"/>
      </rPr>
      <t>25G</t>
    </r>
  </si>
  <si>
    <r>
      <rPr>
        <b/>
        <sz val="10"/>
        <color theme="3"/>
        <rFont val="Calibri"/>
        <family val="2"/>
      </rPr>
      <t>≥</t>
    </r>
    <r>
      <rPr>
        <b/>
        <sz val="10"/>
        <color theme="3"/>
        <rFont val="Calibri"/>
        <family val="2"/>
        <scheme val="minor"/>
      </rPr>
      <t>25G grey optics</t>
    </r>
  </si>
  <si>
    <t>5G fronthaul transceivers (excludes 10G grey)</t>
  </si>
  <si>
    <t>Rest of  World</t>
  </si>
  <si>
    <t>LTE subscriptions</t>
  </si>
  <si>
    <t>5G subscriptions</t>
  </si>
  <si>
    <t>Source: Ericsson Mobility Visualizer, June 2021</t>
  </si>
  <si>
    <t>Non-FTTx (DSL, DAA, etc) (mn)</t>
  </si>
  <si>
    <t>Chapter Two - Wireless</t>
  </si>
  <si>
    <t>Shipments (mn)</t>
  </si>
  <si>
    <t>5-year totals</t>
  </si>
  <si>
    <t>5-year total</t>
  </si>
  <si>
    <t>includes FH and BH</t>
  </si>
  <si>
    <t>Chapter Three - FTTX</t>
  </si>
  <si>
    <t>Figure 1.6</t>
  </si>
  <si>
    <r>
      <rPr>
        <b/>
        <sz val="10"/>
        <color theme="3"/>
        <rFont val="Calibri"/>
        <family val="2"/>
      </rPr>
      <t>10G &amp; 25G WDM</t>
    </r>
    <r>
      <rPr>
        <b/>
        <sz val="10"/>
        <color theme="3"/>
        <rFont val="Calibri"/>
        <family val="2"/>
        <scheme val="minor"/>
      </rPr>
      <t xml:space="preserve"> optics</t>
    </r>
  </si>
  <si>
    <t>Published 23 November 2021</t>
  </si>
  <si>
    <t>XG-PON ONU transceiver (10G/1G or 2.5G)</t>
  </si>
  <si>
    <t>XG-PON ONU BOSA (10G/1G or 2.5G)</t>
  </si>
  <si>
    <t>XGS-PON ONU transceiver (10G/10G)</t>
  </si>
  <si>
    <t>XG/XGS-PON OLTs (incl CombiPON)</t>
  </si>
  <si>
    <t>placeholder for future product</t>
  </si>
  <si>
    <t>40 km</t>
  </si>
  <si>
    <t>80 km</t>
  </si>
  <si>
    <t>100 Gbps LR4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</si>
</sst>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General_)"/>
    <numFmt numFmtId="169" formatCode="0.00_)"/>
    <numFmt numFmtId="170" formatCode="[&gt;9.9]0;[&gt;0]0.0;\-;"/>
    <numFmt numFmtId="171" formatCode="[$$-409]#,##0.0_);[Red]\([$$-409]#,##0.0\)"/>
    <numFmt numFmtId="172" formatCode="#,##0.0\ ;\(#,##0.0\)"/>
    <numFmt numFmtId="173" formatCode="&quot;$&quot;#,##0,_);\(&quot;$&quot;#,##0,\)"/>
    <numFmt numFmtId="174" formatCode="&quot;$&quot;#,##0,,_);\(&quot;$&quot;#,##0,,\)"/>
    <numFmt numFmtId="175" formatCode="0.00000&quot;  &quot;"/>
    <numFmt numFmtId="176" formatCode="0.0_)\%;\(0.0\)\%;0.0_)\%;@_)_%"/>
    <numFmt numFmtId="177" formatCode="#,##0.0_)_%;\(#,##0.0\)_%;0.0_)_%;@_)_%"/>
    <numFmt numFmtId="178" formatCode="#,##0.0_);\(#,##0.0\)"/>
    <numFmt numFmtId="179" formatCode="#,##0.0_);\(#,##0.0\);#,##0.0_);@_)"/>
    <numFmt numFmtId="180" formatCode="_([$€-2]* #,##0.00_);_([$€-2]* \(#,##0.00\);_([$€-2]* &quot;-&quot;??_)"/>
    <numFmt numFmtId="181" formatCode="&quot;$&quot;_(#,##0.00_);&quot;$&quot;\(#,##0.00\)"/>
    <numFmt numFmtId="182" formatCode="&quot;$&quot;_(#,##0.00_);&quot;$&quot;\(#,##0.00\);&quot;$&quot;_(0.00_);@_)"/>
    <numFmt numFmtId="183" formatCode="#,##0.00_);\(#,##0.00\);0.00_);@_)"/>
    <numFmt numFmtId="184" formatCode="\€_(#,##0.00_);\€\(#,##0.00\);\€_(0.00_);@_)"/>
    <numFmt numFmtId="185" formatCode="#,##0.0_)\x;\(#,##0.0\)\x"/>
    <numFmt numFmtId="186" formatCode="#,##0_)\x;\(#,##0\)\x;0_)\x;@_)_x"/>
    <numFmt numFmtId="187" formatCode="#,##0.0_)_x;\(#,##0.0\)_x"/>
    <numFmt numFmtId="188" formatCode="#,##0_)_x;\(#,##0\)_x;0_)_x;@_)_x"/>
    <numFmt numFmtId="189" formatCode="0.0_)\%;\(0.0\)\%"/>
    <numFmt numFmtId="190" formatCode="#,##0.0_)_%;\(#,##0.0\)_%"/>
    <numFmt numFmtId="191" formatCode="0.0%;\(0.0%\)"/>
    <numFmt numFmtId="192" formatCode="_ * #,##0.00_ ;_ * \-#,##0.00_ ;_ * &quot;-&quot;??_ ;_ @_ "/>
    <numFmt numFmtId="193" formatCode="0%;\(0%\)"/>
    <numFmt numFmtId="194" formatCode="&quot;SFr.&quot;#,##0;&quot;SFr.&quot;\-#,##0"/>
    <numFmt numFmtId="195" formatCode="&quot;000-&quot;0000\-000"/>
    <numFmt numFmtId="196" formatCode="&quot;259-5001-&quot;000"/>
    <numFmt numFmtId="197" formatCode="000000"/>
    <numFmt numFmtId="198" formatCode="&quot;600-&quot;0000\-000"/>
    <numFmt numFmtId="199" formatCode="0000"/>
    <numFmt numFmtId="200" formatCode="_(&quot;$&quot;* #,##0.0_);_(&quot;$&quot;* \(#,##0.0\);_(&quot;$&quot;* &quot;-&quot;_);_(@_)"/>
    <numFmt numFmtId="201" formatCode="&quot;$&quot;#,##0;\-&quot;$&quot;#,##0"/>
    <numFmt numFmtId="202" formatCode="_ * #,##0_)&quot;£&quot;_ ;_ * \(#,##0\)&quot;£&quot;_ ;_ * &quot;-&quot;_)&quot;£&quot;_ ;_ @_ "/>
    <numFmt numFmtId="203" formatCode="#,##0,"/>
    <numFmt numFmtId="204" formatCode="_(* #,##0.0000_);_(* \(#,##0.0000\);_(* &quot;-&quot;??_);_(@_)"/>
    <numFmt numFmtId="205" formatCode="0.000"/>
    <numFmt numFmtId="206" formatCode="#,###.000_);\(#,##0.000\)"/>
    <numFmt numFmtId="207" formatCode="&quot;fl&quot;#,##0_);\(&quot;fl&quot;#,##0\)"/>
    <numFmt numFmtId="208" formatCode="0.00000%"/>
    <numFmt numFmtId="209" formatCode="&quot;fl&quot;#,##0_);[Red]\(&quot;fl&quot;#,##0\)"/>
    <numFmt numFmtId="210" formatCode="_(* #,##0.0_);_(* \(#,##0.00\);_(* &quot;-&quot;??_);_(@_)"/>
    <numFmt numFmtId="211" formatCode="&quot;fl&quot;#,##0.00_);\(&quot;fl&quot;#,##0.00\)"/>
    <numFmt numFmtId="212" formatCode="_ * #,##0_ ;_ * \-#,##0_ ;_ * &quot;-&quot;_ ;_ @_ "/>
    <numFmt numFmtId="213" formatCode="_(* #,##0_);[Red]_(* \(#,##0\);_(* &quot;-&quot;_);_(@_)"/>
    <numFmt numFmtId="214" formatCode="_(* #,##0.0_);[Red]_(* \(#,##0.0\);_(* &quot;-&quot;_);_(@_)"/>
    <numFmt numFmtId="215" formatCode="_(* #,##0.00_);[Red]_(* \(#,##0.00\);_(* &quot;-&quot;_);_(@_)"/>
    <numFmt numFmtId="216" formatCode="#,##0\ ;\(#,##0.0\)"/>
    <numFmt numFmtId="217" formatCode="_(* #,##0,_);[Red]_(* \(#,##0,\);_(* &quot;-&quot;_);_(@_)"/>
    <numFmt numFmtId="218" formatCode="_(* #,##0.0,_);[Red]_(* \(#,##0.0,\);_(* &quot;-&quot;_);_(@_)"/>
    <numFmt numFmtId="219" formatCode="_(* #,##0,,_);[Red]_(* \(#,##0,,\);_(* &quot;-&quot;_);_(@_)"/>
    <numFmt numFmtId="220" formatCode="_(* #,##0.0,,_);[Red]_(* \(#,##0.0,,\);_(* &quot;-&quot;_);_(@_)"/>
    <numFmt numFmtId="221" formatCode="#,##0_%_);\(#,##0\)_%;#,##0_%_);@_%_)"/>
    <numFmt numFmtId="222" formatCode="#,##0_%_);\(#,##0\)_%;**;@_%_)"/>
    <numFmt numFmtId="223" formatCode="#,##0;\(#,##0\)"/>
    <numFmt numFmtId="224" formatCode="####\-####"/>
    <numFmt numFmtId="225" formatCode="_(&quot;$&quot;#,##0_);[Red]_(\(&quot;$&quot;#,##0\);_(&quot;- &quot;?_);_(@_)"/>
    <numFmt numFmtId="226" formatCode="_(&quot;$&quot;#,##0.0_);[Red]_(\(&quot;$&quot;#,##0.0\);_(&quot;- &quot;?_);_(@_)"/>
    <numFmt numFmtId="227" formatCode="&quot;$&quot;#,##0.0_);\(&quot;$&quot;#,##0.0\)"/>
    <numFmt numFmtId="228" formatCode="_(&quot;$&quot;#,##0.00_);[Red]_(\(&quot;$&quot;#,##0.00\);_(&quot;- &quot;?_);_(@_)"/>
    <numFmt numFmtId="229" formatCode="_(&quot;$&quot;#,##0.000_);[Red]_(\(&quot;$&quot;#,##0.000\);_(&quot;- &quot;?_);_(@_)"/>
    <numFmt numFmtId="230" formatCode="_(&quot;$&quot;#,##0,_);[Red]_(\(&quot;$&quot;#,##0,\);_(&quot;- &quot;?_);_(@_)"/>
    <numFmt numFmtId="231" formatCode="_(&quot;$&quot;#,##0.0,_);[Red]_(\(&quot;$&quot;#,##0.0,\);_(&quot;- &quot;?_);_(@_)"/>
    <numFmt numFmtId="232" formatCode="_(&quot;$&quot;#,##0,,_);[Red]_(\(&quot;$&quot;#,##0,,\);_(&quot;- &quot;?_);_(@_)"/>
    <numFmt numFmtId="233" formatCode="_(&quot;$&quot;#,##0.0,,_);[Red]_(\(&quot;$&quot;#,##0.0,,\);_(&quot;- &quot;?_);_(@_)"/>
    <numFmt numFmtId="234" formatCode="&quot;$&quot;#,##0.0_);[Red]\(&quot;$&quot;#,##0.0\)"/>
    <numFmt numFmtId="235" formatCode="&quot;$&quot;#,##0_%_);\(&quot;$&quot;#,##0\)_%;&quot;$&quot;#,##0_%_);@_%_)"/>
    <numFmt numFmtId="236" formatCode="&quot;$&quot;#,##0"/>
    <numFmt numFmtId="237" formatCode="00000"/>
    <numFmt numFmtId="238" formatCode="#,##0.000000000;[Red]\-#,##0.000000000"/>
    <numFmt numFmtId="239" formatCode="m/d/yy_%_)"/>
    <numFmt numFmtId="240" formatCode="mmm\-dd"/>
    <numFmt numFmtId="241" formatCode="m/d"/>
    <numFmt numFmtId="242" formatCode="mmm\-d\-yy"/>
    <numFmt numFmtId="243" formatCode="mmm\-d\-yyyy"/>
    <numFmt numFmtId="244" formatCode="yyyy"/>
    <numFmt numFmtId="245" formatCode="0;***;;"/>
    <numFmt numFmtId="246" formatCode="_(* #,###.0_);_(* \(#,###.0\);_(* &quot;-&quot;?_);_(@_)"/>
    <numFmt numFmtId="247" formatCode="_-* #,##0\ _D_M_-;\-* #,##0\ _D_M_-;_-* &quot;-&quot;\ _D_M_-;_-@_-"/>
    <numFmt numFmtId="248" formatCode="_-* #,##0.00\ _D_M_-;\-* #,##0.00\ _D_M_-;_-* &quot;-&quot;??\ _D_M_-;_-@_-"/>
    <numFmt numFmtId="249" formatCode="#,##0.0"/>
    <numFmt numFmtId="250" formatCode="#,##0.00000000000;[Red]\-#,##0.00000000000"/>
    <numFmt numFmtId="251" formatCode="0.0000;[Red]\-0.0000;"/>
    <numFmt numFmtId="252" formatCode="0_);[Red]\(0\)"/>
    <numFmt numFmtId="253" formatCode="###0_);\(###0\)"/>
    <numFmt numFmtId="254" formatCode="0.0\%_);\(0.0\%\);0.0\%_);@_%_)"/>
    <numFmt numFmtId="255" formatCode="#,##0.0_);[Red]\(#,##0.0\)"/>
    <numFmt numFmtId="256" formatCode="#,##0.00&quot; $&quot;;\-#,##0.00&quot; $&quot;"/>
    <numFmt numFmtId="257" formatCode="&quot;$&quot;#,##0.0_%_);\(&quot;$&quot;#,##0.0\)_%;&quot;$&quot;#,##0.0_%_);@_%_)"/>
    <numFmt numFmtId="258" formatCode="&quot;$&quot;#,##0_%_);\(&quot;$&quot;#,##0\)_%;&quot;$&quot;#,##0_%_);@_$_)"/>
    <numFmt numFmtId="259" formatCode="&quot;$&quot;#,##0.00_%_);\(&quot;$&quot;#,##0.00\)_%;&quot;$&quot;#,##0.00_%_);@_%_)"/>
    <numFmt numFmtId="260" formatCode="0.0\x_)_);&quot;NM&quot;_x_)_);0.0\x_)_);@_%_)"/>
    <numFmt numFmtId="261" formatCode="0_%_);\(0\)_%;0_%_);@_%_)"/>
    <numFmt numFmtId="262" formatCode="0.0%_);\(0.0%\);0.0%_);@_%_)"/>
    <numFmt numFmtId="263" formatCode="0.0%;[Red]\(0.0%\)"/>
    <numFmt numFmtId="264" formatCode="0\ &quot;Years&quot;_%_)"/>
    <numFmt numFmtId="265" formatCode="#,##0.00_);\(&quot;$&quot;#,##0.00\)"/>
    <numFmt numFmtId="266" formatCode="#,##0.00_%_);\(#,##0.00\)_%"/>
    <numFmt numFmtId="267" formatCode="0.00%_);\(0.00%\);0.00%_);@_%_)"/>
    <numFmt numFmtId="268" formatCode="0.000\x_)_);&quot;NM&quot;_x_)_);0.000\x_)_);@_%_)"/>
    <numFmt numFmtId="269" formatCode="#,##0.0_%_);\(&quot;$&quot;#,##0.0\)_%"/>
    <numFmt numFmtId="270" formatCode="dd\.mm\.yyyy"/>
    <numFmt numFmtId="271" formatCode="_-* #,##0.00_-;\-* #,##0.00_-;_-* &quot;-&quot;??_-;_-@_-"/>
    <numFmt numFmtId="272" formatCode="0.000000000"/>
    <numFmt numFmtId="273" formatCode="0_)"/>
    <numFmt numFmtId="274" formatCode="&quot;$&quot;#,##0.0,,_);\(&quot;$&quot;#,##0.0,,\)"/>
    <numFmt numFmtId="275" formatCode="#,##0.0,,_);\(#,##0.0,,\)"/>
    <numFmt numFmtId="276" formatCode="0.0000000"/>
    <numFmt numFmtId="277" formatCode="0.0000000000"/>
    <numFmt numFmtId="278" formatCode="0.000%;[Red]\-0.000%;"/>
    <numFmt numFmtId="279" formatCode="_-&quot;$&quot;* #,##0.00_-;\-&quot;$&quot;* #,##0.00_-;_-&quot;$&quot;* &quot;-&quot;??_-;_-@_-"/>
    <numFmt numFmtId="280" formatCode="#,##0.0_);[Red]\(#,##0.0\);&quot;N/A &quot;"/>
    <numFmt numFmtId="281" formatCode="0,000"/>
    <numFmt numFmtId="282" formatCode="#,##0.000_);[Red]\(#,##0.000\)"/>
    <numFmt numFmtId="283" formatCode="#,##0.0_)\ ;[Red]\(#,##0.0\)\ "/>
    <numFmt numFmtId="284" formatCode="&quot;$&quot;#,###.0000_);\(&quot;$&quot;#,###.00\)"/>
    <numFmt numFmtId="285" formatCode="#,###.0_);[Red]\(#,###.0\)"/>
    <numFmt numFmtId="286" formatCode="&quot;$&quot;#,##0.00_)_%;[Red]&quot;$&quot;\(#,##0.00\)_%"/>
    <numFmt numFmtId="287" formatCode="#,##0.00_)_%;[Red]\(#,##0.00\)_%"/>
    <numFmt numFmtId="288" formatCode="0.0_);[Red]\(0.0\)"/>
    <numFmt numFmtId="289" formatCode="0.00_);[Red]\(0.00\)"/>
    <numFmt numFmtId="290" formatCode="0%_);\(0%\)"/>
    <numFmt numFmtId="291" formatCode="0%\ ;[Red]\(0%\);_(&quot;-&quot;?_)"/>
    <numFmt numFmtId="292" formatCode="0.000%_);[Red]\(0.000%\);&quot;&quot;"/>
    <numFmt numFmtId="293" formatCode="0.0%\ ;[Red]\(0.0%\);_(&quot;-&quot;?_)"/>
    <numFmt numFmtId="294" formatCode="0.00%\ ;[Red]\(0.00%\);_(&quot;-&quot;?_)"/>
    <numFmt numFmtId="295" formatCode="0.000%\ ;[Red]\(0.000%\);_(&quot;-&quot;?_)"/>
    <numFmt numFmtId="296" formatCode="0.000%"/>
    <numFmt numFmtId="297" formatCode="0%;[Red]\(0%\)"/>
    <numFmt numFmtId="298" formatCode="[Red]0.0%;[Red]\(0.0%\)"/>
    <numFmt numFmtId="299" formatCode="0.0_)"/>
    <numFmt numFmtId="300" formatCode="\60\4\7\:"/>
    <numFmt numFmtId="301" formatCode="_-* #,##0.0_-;\-* #,##0.0_-;_-* &quot;-&quot;??_-;_-@_-"/>
    <numFmt numFmtId="302" formatCode="#,##0.0_);\(#,##0.00\)"/>
    <numFmt numFmtId="303" formatCode=".0%_);[Red]\(.0%\)"/>
    <numFmt numFmtId="304" formatCode="0.0%&quot;Sales&quot;"/>
    <numFmt numFmtId="305" formatCode="&quot;$&quot;#,##0.00_);\(&quot;$&quot;#.##0\)"/>
    <numFmt numFmtId="306" formatCode="0.00;[Red]\-0.00;"/>
    <numFmt numFmtId="307" formatCode="&quot;$&quot;#,##0;[Red]\-&quot;$&quot;#,##0"/>
    <numFmt numFmtId="308" formatCode="dd\-mmm\-yy;;"/>
    <numFmt numFmtId="309" formatCode="#,##0.00_);\(#,##0.00\);_(* &quot;-&quot;_)"/>
    <numFmt numFmtId="310" formatCode="#,##0.0\x"/>
    <numFmt numFmtId="311" formatCode="#,##0.0_);\(#,##0.0\);_(* &quot;-&quot;_)"/>
    <numFmt numFmtId="312" formatCode="#,##0_);\(#,##0\);_(* &quot;-&quot;_);_(* &quot;-&quot;_)"/>
    <numFmt numFmtId="313" formatCode="_(&quot;$&quot;* #,##0.00_);_(&quot;$&quot;* \(#,##0.00\);_(* &quot;-&quot;_);_(@_)"/>
    <numFmt numFmtId="314" formatCode="_(###.##%_);\(* &quot;-&quot;_);_(@_)"/>
    <numFmt numFmtId="315" formatCode="#,##0.00\x"/>
    <numFmt numFmtId="316" formatCode="_(* #,##0_);_(* \(#,##0\);_(* \-_);_(@_)"/>
    <numFmt numFmtId="317" formatCode="#,##0.00000"/>
    <numFmt numFmtId="318" formatCode="&quot;fl&quot;#,##0.00_);[Red]\(&quot;fl&quot;#,##0.00\)"/>
    <numFmt numFmtId="319" formatCode="#,##0.000000"/>
    <numFmt numFmtId="320" formatCode="_(&quot;fl&quot;* #,##0_);_(&quot;fl&quot;* \(#,##0\);_(&quot;fl&quot;* &quot;-&quot;_);_(@_)"/>
    <numFmt numFmtId="321" formatCode="#,##0.0_%_);\(#,##0.0\)_%;#,##0.0_%_);@_%_)"/>
    <numFmt numFmtId="322" formatCode="#,##0_);[Red]\(#,##0\);"/>
    <numFmt numFmtId="323" formatCode="_-* #,##0\ &quot;DM&quot;_-;\-* #,##0\ &quot;DM&quot;_-;_-* &quot;-&quot;\ &quot;DM&quot;_-;_-@_-"/>
    <numFmt numFmtId="324" formatCode="_-* #,##0.00\ &quot;DM&quot;_-;\-* #,##0.00\ &quot;DM&quot;_-;_-* &quot;-&quot;??\ &quot;DM&quot;_-;_-@_-"/>
    <numFmt numFmtId="325" formatCode="0%_);\(0%\);0%_);@_%_)"/>
    <numFmt numFmtId="326" formatCode="0.0\x"/>
    <numFmt numFmtId="327" formatCode="0\ \ ;\(0\)\ \ \ "/>
    <numFmt numFmtId="328" formatCode="&quot;$&quot;\ #,##0_);\(&quot;$&quot;\ #,##0\)"/>
    <numFmt numFmtId="329" formatCode="_-* #,##0_-;\-* #,##0_-;_-* &quot;-&quot;_-;_-@_-"/>
    <numFmt numFmtId="330" formatCode="_-&quot;$&quot;* #,##0_-;\-&quot;$&quot;* #,##0_-;_-&quot;$&quot;* &quot;-&quot;_-;_-@_-"/>
    <numFmt numFmtId="331" formatCode="_-&quot;\&quot;* #,##0.00_-;\-&quot;\&quot;* #,##0.00_-;_-&quot;\&quot;* &quot;-&quot;??_-;_-@_-"/>
    <numFmt numFmtId="332" formatCode="_-&quot;\&quot;* #,##0_-;\-&quot;\&quot;* #,##0_-;_-&quot;\&quot;* &quot;-&quot;_-;_-@_-"/>
    <numFmt numFmtId="333" formatCode="_(&quot;$&quot;* #,##0.0000_);_(&quot;$&quot;* \(#,##0.0000\);_(&quot;$&quot;* &quot;-&quot;??_);_(@_)"/>
    <numFmt numFmtId="334" formatCode="_(&quot;$&quot;* #,##0.00000_);_(&quot;$&quot;* \(#,##0.00000\);_(&quot;$&quot;* &quot;-&quot;??_);_(@_)"/>
    <numFmt numFmtId="335" formatCode="_(&quot;$&quot;* #,##0.0_);_(&quot;$&quot;* \(#,##0.0\);_(&quot;$&quot;* &quot;-&quot;?_);_(@_)"/>
    <numFmt numFmtId="336" formatCode="0.0000"/>
  </numFmts>
  <fonts count="284">
    <font>
      <sz val="10"/>
      <color theme="1"/>
      <name val="Arial"/>
      <family val="2"/>
    </font>
    <font>
      <sz val="10"/>
      <color theme="1"/>
      <name val="Calibri"/>
      <family val="2"/>
    </font>
    <font>
      <sz val="10"/>
      <color theme="1"/>
      <name val="Calibri"/>
      <family val="2"/>
    </font>
    <font>
      <sz val="10"/>
      <color theme="1"/>
      <name val="Arial"/>
      <family val="2"/>
    </font>
    <font>
      <sz val="12"/>
      <name val="Arial"/>
      <family val="2"/>
    </font>
    <font>
      <sz val="10"/>
      <name val="Arial"/>
      <family val="2"/>
    </font>
    <font>
      <b/>
      <sz val="10"/>
      <name val="Arial"/>
      <family val="2"/>
    </font>
    <font>
      <sz val="10"/>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8"/>
      <color theme="3"/>
      <name val="Calibri"/>
      <family val="2"/>
      <scheme val="minor"/>
    </font>
    <font>
      <sz val="14"/>
      <color theme="1"/>
      <name val="Calibri"/>
      <family val="2"/>
      <scheme val="minor"/>
    </font>
    <font>
      <b/>
      <sz val="14"/>
      <color theme="1"/>
      <name val="Calibri"/>
      <family val="2"/>
      <scheme val="minor"/>
    </font>
    <font>
      <b/>
      <sz val="16"/>
      <color rgb="FF1F487C"/>
      <name val="Calibri"/>
      <family val="2"/>
      <scheme val="minor"/>
    </font>
    <font>
      <sz val="10"/>
      <color rgb="FFFF0000"/>
      <name val="Calibri"/>
      <family val="2"/>
      <scheme val="minor"/>
    </font>
    <font>
      <b/>
      <sz val="14"/>
      <name val="Calibri"/>
      <family val="2"/>
      <scheme val="minor"/>
    </font>
    <font>
      <sz val="11"/>
      <name val="Calibri"/>
      <family val="2"/>
      <scheme val="minor"/>
    </font>
    <font>
      <sz val="11"/>
      <color rgb="FFFF0000"/>
      <name val="Calibri"/>
      <family val="2"/>
      <scheme val="minor"/>
    </font>
    <font>
      <b/>
      <sz val="16"/>
      <color theme="3"/>
      <name val="Calibri"/>
      <family val="2"/>
      <scheme val="minor"/>
    </font>
    <font>
      <sz val="10"/>
      <name val="Calibri"/>
      <family val="2"/>
      <scheme val="minor"/>
    </font>
    <font>
      <b/>
      <sz val="10"/>
      <color theme="1"/>
      <name val="Calibri"/>
      <family val="2"/>
      <scheme val="minor"/>
    </font>
    <font>
      <b/>
      <sz val="18"/>
      <color theme="1"/>
      <name val="Calibri"/>
      <family val="2"/>
      <scheme val="minor"/>
    </font>
    <font>
      <sz val="10"/>
      <color theme="3"/>
      <name val="Calibri"/>
      <family val="2"/>
      <scheme val="minor"/>
    </font>
    <font>
      <b/>
      <sz val="10"/>
      <name val="Calibri"/>
      <family val="2"/>
      <scheme val="minor"/>
    </font>
    <font>
      <sz val="10"/>
      <color rgb="FFC00000"/>
      <name val="Calibri"/>
      <family val="2"/>
      <scheme val="minor"/>
    </font>
    <font>
      <sz val="10"/>
      <name val="Helvetica"/>
      <family val="2"/>
    </font>
    <font>
      <sz val="11"/>
      <color theme="1"/>
      <name val="Calibri"/>
      <family val="2"/>
      <scheme val="minor"/>
    </font>
    <font>
      <sz val="10"/>
      <color indexed="8"/>
      <name val="Arial"/>
      <family val="2"/>
    </font>
    <font>
      <sz val="10"/>
      <name val="Helvetica"/>
    </font>
    <font>
      <sz val="10"/>
      <color indexed="8"/>
      <name val="Helvetica"/>
      <family val="2"/>
    </font>
    <font>
      <b/>
      <sz val="12"/>
      <color indexed="8"/>
      <name val="Helvetica"/>
      <family val="2"/>
    </font>
    <font>
      <b/>
      <sz val="10"/>
      <color indexed="8"/>
      <name val="Helvetica"/>
      <family val="2"/>
    </font>
    <font>
      <b/>
      <i/>
      <sz val="16"/>
      <name val="Helv"/>
    </font>
    <font>
      <sz val="10"/>
      <name val="Geneva"/>
    </font>
    <font>
      <b/>
      <sz val="12"/>
      <name val="Arial"/>
      <family val="2"/>
    </font>
    <font>
      <sz val="8"/>
      <name val="Arial"/>
      <family val="2"/>
    </font>
    <font>
      <sz val="9"/>
      <name val="Arial"/>
      <family val="2"/>
    </font>
    <font>
      <sz val="9"/>
      <name val="System"/>
      <family val="2"/>
    </font>
    <font>
      <sz val="10"/>
      <color indexed="8"/>
      <name val="MS Sans Serif"/>
      <family val="2"/>
    </font>
    <font>
      <sz val="10"/>
      <name val="Helv"/>
    </font>
    <font>
      <sz val="12"/>
      <name val="Times New Roman"/>
      <family val="1"/>
    </font>
    <font>
      <sz val="12"/>
      <name val="???"/>
      <family val="1"/>
      <charset val="129"/>
    </font>
    <font>
      <sz val="10"/>
      <name val="Geneva"/>
      <family val="2"/>
    </font>
    <font>
      <sz val="10"/>
      <name val="Helv"/>
      <family val="2"/>
    </font>
    <font>
      <sz val="10"/>
      <name val="Helv"/>
      <charset val="204"/>
    </font>
    <font>
      <sz val="12"/>
      <name val="바탕체"/>
      <family val="1"/>
      <charset val="129"/>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color indexed="17"/>
      <name val="·s²Ó©úÅé"/>
      <family val="1"/>
      <charset val="136"/>
    </font>
    <font>
      <b/>
      <sz val="12"/>
      <color indexed="8"/>
      <name val="·s²Ó©úÅé"/>
      <family val="1"/>
      <charset val="136"/>
    </font>
    <font>
      <sz val="12"/>
      <color indexed="62"/>
      <name val="·s²Ó©úÅé"/>
      <family val="1"/>
      <charset val="136"/>
    </font>
    <font>
      <b/>
      <sz val="12"/>
      <color indexed="63"/>
      <name val="·s²Ó©úÅé"/>
      <family val="1"/>
      <charset val="136"/>
    </font>
    <font>
      <sz val="12"/>
      <color indexed="19"/>
      <name val="·s²Ó©úÅé"/>
      <family val="1"/>
      <charset val="136"/>
    </font>
    <font>
      <i/>
      <sz val="12"/>
      <color indexed="23"/>
      <name val="·s²Ó©úÅé"/>
      <family val="1"/>
      <charset val="136"/>
    </font>
    <font>
      <sz val="12"/>
      <color indexed="9"/>
      <name val="·s²Ó©úÅé"/>
      <family val="1"/>
      <charset val="136"/>
    </font>
    <font>
      <u/>
      <sz val="8.25"/>
      <color indexed="36"/>
      <name val="‚l‚r ‚oƒSƒVƒbƒN"/>
      <family val="3"/>
    </font>
    <font>
      <sz val="10"/>
      <name val="MS Sans Serif"/>
      <family val="2"/>
    </font>
    <font>
      <sz val="11"/>
      <name val="‚l‚r ‚o–¾’©"/>
      <charset val="128"/>
    </font>
    <font>
      <sz val="13"/>
      <name val="Tms Rmn"/>
    </font>
    <font>
      <sz val="10"/>
      <name val="Times New Roman"/>
      <family val="1"/>
    </font>
    <font>
      <sz val="10"/>
      <name val="Arial MT"/>
    </font>
    <font>
      <b/>
      <sz val="18"/>
      <color indexed="62"/>
      <name val="·s²Ó©úÅé"/>
      <family val="1"/>
      <charset val="136"/>
    </font>
    <font>
      <b/>
      <sz val="15"/>
      <color indexed="62"/>
      <name val="·s²Ó©úÅé"/>
      <family val="1"/>
      <charset val="136"/>
    </font>
    <font>
      <b/>
      <sz val="13"/>
      <color indexed="62"/>
      <name val="·s²Ó©úÅé"/>
      <family val="1"/>
      <charset val="136"/>
    </font>
    <font>
      <b/>
      <sz val="11"/>
      <color indexed="62"/>
      <name val="·s²Ó©úÅé"/>
      <family val="1"/>
      <charset val="136"/>
    </font>
    <font>
      <sz val="12"/>
      <color indexed="8"/>
      <name val="·s²Ó©úÅé"/>
      <family val="1"/>
      <charset val="136"/>
    </font>
    <font>
      <sz val="11"/>
      <color indexed="8"/>
      <name val="Calibri"/>
      <family val="2"/>
    </font>
    <font>
      <sz val="12"/>
      <color indexed="8"/>
      <name val="新細明體"/>
      <family val="1"/>
      <charset val="136"/>
    </font>
    <font>
      <sz val="12"/>
      <color indexed="10"/>
      <name val="·s²Ó©úÅé"/>
      <family val="1"/>
      <charset val="136"/>
    </font>
    <font>
      <sz val="8"/>
      <color indexed="18"/>
      <name val="Helv"/>
    </font>
    <font>
      <sz val="11"/>
      <color indexed="9"/>
      <name val="Calibri"/>
      <family val="2"/>
    </font>
    <font>
      <sz val="12"/>
      <color indexed="9"/>
      <name val="新細明體"/>
      <family val="1"/>
      <charset val="136"/>
    </font>
    <font>
      <sz val="12"/>
      <color indexed="20"/>
      <name val="·s²Ó©úÅé"/>
      <family val="1"/>
      <charset val="136"/>
    </font>
    <font>
      <sz val="12"/>
      <name val="Helv"/>
    </font>
    <font>
      <sz val="9"/>
      <name val="Helvetica"/>
      <family val="2"/>
    </font>
    <font>
      <sz val="10"/>
      <color indexed="12"/>
      <name val="Times New Roman"/>
      <family val="1"/>
    </font>
    <font>
      <b/>
      <sz val="12"/>
      <color indexed="9"/>
      <name val="·s²Ó©úÅé"/>
      <family val="1"/>
      <charset val="136"/>
    </font>
    <font>
      <sz val="8"/>
      <name val="Times New Roman"/>
      <family val="1"/>
    </font>
    <font>
      <sz val="11"/>
      <color indexed="20"/>
      <name val="Calibri"/>
      <family val="2"/>
    </font>
    <font>
      <sz val="10"/>
      <color indexed="8"/>
      <name val="Book Antiqua"/>
      <family val="1"/>
    </font>
    <font>
      <sz val="10"/>
      <color indexed="12"/>
      <name val="Book Antiqua"/>
      <family val="1"/>
    </font>
    <font>
      <sz val="12"/>
      <name val="Tms Rmn"/>
    </font>
    <font>
      <b/>
      <sz val="10"/>
      <name val="Geneva"/>
      <family val="2"/>
    </font>
    <font>
      <b/>
      <sz val="10"/>
      <name val="MS Sans Serif"/>
      <family val="2"/>
    </font>
    <font>
      <b/>
      <i/>
      <sz val="10"/>
      <name val="Arial"/>
      <family val="2"/>
    </font>
    <font>
      <sz val="11"/>
      <name val="Arial"/>
      <family val="2"/>
    </font>
    <font>
      <b/>
      <sz val="8"/>
      <name val="TimesNewRomanPS"/>
      <family val="1"/>
    </font>
    <font>
      <sz val="12"/>
      <name val="±¼¸²Ã¼"/>
      <family val="3"/>
      <charset val="129"/>
    </font>
    <font>
      <sz val="9"/>
      <name val="Times New Roman"/>
      <family val="1"/>
    </font>
    <font>
      <sz val="9"/>
      <name val="Helv"/>
    </font>
    <font>
      <sz val="12"/>
      <name val="Tahoma"/>
      <family val="2"/>
    </font>
    <font>
      <b/>
      <sz val="11"/>
      <color indexed="52"/>
      <name val="Calibri"/>
      <family val="2"/>
    </font>
    <font>
      <b/>
      <sz val="11"/>
      <color indexed="9"/>
      <name val="Calibri"/>
      <family val="2"/>
    </font>
    <font>
      <sz val="10"/>
      <name val="TimesNewRomanPS"/>
    </font>
    <font>
      <b/>
      <sz val="13"/>
      <name val="Tms Rmn"/>
    </font>
    <font>
      <b/>
      <sz val="8"/>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BERNHARD"/>
    </font>
    <font>
      <sz val="10"/>
      <color indexed="22"/>
      <name val="Arial"/>
      <family val="2"/>
    </font>
    <font>
      <sz val="7"/>
      <name val="Small Fonts"/>
      <family val="2"/>
    </font>
    <font>
      <b/>
      <sz val="11"/>
      <color indexed="10"/>
      <name val="Times New Roman"/>
      <family val="1"/>
    </font>
    <font>
      <b/>
      <sz val="11"/>
      <color indexed="12"/>
      <name val="Arial"/>
      <family val="2"/>
    </font>
    <font>
      <sz val="10"/>
      <name val="MS Serif"/>
      <family val="1"/>
    </font>
    <font>
      <sz val="10"/>
      <name val="Courier"/>
      <family val="3"/>
    </font>
    <font>
      <sz val="14"/>
      <name val="Palatino"/>
      <family val="1"/>
    </font>
    <font>
      <sz val="16"/>
      <name val="Palatino"/>
      <family val="1"/>
    </font>
    <font>
      <sz val="32"/>
      <name val="Helvetica-Black"/>
    </font>
    <font>
      <b/>
      <sz val="14"/>
      <color indexed="12"/>
      <name val="Arial"/>
      <family val="2"/>
    </font>
    <font>
      <b/>
      <sz val="11"/>
      <color indexed="48"/>
      <name val="Times New Roman"/>
      <family val="1"/>
    </font>
    <font>
      <b/>
      <sz val="10"/>
      <name val="1Stone Serif"/>
    </font>
    <font>
      <sz val="8"/>
      <color indexed="12"/>
      <name val="Arial"/>
      <family val="2"/>
    </font>
    <font>
      <u val="doubleAccounting"/>
      <sz val="10"/>
      <name val="Times New Roman"/>
      <family val="1"/>
    </font>
    <font>
      <sz val="10"/>
      <color indexed="10"/>
      <name val="Times New Roman"/>
      <family val="1"/>
    </font>
    <font>
      <sz val="1"/>
      <color indexed="8"/>
      <name val="Courier"/>
      <family val="3"/>
    </font>
    <font>
      <u val="doubleAccounting"/>
      <sz val="10"/>
      <name val="Arial"/>
      <family val="2"/>
    </font>
    <font>
      <sz val="10"/>
      <color indexed="10"/>
      <name val="Arial"/>
      <family val="2"/>
    </font>
    <font>
      <b/>
      <sz val="12"/>
      <color indexed="8"/>
      <name val="Times New Roman"/>
      <family val="1"/>
    </font>
    <font>
      <sz val="10"/>
      <color indexed="48"/>
      <name val="Arial"/>
      <family val="2"/>
    </font>
    <font>
      <b/>
      <sz val="10"/>
      <color indexed="8"/>
      <name val="Times New Roman"/>
      <family val="1"/>
    </font>
    <font>
      <b/>
      <i/>
      <sz val="12"/>
      <color indexed="8"/>
      <name val="Times New Roman"/>
      <family val="1"/>
    </font>
    <font>
      <b/>
      <sz val="16"/>
      <color indexed="8"/>
      <name val="Times New Roman"/>
      <family val="1"/>
    </font>
    <font>
      <b/>
      <sz val="1"/>
      <color indexed="8"/>
      <name val="Courier"/>
      <family val="3"/>
    </font>
    <font>
      <sz val="10"/>
      <color indexed="16"/>
      <name val="MS Serif"/>
      <family val="1"/>
    </font>
    <font>
      <i/>
      <sz val="11"/>
      <color indexed="23"/>
      <name val="Calibri"/>
      <family val="2"/>
    </font>
    <font>
      <u/>
      <sz val="8.25"/>
      <color indexed="12"/>
      <name val="‚l‚r ‚oƒSƒVƒbƒN"/>
      <family val="3"/>
    </font>
    <font>
      <sz val="6"/>
      <color indexed="23"/>
      <name val="Helvetica-Black"/>
    </font>
    <font>
      <sz val="9.5"/>
      <color indexed="23"/>
      <name val="Helvetica-Black"/>
    </font>
    <font>
      <sz val="7"/>
      <name val="Palatino"/>
      <family val="1"/>
    </font>
    <font>
      <sz val="11"/>
      <color indexed="17"/>
      <name val="Calibri"/>
      <family val="2"/>
    </font>
    <font>
      <b/>
      <sz val="12"/>
      <name val="Helv"/>
    </font>
    <font>
      <b/>
      <u/>
      <sz val="11"/>
      <color indexed="37"/>
      <name val="Arial"/>
      <family val="2"/>
    </font>
    <font>
      <sz val="6"/>
      <name val="Palatino"/>
      <family val="1"/>
    </font>
    <font>
      <sz val="6"/>
      <color indexed="12"/>
      <name val="Palatino"/>
      <family val="1"/>
    </font>
    <font>
      <b/>
      <sz val="15"/>
      <color indexed="56"/>
      <name val="Calibri"/>
      <family val="2"/>
    </font>
    <font>
      <b/>
      <sz val="18"/>
      <color indexed="22"/>
      <name val="Arial"/>
      <family val="2"/>
    </font>
    <font>
      <sz val="10"/>
      <name val="Helvetica-Black"/>
    </font>
    <font>
      <sz val="28"/>
      <name val="Helvetica-Black"/>
    </font>
    <font>
      <b/>
      <sz val="12"/>
      <color indexed="9"/>
      <name val="Arial"/>
      <family val="2"/>
    </font>
    <font>
      <b/>
      <sz val="12"/>
      <color indexed="22"/>
      <name val="Arial"/>
      <family val="2"/>
    </font>
    <font>
      <sz val="10"/>
      <name val="Palatino"/>
      <family val="1"/>
    </font>
    <font>
      <sz val="18"/>
      <name val="Palatino"/>
      <family val="1"/>
    </font>
    <font>
      <i/>
      <sz val="14"/>
      <name val="Palatino"/>
      <family val="1"/>
    </font>
    <font>
      <b/>
      <sz val="11"/>
      <color indexed="56"/>
      <name val="Calibri"/>
      <family val="2"/>
    </font>
    <font>
      <b/>
      <sz val="9"/>
      <name val="Arial"/>
      <family val="2"/>
    </font>
    <font>
      <b/>
      <sz val="18"/>
      <name val="Arial"/>
      <family val="2"/>
    </font>
    <font>
      <b/>
      <sz val="8"/>
      <name val="MS Sans Serif"/>
      <family val="2"/>
    </font>
    <font>
      <b/>
      <sz val="12"/>
      <name val="Tms Rmn"/>
    </font>
    <font>
      <sz val="8"/>
      <color indexed="49"/>
      <name val="Arial"/>
      <family val="2"/>
    </font>
    <font>
      <sz val="10"/>
      <color indexed="12"/>
      <name val="Arial"/>
      <family val="2"/>
    </font>
    <font>
      <u/>
      <sz val="9.5"/>
      <color indexed="12"/>
      <name val="Arial"/>
      <family val="2"/>
    </font>
    <font>
      <u/>
      <sz val="8"/>
      <color theme="10"/>
      <name val="Arial"/>
      <family val="2"/>
    </font>
    <font>
      <b/>
      <sz val="8"/>
      <color indexed="8"/>
      <name val="Helv"/>
      <family val="2"/>
    </font>
    <font>
      <sz val="8"/>
      <color indexed="16"/>
      <name val="Palatino"/>
      <family val="1"/>
    </font>
    <font>
      <sz val="11"/>
      <color indexed="62"/>
      <name val="Calibri"/>
      <family val="2"/>
    </font>
    <font>
      <sz val="12"/>
      <name val="Helv"/>
      <family val="2"/>
    </font>
    <font>
      <sz val="8"/>
      <color indexed="39"/>
      <name val="Arial"/>
      <family val="2"/>
    </font>
    <font>
      <sz val="8"/>
      <name val="Helvetica"/>
      <family val="2"/>
    </font>
    <font>
      <b/>
      <sz val="11"/>
      <color indexed="9"/>
      <name val="Arial"/>
      <family val="2"/>
    </font>
    <font>
      <sz val="10"/>
      <name val="Arial Narrow"/>
      <family val="2"/>
    </font>
    <font>
      <b/>
      <sz val="10"/>
      <color indexed="8"/>
      <name val="Arial"/>
      <family val="2"/>
    </font>
    <font>
      <sz val="11"/>
      <color indexed="52"/>
      <name val="Calibri"/>
      <family val="2"/>
    </font>
    <font>
      <sz val="12"/>
      <color indexed="9"/>
      <name val="Helv"/>
    </font>
    <font>
      <sz val="12"/>
      <color indexed="9"/>
      <name val="Helv"/>
      <family val="2"/>
    </font>
    <font>
      <sz val="8"/>
      <name val="Helv"/>
    </font>
    <font>
      <b/>
      <sz val="11"/>
      <name val="Helv"/>
    </font>
    <font>
      <sz val="10"/>
      <name val="Arial"/>
      <family val="2"/>
      <charset val="177"/>
    </font>
    <font>
      <sz val="11"/>
      <color indexed="60"/>
      <name val="Calibri"/>
      <family val="2"/>
    </font>
    <font>
      <sz val="10"/>
      <color indexed="57"/>
      <name val="Times New Roman"/>
      <family val="1"/>
    </font>
    <font>
      <sz val="11"/>
      <color theme="1"/>
      <name val="Times New Roman"/>
      <family val="2"/>
    </font>
    <font>
      <b/>
      <sz val="10"/>
      <name val="Helv"/>
      <family val="2"/>
    </font>
    <font>
      <u/>
      <sz val="10"/>
      <name val="Helv"/>
      <family val="2"/>
    </font>
    <font>
      <sz val="9"/>
      <name val="MS Sans Serif"/>
      <family val="2"/>
    </font>
    <font>
      <b/>
      <sz val="10"/>
      <name val="Times New Roman"/>
      <family val="1"/>
    </font>
    <font>
      <sz val="11"/>
      <name val="‚l‚r –¾’©"/>
      <charset val="128"/>
    </font>
    <font>
      <i/>
      <sz val="12"/>
      <name val="Times New Roman"/>
      <family val="1"/>
    </font>
    <font>
      <b/>
      <sz val="11"/>
      <color indexed="63"/>
      <name val="Calibri"/>
      <family val="2"/>
    </font>
    <font>
      <sz val="11"/>
      <color indexed="8"/>
      <name val="Times New Roman"/>
      <family val="1"/>
    </font>
    <font>
      <b/>
      <i/>
      <sz val="11"/>
      <color indexed="8"/>
      <name val="Times New Roman"/>
      <family val="1"/>
    </font>
    <font>
      <b/>
      <i/>
      <sz val="10"/>
      <color indexed="8"/>
      <name val="Arial"/>
      <family val="2"/>
    </font>
    <font>
      <b/>
      <sz val="11"/>
      <color indexed="16"/>
      <name val="Times New Roman"/>
      <family val="1"/>
    </font>
    <font>
      <b/>
      <sz val="22"/>
      <color indexed="8"/>
      <name val="Times New Roman"/>
      <family val="1"/>
    </font>
    <font>
      <b/>
      <sz val="22"/>
      <color indexed="18"/>
      <name val="Times New Roman"/>
      <family val="1"/>
    </font>
    <font>
      <i/>
      <sz val="10"/>
      <name val="Arial"/>
      <family val="2"/>
    </font>
    <font>
      <sz val="10"/>
      <color indexed="16"/>
      <name val="Helvetica-Black"/>
    </font>
    <font>
      <sz val="10"/>
      <color indexed="23"/>
      <name val="Times New Roman"/>
      <family val="1"/>
    </font>
    <font>
      <b/>
      <sz val="10"/>
      <color indexed="9"/>
      <name val="Frutiger 45 Light"/>
      <family val="2"/>
    </font>
    <font>
      <i/>
      <sz val="8"/>
      <name val="Arial"/>
      <family val="2"/>
    </font>
    <font>
      <sz val="10"/>
      <name val="Book Antiqua"/>
      <family val="1"/>
    </font>
    <font>
      <b/>
      <sz val="12"/>
      <color indexed="10"/>
      <name val="·s²Ó©úÅé"/>
      <family val="1"/>
      <charset val="136"/>
    </font>
    <font>
      <sz val="10"/>
      <name val="Tms Rmn"/>
      <family val="1"/>
    </font>
    <font>
      <sz val="10"/>
      <name val="Tms Rmn"/>
    </font>
    <font>
      <sz val="8"/>
      <color indexed="10"/>
      <name val="Arial"/>
      <family val="2"/>
    </font>
    <font>
      <sz val="8"/>
      <name val="Wingdings"/>
      <charset val="2"/>
    </font>
    <font>
      <b/>
      <sz val="12"/>
      <color indexed="8"/>
      <name val="Arial"/>
      <family val="2"/>
    </font>
    <font>
      <sz val="12"/>
      <name val="Book Antiqua"/>
      <family val="1"/>
    </font>
    <font>
      <sz val="8"/>
      <color indexed="8"/>
      <name val="Arial"/>
      <family val="2"/>
    </font>
    <font>
      <u val="singleAccounting"/>
      <sz val="10"/>
      <name val="Arial"/>
      <family val="2"/>
    </font>
    <font>
      <u val="singleAccounting"/>
      <sz val="10"/>
      <name val="Times New Roman"/>
      <family val="1"/>
    </font>
    <font>
      <sz val="8"/>
      <name val="MS Sans Serif"/>
      <family val="2"/>
    </font>
    <font>
      <b/>
      <sz val="16"/>
      <name val="Arial"/>
      <family val="2"/>
    </font>
    <font>
      <b/>
      <sz val="9"/>
      <color indexed="8"/>
      <name val="Arial"/>
      <family val="2"/>
    </font>
    <font>
      <b/>
      <i/>
      <sz val="8"/>
      <name val="Helv"/>
    </font>
    <font>
      <b/>
      <sz val="8"/>
      <color indexed="8"/>
      <name val="Helv"/>
    </font>
    <font>
      <b/>
      <sz val="9"/>
      <name val="Palatino"/>
      <family val="1"/>
    </font>
    <font>
      <sz val="9"/>
      <color indexed="21"/>
      <name val="Helvetica-Black"/>
    </font>
    <font>
      <b/>
      <sz val="10"/>
      <name val="Palatino"/>
      <family val="1"/>
    </font>
    <font>
      <sz val="9"/>
      <name val="Helvetica-Black"/>
    </font>
    <font>
      <sz val="8"/>
      <name val="Helvetica-Narrow"/>
      <family val="2"/>
    </font>
    <font>
      <b/>
      <sz val="7"/>
      <name val="Helvetica-Narrow"/>
      <family val="2"/>
    </font>
    <font>
      <sz val="12"/>
      <color rgb="FF000000"/>
      <name val="Calibri"/>
      <family val="2"/>
      <charset val="1"/>
    </font>
    <font>
      <sz val="12"/>
      <color indexed="8"/>
      <name val="Palatino"/>
      <family val="1"/>
    </font>
    <font>
      <sz val="12"/>
      <name val="Palatino"/>
      <family val="1"/>
    </font>
    <font>
      <sz val="11"/>
      <name val="Helvetica-Black"/>
    </font>
    <font>
      <sz val="11"/>
      <color indexed="8"/>
      <name val="Helvetica-Black"/>
    </font>
    <font>
      <b/>
      <sz val="10"/>
      <color indexed="10"/>
      <name val="Arial"/>
      <family val="2"/>
    </font>
    <font>
      <b/>
      <sz val="8"/>
      <name val="Tms Rmn"/>
    </font>
    <font>
      <b/>
      <u/>
      <sz val="9"/>
      <name val="Arial"/>
      <family val="2"/>
    </font>
    <font>
      <b/>
      <sz val="18"/>
      <color indexed="56"/>
      <name val="Cambria"/>
      <family val="2"/>
    </font>
    <font>
      <b/>
      <sz val="16"/>
      <color indexed="62"/>
      <name val="Arial"/>
      <family val="2"/>
    </font>
    <font>
      <b/>
      <sz val="16"/>
      <name val="Tahoma"/>
      <family val="2"/>
    </font>
    <font>
      <b/>
      <sz val="12"/>
      <color indexed="12"/>
      <name val="Arial"/>
      <family val="2"/>
    </font>
    <font>
      <b/>
      <sz val="11"/>
      <color indexed="8"/>
      <name val="Calibri"/>
      <family val="2"/>
    </font>
    <font>
      <sz val="10"/>
      <color indexed="24"/>
      <name val="Arial"/>
      <family val="2"/>
    </font>
    <font>
      <b/>
      <sz val="8"/>
      <name val="Palatino"/>
      <family val="1"/>
    </font>
    <font>
      <b/>
      <sz val="7"/>
      <color indexed="12"/>
      <name val="Arial"/>
      <family val="2"/>
    </font>
    <font>
      <sz val="12"/>
      <name val="Arial MT"/>
    </font>
    <font>
      <u val="double"/>
      <sz val="8"/>
      <color indexed="8"/>
      <name val="Arial"/>
      <family val="2"/>
    </font>
    <font>
      <b/>
      <sz val="10"/>
      <color indexed="10"/>
      <name val="System"/>
      <family val="2"/>
    </font>
    <font>
      <b/>
      <i/>
      <sz val="14"/>
      <color indexed="12"/>
      <name val="Arial"/>
      <family val="2"/>
    </font>
    <font>
      <sz val="8"/>
      <color indexed="8"/>
      <name val="Wingdings"/>
      <charset val="2"/>
    </font>
    <font>
      <sz val="11"/>
      <color indexed="10"/>
      <name val="Calibri"/>
      <family val="2"/>
    </font>
    <font>
      <u/>
      <sz val="8"/>
      <color indexed="12"/>
      <name val="Garamond"/>
      <family val="1"/>
    </font>
    <font>
      <sz val="10"/>
      <name val="Arial Cyr"/>
      <charset val="204"/>
    </font>
    <font>
      <u/>
      <sz val="11"/>
      <color indexed="12"/>
      <name val="ＭＳ Ｐゴシック"/>
      <family val="3"/>
      <charset val="128"/>
    </font>
    <font>
      <sz val="12"/>
      <name val="新細明體"/>
      <charset val="136"/>
    </font>
    <font>
      <sz val="12"/>
      <color indexed="60"/>
      <name val="新細明體"/>
      <family val="1"/>
      <charset val="136"/>
    </font>
    <font>
      <sz val="12"/>
      <name val="宋体"/>
      <charset val="134"/>
    </font>
    <font>
      <sz val="12"/>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sz val="10"/>
      <name val="ＭＳ Ｐゴシック"/>
      <family val="3"/>
      <charset val="128"/>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u/>
      <sz val="8.25"/>
      <color indexed="36"/>
      <name val="ＭＳ Ｐゴシック"/>
      <family val="3"/>
      <charset val="128"/>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b/>
      <sz val="14"/>
      <color theme="4"/>
      <name val="Calibri"/>
      <family val="2"/>
      <scheme val="minor"/>
    </font>
    <font>
      <b/>
      <sz val="11"/>
      <name val="Calibri"/>
      <family val="2"/>
      <scheme val="minor"/>
    </font>
    <font>
      <b/>
      <sz val="11"/>
      <color theme="1"/>
      <name val="Calibri"/>
      <family val="2"/>
      <scheme val="minor"/>
    </font>
    <font>
      <b/>
      <sz val="16"/>
      <color theme="1"/>
      <name val="Calibri"/>
      <family val="2"/>
      <scheme val="minor"/>
    </font>
    <font>
      <b/>
      <sz val="12"/>
      <name val="Calibri"/>
      <family val="2"/>
      <scheme val="minor"/>
    </font>
    <font>
      <sz val="18"/>
      <color theme="1"/>
      <name val="Calibri"/>
      <family val="2"/>
      <scheme val="minor"/>
    </font>
    <font>
      <b/>
      <sz val="14"/>
      <color rgb="FF000000"/>
      <name val="Arial"/>
      <family val="2"/>
    </font>
    <font>
      <b/>
      <sz val="14"/>
      <color rgb="FF000000"/>
      <name val="Calibri"/>
      <family val="2"/>
      <scheme val="minor"/>
    </font>
    <font>
      <sz val="9"/>
      <color theme="1"/>
      <name val="Calibri"/>
      <family val="2"/>
      <scheme val="minor"/>
    </font>
    <font>
      <i/>
      <sz val="10"/>
      <color theme="1"/>
      <name val="Calibri"/>
      <family val="2"/>
    </font>
    <font>
      <sz val="9"/>
      <color indexed="81"/>
      <name val="Tahoma"/>
      <family val="2"/>
    </font>
    <font>
      <b/>
      <sz val="9"/>
      <color indexed="81"/>
      <name val="Tahoma"/>
      <family val="2"/>
    </font>
    <font>
      <i/>
      <sz val="10"/>
      <color theme="1"/>
      <name val="Calibri"/>
      <family val="2"/>
      <scheme val="minor"/>
    </font>
    <font>
      <sz val="12"/>
      <color theme="1"/>
      <name val="Arial"/>
      <family val="2"/>
    </font>
    <font>
      <sz val="12"/>
      <color rgb="FFFF0000"/>
      <name val="Calibri"/>
      <family val="2"/>
      <scheme val="minor"/>
    </font>
    <font>
      <sz val="7"/>
      <color theme="1"/>
      <name val="Calibri"/>
      <family val="2"/>
    </font>
    <font>
      <sz val="10"/>
      <color theme="0" tint="-0.34998626667073579"/>
      <name val="Calibri"/>
      <family val="2"/>
      <scheme val="minor"/>
    </font>
    <font>
      <b/>
      <sz val="10"/>
      <color rgb="FFFF0000"/>
      <name val="Arial"/>
      <family val="2"/>
    </font>
    <font>
      <b/>
      <sz val="10"/>
      <color theme="3"/>
      <name val="Calibri"/>
      <family val="2"/>
      <scheme val="minor"/>
    </font>
    <font>
      <b/>
      <sz val="12"/>
      <color theme="3"/>
      <name val="Calibri"/>
      <family val="2"/>
      <scheme val="minor"/>
    </font>
    <font>
      <b/>
      <sz val="10"/>
      <color theme="3"/>
      <name val="Calibri"/>
      <family val="2"/>
    </font>
    <font>
      <b/>
      <sz val="9"/>
      <color theme="1"/>
      <name val="Calibri"/>
      <family val="2"/>
      <scheme val="minor"/>
    </font>
  </fonts>
  <fills count="5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indexed="43"/>
      </patternFill>
    </fill>
    <fill>
      <patternFill patternType="solid">
        <fgColor indexed="27"/>
      </patternFill>
    </fill>
    <fill>
      <patternFill patternType="solid">
        <fgColor indexed="9"/>
      </patternFill>
    </fill>
    <fill>
      <patternFill patternType="solid">
        <fgColor indexed="42"/>
        <bgColor indexed="64"/>
      </patternFill>
    </fill>
    <fill>
      <patternFill patternType="solid">
        <fgColor indexed="56"/>
      </patternFill>
    </fill>
    <fill>
      <patternFill patternType="solid">
        <fgColor indexed="53"/>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44"/>
        <bgColor indexed="64"/>
      </patternFill>
    </fill>
    <fill>
      <patternFill patternType="solid">
        <fgColor indexed="55"/>
      </patternFill>
    </fill>
    <fill>
      <patternFill patternType="solid">
        <fgColor indexed="15"/>
      </patternFill>
    </fill>
    <fill>
      <patternFill patternType="solid">
        <fgColor indexed="50"/>
        <bgColor indexed="64"/>
      </patternFill>
    </fill>
    <fill>
      <patternFill patternType="solid">
        <fgColor indexed="12"/>
      </patternFill>
    </fill>
    <fill>
      <patternFill patternType="solid">
        <fgColor indexed="22"/>
        <bgColor indexed="64"/>
      </patternFill>
    </fill>
    <fill>
      <patternFill patternType="solid">
        <fgColor indexed="26"/>
        <bgColor indexed="64"/>
      </patternFill>
    </fill>
    <fill>
      <patternFill patternType="solid">
        <fgColor indexed="34"/>
        <bgColor indexed="64"/>
      </patternFill>
    </fill>
    <fill>
      <patternFill patternType="gray0625">
        <bgColor indexed="22"/>
      </patternFill>
    </fill>
    <fill>
      <patternFill patternType="solid">
        <fgColor indexed="49"/>
        <bgColor indexed="64"/>
      </patternFill>
    </fill>
    <fill>
      <patternFill patternType="solid">
        <fgColor indexed="27"/>
        <bgColor indexed="64"/>
      </patternFill>
    </fill>
    <fill>
      <patternFill patternType="solid">
        <fgColor indexed="57"/>
        <bgColor indexed="64"/>
      </patternFill>
    </fill>
    <fill>
      <patternFill patternType="solid">
        <fgColor indexed="8"/>
        <bgColor indexed="64"/>
      </patternFill>
    </fill>
    <fill>
      <patternFill patternType="solid">
        <fgColor indexed="29"/>
        <bgColor indexed="64"/>
      </patternFill>
    </fill>
    <fill>
      <patternFill patternType="solid">
        <fgColor indexed="17"/>
      </patternFill>
    </fill>
    <fill>
      <patternFill patternType="solid">
        <fgColor indexed="43"/>
        <bgColor indexed="64"/>
      </patternFill>
    </fill>
    <fill>
      <patternFill patternType="solid">
        <fgColor indexed="30"/>
        <bgColor indexed="64"/>
      </patternFill>
    </fill>
    <fill>
      <patternFill patternType="mediumGray">
        <fgColor indexed="22"/>
      </patternFill>
    </fill>
    <fill>
      <patternFill patternType="darkVertical"/>
    </fill>
    <fill>
      <patternFill patternType="gray0625"/>
    </fill>
    <fill>
      <patternFill patternType="lightUp"/>
    </fill>
    <fill>
      <patternFill patternType="lightGray"/>
    </fill>
    <fill>
      <patternFill patternType="solid">
        <fgColor indexed="63"/>
        <bgColor indexed="64"/>
      </patternFill>
    </fill>
    <fill>
      <patternFill patternType="solid">
        <fgColor indexed="16"/>
        <bgColor indexed="64"/>
      </patternFill>
    </fill>
    <fill>
      <patternFill patternType="solid">
        <fgColor indexed="26"/>
        <bgColor indexed="26"/>
      </patternFill>
    </fill>
    <fill>
      <patternFill patternType="solid">
        <fgColor theme="6" tint="0.59999389629810485"/>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hair">
        <color indexed="8"/>
      </top>
      <bottom style="hair">
        <color indexed="8"/>
      </bottom>
      <diagonal/>
    </border>
    <border>
      <left/>
      <right/>
      <top/>
      <bottom style="medium">
        <color indexed="1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medium">
        <color auto="1"/>
      </bottom>
      <diagonal/>
    </border>
    <border>
      <left style="double">
        <color auto="1"/>
      </left>
      <right/>
      <top/>
      <bottom style="hair">
        <color auto="1"/>
      </bottom>
      <diagonal/>
    </border>
    <border>
      <left style="double">
        <color indexed="63"/>
      </left>
      <right style="double">
        <color indexed="63"/>
      </right>
      <top style="double">
        <color indexed="63"/>
      </top>
      <bottom style="double">
        <color indexed="63"/>
      </bottom>
      <diagonal/>
    </border>
    <border>
      <left style="hair">
        <color auto="1"/>
      </left>
      <right style="hair">
        <color auto="1"/>
      </right>
      <top style="hair">
        <color auto="1"/>
      </top>
      <bottom style="hair">
        <color auto="1"/>
      </bottom>
      <diagonal/>
    </border>
    <border>
      <left/>
      <right style="medium">
        <color auto="1"/>
      </right>
      <top/>
      <bottom/>
      <diagonal/>
    </border>
    <border>
      <left style="hair">
        <color auto="1"/>
      </left>
      <right style="hair">
        <color auto="1"/>
      </right>
      <top style="hair">
        <color auto="1"/>
      </top>
      <bottom/>
      <diagonal/>
    </border>
    <border>
      <left/>
      <right/>
      <top style="double">
        <color auto="1"/>
      </top>
      <bottom style="double">
        <color auto="1"/>
      </bottom>
      <diagonal/>
    </border>
    <border>
      <left/>
      <right/>
      <top style="thin">
        <color rgb="FF97BE0D"/>
      </top>
      <bottom/>
      <diagonal/>
    </border>
    <border>
      <left/>
      <right/>
      <top/>
      <bottom style="dotted">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bottom style="thick">
        <color indexed="62"/>
      </bottom>
      <diagonal/>
    </border>
    <border>
      <left style="double">
        <color auto="1"/>
      </left>
      <right/>
      <top/>
      <bottom style="double">
        <color auto="1"/>
      </bottom>
      <diagonal/>
    </border>
    <border>
      <left style="double">
        <color auto="1"/>
      </left>
      <right style="double">
        <color auto="1"/>
      </right>
      <top style="double">
        <color auto="1"/>
      </top>
      <bottom style="double">
        <color auto="1"/>
      </bottom>
      <diagonal/>
    </border>
    <border>
      <left/>
      <right/>
      <top/>
      <bottom style="double">
        <color indexed="52"/>
      </bottom>
      <diagonal/>
    </border>
    <border>
      <left/>
      <right/>
      <top style="hair">
        <color auto="1"/>
      </top>
      <bottom/>
      <diagonal/>
    </border>
    <border>
      <left style="double">
        <color auto="1"/>
      </left>
      <right/>
      <top style="double">
        <color auto="1"/>
      </top>
      <bottom/>
      <diagonal/>
    </border>
    <border>
      <left/>
      <right/>
      <top style="medium">
        <color indexed="23"/>
      </top>
      <bottom style="medium">
        <color indexed="23"/>
      </bottom>
      <diagonal/>
    </border>
    <border>
      <left style="hair">
        <color auto="1"/>
      </left>
      <right style="hair">
        <color auto="1"/>
      </right>
      <top/>
      <bottom/>
      <diagonal/>
    </border>
    <border>
      <left style="hair">
        <color auto="1"/>
      </left>
      <right/>
      <top/>
      <bottom/>
      <diagonal/>
    </border>
    <border>
      <left/>
      <right/>
      <top/>
      <bottom style="thick">
        <color auto="1"/>
      </bottom>
      <diagonal/>
    </border>
    <border>
      <left/>
      <right/>
      <top style="medium">
        <color auto="1"/>
      </top>
      <bottom/>
      <diagonal/>
    </border>
    <border>
      <left/>
      <right/>
      <top style="thin">
        <color auto="1"/>
      </top>
      <bottom style="double">
        <color auto="1"/>
      </bottom>
      <diagonal/>
    </border>
    <border>
      <left/>
      <right/>
      <top style="thin">
        <color indexed="62"/>
      </top>
      <bottom style="double">
        <color indexed="62"/>
      </bottom>
      <diagonal/>
    </border>
    <border>
      <left/>
      <right/>
      <top style="double">
        <color auto="1"/>
      </top>
      <bottom/>
      <diagonal/>
    </border>
    <border>
      <left/>
      <right/>
      <top style="double">
        <color indexed="8"/>
      </top>
      <bottom/>
      <diagonal/>
    </border>
    <border>
      <left style="hair">
        <color auto="1"/>
      </left>
      <right/>
      <top style="hair">
        <color auto="1"/>
      </top>
      <bottom/>
      <diagonal/>
    </border>
    <border>
      <left/>
      <right/>
      <top/>
      <bottom style="thick">
        <color indexed="22"/>
      </bottom>
      <diagonal/>
    </border>
    <border>
      <left/>
      <right/>
      <top/>
      <bottom style="medium">
        <color indexed="30"/>
      </bottom>
      <diagonal/>
    </border>
  </borders>
  <cellStyleXfs count="4357">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7" fillId="0" borderId="0"/>
    <xf numFmtId="0" fontId="7" fillId="0" borderId="0"/>
    <xf numFmtId="0" fontId="7" fillId="0" borderId="0"/>
    <xf numFmtId="0" fontId="26"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4" fontId="2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9" fillId="0" borderId="0" applyFont="0" applyFill="0" applyBorder="0" applyAlignment="0" applyProtection="0"/>
    <xf numFmtId="15" fontId="30" fillId="0" borderId="0" applyFont="0" applyFill="0" applyBorder="0" applyAlignment="0" applyProtection="0">
      <protection locked="0"/>
    </xf>
    <xf numFmtId="168" fontId="31" fillId="0" borderId="0" applyNumberFormat="0" applyFill="0" applyBorder="0" applyAlignment="0" applyProtection="0">
      <protection locked="0"/>
    </xf>
    <xf numFmtId="168" fontId="32" fillId="0" borderId="0" applyNumberFormat="0" applyFill="0" applyBorder="0" applyAlignment="0" applyProtection="0">
      <protection locked="0"/>
    </xf>
    <xf numFmtId="169" fontId="33" fillId="0" borderId="0"/>
    <xf numFmtId="0" fontId="28" fillId="0" borderId="0"/>
    <xf numFmtId="0" fontId="7" fillId="0" borderId="0"/>
    <xf numFmtId="0" fontId="7" fillId="0" borderId="0"/>
    <xf numFmtId="0" fontId="7" fillId="0" borderId="0"/>
    <xf numFmtId="0" fontId="7" fillId="0" borderId="0"/>
    <xf numFmtId="0" fontId="7" fillId="0" borderId="0"/>
    <xf numFmtId="0" fontId="8" fillId="0" borderId="0"/>
    <xf numFmtId="0" fontId="5" fillId="0" borderId="0"/>
    <xf numFmtId="0" fontId="29" fillId="0" borderId="0"/>
    <xf numFmtId="9" fontId="28"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0" fontId="5" fillId="0" borderId="0"/>
    <xf numFmtId="170" fontId="34" fillId="0" borderId="3" applyBorder="0" applyAlignment="0">
      <alignment horizontal="center"/>
    </xf>
    <xf numFmtId="0" fontId="27" fillId="0" borderId="0"/>
    <xf numFmtId="171" fontId="5" fillId="0" borderId="0"/>
    <xf numFmtId="0" fontId="38" fillId="0" borderId="0" applyNumberFormat="0" applyFill="0" applyBorder="0" applyAlignment="0" applyProtection="0"/>
    <xf numFmtId="0" fontId="39" fillId="0" borderId="0"/>
    <xf numFmtId="0" fontId="40" fillId="0" borderId="0"/>
    <xf numFmtId="0" fontId="39" fillId="0" borderId="0"/>
    <xf numFmtId="172" fontId="37" fillId="0" borderId="0"/>
    <xf numFmtId="173" fontId="5" fillId="0" borderId="0"/>
    <xf numFmtId="174" fontId="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9" fillId="0" borderId="0" applyNumberFormat="0" applyFont="0" applyFill="0" applyBorder="0" applyAlignment="0" applyProtection="0"/>
    <xf numFmtId="44" fontId="5" fillId="0" borderId="0" applyFont="0" applyFill="0" applyBorder="0" applyAlignment="0" applyProtection="0"/>
    <xf numFmtId="17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42" fillId="0" borderId="0"/>
    <xf numFmtId="176" fontId="37" fillId="0" borderId="0" applyFont="0" applyFill="0" applyBorder="0" applyAlignment="0" applyProtection="0"/>
    <xf numFmtId="177" fontId="37" fillId="0" borderId="0" applyFont="0" applyFill="0" applyBorder="0" applyAlignment="0" applyProtection="0"/>
    <xf numFmtId="0" fontId="5" fillId="0" borderId="0"/>
    <xf numFmtId="171" fontId="5" fillId="0" borderId="0"/>
    <xf numFmtId="0" fontId="39" fillId="0" borderId="0" applyNumberFormat="0" applyFill="0" applyBorder="0" applyAlignment="0" applyProtection="0"/>
    <xf numFmtId="0" fontId="43" fillId="0" borderId="0"/>
    <xf numFmtId="171" fontId="40" fillId="0" borderId="0"/>
    <xf numFmtId="171" fontId="40" fillId="0" borderId="0"/>
    <xf numFmtId="171" fontId="28" fillId="0" borderId="0">
      <alignment vertical="top"/>
    </xf>
    <xf numFmtId="171" fontId="28" fillId="0" borderId="0">
      <alignment vertical="top"/>
    </xf>
    <xf numFmtId="171" fontId="28" fillId="0" borderId="0">
      <alignment vertical="top"/>
    </xf>
    <xf numFmtId="171" fontId="28" fillId="0" borderId="0">
      <alignment vertical="top"/>
    </xf>
    <xf numFmtId="171" fontId="28" fillId="0" borderId="0">
      <alignment vertical="top"/>
    </xf>
    <xf numFmtId="171" fontId="28" fillId="0" borderId="0">
      <alignment vertical="top"/>
    </xf>
    <xf numFmtId="171" fontId="5" fillId="0" borderId="0"/>
    <xf numFmtId="171" fontId="5" fillId="0" borderId="0"/>
    <xf numFmtId="171" fontId="5" fillId="0" borderId="0"/>
    <xf numFmtId="171" fontId="40"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0" fontId="5" fillId="0" borderId="0"/>
    <xf numFmtId="171" fontId="5"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171" fontId="44" fillId="0" borderId="0"/>
    <xf numFmtId="0" fontId="44" fillId="0" borderId="0"/>
    <xf numFmtId="0" fontId="5" fillId="0" borderId="0"/>
    <xf numFmtId="171" fontId="5" fillId="0" borderId="0"/>
    <xf numFmtId="0" fontId="5" fillId="0" borderId="0"/>
    <xf numFmtId="171" fontId="5"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4" fillId="0" borderId="0"/>
    <xf numFmtId="0" fontId="5" fillId="0" borderId="0"/>
    <xf numFmtId="0" fontId="5" fillId="0" borderId="0"/>
    <xf numFmtId="0" fontId="5" fillId="0" borderId="0"/>
    <xf numFmtId="0" fontId="5" fillId="0" borderId="0"/>
    <xf numFmtId="0" fontId="44" fillId="0" borderId="0"/>
    <xf numFmtId="0" fontId="44" fillId="0" borderId="0"/>
    <xf numFmtId="171" fontId="44" fillId="0" borderId="0"/>
    <xf numFmtId="171" fontId="44" fillId="0" borderId="0"/>
    <xf numFmtId="0" fontId="45"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5" fillId="0" borderId="0"/>
    <xf numFmtId="0" fontId="39" fillId="0" borderId="0" applyNumberFormat="0" applyFill="0" applyBorder="0" applyAlignment="0" applyProtection="0"/>
    <xf numFmtId="0" fontId="45" fillId="0" borderId="0"/>
    <xf numFmtId="3" fontId="37" fillId="0" borderId="0"/>
    <xf numFmtId="171"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44" fillId="0" borderId="0"/>
    <xf numFmtId="0" fontId="44" fillId="0" borderId="0"/>
    <xf numFmtId="0" fontId="5" fillId="0" borderId="0"/>
    <xf numFmtId="171" fontId="5" fillId="0" borderId="0"/>
    <xf numFmtId="0" fontId="44" fillId="0" borderId="0"/>
    <xf numFmtId="0" fontId="44" fillId="0" borderId="0"/>
    <xf numFmtId="0" fontId="44" fillId="0" borderId="0"/>
    <xf numFmtId="0" fontId="44"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44" fillId="0" borderId="0"/>
    <xf numFmtId="0" fontId="5" fillId="0" borderId="0"/>
    <xf numFmtId="171" fontId="5" fillId="0" borderId="0"/>
    <xf numFmtId="0" fontId="5" fillId="0" borderId="0"/>
    <xf numFmtId="171" fontId="5" fillId="0" borderId="0"/>
    <xf numFmtId="3" fontId="37" fillId="0" borderId="0"/>
    <xf numFmtId="171" fontId="41" fillId="0" borderId="0"/>
    <xf numFmtId="0" fontId="41" fillId="0" borderId="0"/>
    <xf numFmtId="0" fontId="5" fillId="0" borderId="0"/>
    <xf numFmtId="0" fontId="5" fillId="0" borderId="0"/>
    <xf numFmtId="171"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17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5" fillId="0" borderId="0"/>
    <xf numFmtId="0" fontId="5" fillId="0" borderId="0"/>
    <xf numFmtId="0" fontId="5" fillId="0" borderId="0"/>
    <xf numFmtId="0" fontId="5" fillId="0" borderId="0"/>
    <xf numFmtId="0" fontId="5" fillId="0" borderId="0"/>
    <xf numFmtId="0" fontId="41" fillId="0" borderId="0"/>
    <xf numFmtId="0" fontId="5" fillId="0" borderId="0"/>
    <xf numFmtId="171" fontId="5" fillId="0" borderId="0"/>
    <xf numFmtId="0" fontId="5" fillId="0" borderId="0"/>
    <xf numFmtId="0" fontId="5" fillId="0" borderId="0"/>
    <xf numFmtId="0" fontId="41" fillId="0" borderId="0"/>
    <xf numFmtId="171"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5" fillId="0" borderId="0"/>
    <xf numFmtId="0" fontId="5" fillId="0" borderId="0"/>
    <xf numFmtId="17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0"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5" fillId="0" borderId="0"/>
    <xf numFmtId="0" fontId="44"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71" fontId="40" fillId="0" borderId="0"/>
    <xf numFmtId="171" fontId="40" fillId="0" borderId="0"/>
    <xf numFmtId="171" fontId="40" fillId="0" borderId="0"/>
    <xf numFmtId="171" fontId="40" fillId="0" borderId="0"/>
    <xf numFmtId="171" fontId="4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5" fillId="0" borderId="0"/>
    <xf numFmtId="0" fontId="45" fillId="0" borderId="0"/>
    <xf numFmtId="0" fontId="45" fillId="0" borderId="0"/>
    <xf numFmtId="171" fontId="41" fillId="0" borderId="0"/>
    <xf numFmtId="0" fontId="41" fillId="0" borderId="0"/>
    <xf numFmtId="171" fontId="41" fillId="0" borderId="0"/>
    <xf numFmtId="0" fontId="41" fillId="0" borderId="0"/>
    <xf numFmtId="171" fontId="41" fillId="0" borderId="0"/>
    <xf numFmtId="0" fontId="41" fillId="0" borderId="0"/>
    <xf numFmtId="171" fontId="41" fillId="0" borderId="0"/>
    <xf numFmtId="0" fontId="41" fillId="0" borderId="0"/>
    <xf numFmtId="171" fontId="41" fillId="0" borderId="0"/>
    <xf numFmtId="0" fontId="41" fillId="0" borderId="0"/>
    <xf numFmtId="171" fontId="41" fillId="0" borderId="0"/>
    <xf numFmtId="0" fontId="41" fillId="0" borderId="0"/>
    <xf numFmtId="171" fontId="41" fillId="0" borderId="0"/>
    <xf numFmtId="0" fontId="41" fillId="0" borderId="0"/>
    <xf numFmtId="171" fontId="41" fillId="0" borderId="0"/>
    <xf numFmtId="0" fontId="41" fillId="0" borderId="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37" fillId="0" borderId="0" applyFont="0" applyFill="0" applyBorder="0" applyAlignment="0" applyProtection="0"/>
    <xf numFmtId="179" fontId="5" fillId="0" borderId="0" applyFont="0" applyFill="0" applyBorder="0" applyAlignment="0" applyProtection="0"/>
    <xf numFmtId="0" fontId="5" fillId="0" borderId="0"/>
    <xf numFmtId="171" fontId="5" fillId="0" borderId="0"/>
    <xf numFmtId="180" fontId="5" fillId="0" borderId="0"/>
    <xf numFmtId="0" fontId="39" fillId="0" borderId="0" applyNumberFormat="0" applyFill="0" applyBorder="0" applyAlignment="0" applyProtection="0"/>
    <xf numFmtId="0" fontId="43" fillId="0" borderId="0"/>
    <xf numFmtId="0" fontId="45" fillId="0" borderId="0"/>
    <xf numFmtId="0" fontId="44" fillId="0" borderId="0"/>
    <xf numFmtId="0" fontId="5" fillId="0" borderId="0"/>
    <xf numFmtId="0" fontId="43" fillId="0" borderId="0"/>
    <xf numFmtId="0" fontId="5" fillId="0" borderId="0"/>
    <xf numFmtId="171" fontId="5" fillId="0" borderId="0"/>
    <xf numFmtId="0" fontId="44" fillId="0" borderId="0"/>
    <xf numFmtId="0" fontId="44" fillId="0" borderId="0"/>
    <xf numFmtId="0" fontId="46" fillId="0" borderId="0"/>
    <xf numFmtId="0" fontId="5" fillId="0" borderId="0"/>
    <xf numFmtId="181" fontId="5" fillId="0" borderId="0" applyFont="0" applyFill="0" applyBorder="0" applyAlignment="0" applyProtection="0"/>
    <xf numFmtId="181" fontId="5" fillId="0" borderId="0" applyFont="0" applyFill="0" applyBorder="0" applyAlignment="0" applyProtection="0"/>
    <xf numFmtId="181" fontId="5" fillId="0" borderId="0" applyFont="0" applyFill="0" applyBorder="0" applyAlignment="0" applyProtection="0"/>
    <xf numFmtId="0" fontId="37"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37" fillId="0" borderId="0" applyFont="0" applyFill="0" applyBorder="0" applyAlignment="0" applyProtection="0"/>
    <xf numFmtId="183" fontId="5" fillId="0" borderId="0" applyFont="0" applyFill="0" applyBorder="0" applyAlignment="0" applyProtection="0"/>
    <xf numFmtId="0" fontId="39" fillId="0" borderId="0" applyNumberFormat="0" applyFill="0" applyBorder="0" applyAlignment="0" applyProtection="0"/>
    <xf numFmtId="0" fontId="5" fillId="0" borderId="0"/>
    <xf numFmtId="171" fontId="5" fillId="0" borderId="0"/>
    <xf numFmtId="171" fontId="41" fillId="0" borderId="0"/>
    <xf numFmtId="0" fontId="41" fillId="0" borderId="0"/>
    <xf numFmtId="171" fontId="41" fillId="0" borderId="0"/>
    <xf numFmtId="0" fontId="41" fillId="0" borderId="0"/>
    <xf numFmtId="0" fontId="41" fillId="0" borderId="0"/>
    <xf numFmtId="0" fontId="45" fillId="0" borderId="0"/>
    <xf numFmtId="0" fontId="45" fillId="0" borderId="0"/>
    <xf numFmtId="0" fontId="5" fillId="0" borderId="0"/>
    <xf numFmtId="171" fontId="5" fillId="0" borderId="0"/>
    <xf numFmtId="171" fontId="44" fillId="0" borderId="0"/>
    <xf numFmtId="0" fontId="5" fillId="0" borderId="0"/>
    <xf numFmtId="0" fontId="5" fillId="0" borderId="0"/>
    <xf numFmtId="171" fontId="5" fillId="0" borderId="0"/>
    <xf numFmtId="0" fontId="43"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44" fillId="0" borderId="0"/>
    <xf numFmtId="0" fontId="44" fillId="0" borderId="0"/>
    <xf numFmtId="0" fontId="5" fillId="0" borderId="0"/>
    <xf numFmtId="171" fontId="5" fillId="0" borderId="0"/>
    <xf numFmtId="0" fontId="5" fillId="0" borderId="0"/>
    <xf numFmtId="171" fontId="5" fillId="0" borderId="0"/>
    <xf numFmtId="0" fontId="43" fillId="0" borderId="0"/>
    <xf numFmtId="0" fontId="5" fillId="0" borderId="0"/>
    <xf numFmtId="171" fontId="5" fillId="0" borderId="0"/>
    <xf numFmtId="0" fontId="5" fillId="0" borderId="0"/>
    <xf numFmtId="171" fontId="5" fillId="0" borderId="0"/>
    <xf numFmtId="171" fontId="5" fillId="0" borderId="0"/>
    <xf numFmtId="0" fontId="5" fillId="0" borderId="0"/>
    <xf numFmtId="0" fontId="40" fillId="0" borderId="0"/>
    <xf numFmtId="0" fontId="5" fillId="0" borderId="0"/>
    <xf numFmtId="171" fontId="5" fillId="0" borderId="0"/>
    <xf numFmtId="171" fontId="41" fillId="0" borderId="0"/>
    <xf numFmtId="0" fontId="44" fillId="0" borderId="0"/>
    <xf numFmtId="0" fontId="44" fillId="0" borderId="0"/>
    <xf numFmtId="184" fontId="37" fillId="0" borderId="0" applyFont="0" applyFill="0" applyBorder="0" applyAlignment="0" applyProtection="0"/>
    <xf numFmtId="0" fontId="5" fillId="0" borderId="0"/>
    <xf numFmtId="171"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5" fillId="0" borderId="0"/>
    <xf numFmtId="0" fontId="5" fillId="0" borderId="0"/>
    <xf numFmtId="171" fontId="5" fillId="0" borderId="0"/>
    <xf numFmtId="0" fontId="43"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44" fillId="0" borderId="0"/>
    <xf numFmtId="171" fontId="40" fillId="0" borderId="0"/>
    <xf numFmtId="0" fontId="4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44" fillId="0" borderId="0"/>
    <xf numFmtId="0" fontId="44"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5" fillId="0" borderId="0"/>
    <xf numFmtId="0" fontId="5" fillId="0" borderId="0"/>
    <xf numFmtId="171" fontId="5" fillId="0" borderId="0"/>
    <xf numFmtId="0" fontId="44"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171" fontId="40" fillId="0" borderId="0"/>
    <xf numFmtId="0" fontId="40" fillId="0" borderId="0"/>
    <xf numFmtId="0" fontId="40" fillId="0" borderId="0"/>
    <xf numFmtId="0" fontId="40" fillId="0" borderId="0"/>
    <xf numFmtId="0" fontId="40" fillId="0" borderId="0"/>
    <xf numFmtId="0" fontId="5" fillId="0" borderId="0"/>
    <xf numFmtId="171" fontId="5" fillId="0" borderId="0"/>
    <xf numFmtId="0" fontId="5" fillId="0" borderId="0"/>
    <xf numFmtId="171" fontId="5" fillId="0" borderId="0"/>
    <xf numFmtId="0" fontId="5" fillId="0" borderId="0"/>
    <xf numFmtId="171" fontId="5" fillId="0" borderId="0"/>
    <xf numFmtId="0" fontId="40" fillId="0" borderId="0"/>
    <xf numFmtId="0" fontId="5" fillId="0" borderId="0"/>
    <xf numFmtId="171" fontId="5"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44" fillId="0" borderId="0"/>
    <xf numFmtId="0" fontId="45" fillId="0" borderId="0"/>
    <xf numFmtId="3" fontId="37" fillId="0" borderId="0"/>
    <xf numFmtId="3" fontId="3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3" fillId="0" borderId="0"/>
    <xf numFmtId="0" fontId="43" fillId="0" borderId="0"/>
    <xf numFmtId="0" fontId="44" fillId="0" borderId="0"/>
    <xf numFmtId="171" fontId="5" fillId="0" borderId="0"/>
    <xf numFmtId="0" fontId="5" fillId="0" borderId="0"/>
    <xf numFmtId="171" fontId="5" fillId="0" borderId="0"/>
    <xf numFmtId="0" fontId="5" fillId="0" borderId="0"/>
    <xf numFmtId="171" fontId="44" fillId="0" borderId="0"/>
    <xf numFmtId="0" fontId="5" fillId="0" borderId="0"/>
    <xf numFmtId="171" fontId="5"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7" fillId="5" borderId="0" applyNumberFormat="0" applyFont="0" applyAlignment="0" applyProtection="0"/>
    <xf numFmtId="171" fontId="41" fillId="0" borderId="0"/>
    <xf numFmtId="0" fontId="41" fillId="0" borderId="0"/>
    <xf numFmtId="0" fontId="5" fillId="0" borderId="0"/>
    <xf numFmtId="171" fontId="5" fillId="0" borderId="0"/>
    <xf numFmtId="0" fontId="45" fillId="0" borderId="0"/>
    <xf numFmtId="0" fontId="45"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xf numFmtId="0" fontId="5" fillId="0" borderId="0"/>
    <xf numFmtId="171" fontId="5" fillId="0" borderId="0"/>
    <xf numFmtId="0" fontId="5" fillId="0" borderId="0"/>
    <xf numFmtId="17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171" fontId="41" fillId="0" borderId="0"/>
    <xf numFmtId="0" fontId="41" fillId="0" borderId="0"/>
    <xf numFmtId="0" fontId="45" fillId="0" borderId="0"/>
    <xf numFmtId="171" fontId="5" fillId="0" borderId="0"/>
    <xf numFmtId="0" fontId="5" fillId="0" borderId="0"/>
    <xf numFmtId="0" fontId="45" fillId="0" borderId="0"/>
    <xf numFmtId="0" fontId="5" fillId="0" borderId="0"/>
    <xf numFmtId="171" fontId="5" fillId="0" borderId="0"/>
    <xf numFmtId="0" fontId="45" fillId="0" borderId="0"/>
    <xf numFmtId="0" fontId="5" fillId="0" borderId="0"/>
    <xf numFmtId="171" fontId="5" fillId="0" borderId="0"/>
    <xf numFmtId="171" fontId="5" fillId="0" borderId="0"/>
    <xf numFmtId="0" fontId="40" fillId="0" borderId="0"/>
    <xf numFmtId="0" fontId="4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171"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45" fillId="0" borderId="0"/>
    <xf numFmtId="0" fontId="5" fillId="0" borderId="0"/>
    <xf numFmtId="171" fontId="5" fillId="0" borderId="0"/>
    <xf numFmtId="0" fontId="5" fillId="0" borderId="0"/>
    <xf numFmtId="171" fontId="5"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171" fontId="5" fillId="0" borderId="0"/>
    <xf numFmtId="0" fontId="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0" fontId="37" fillId="0" borderId="0" applyFont="0" applyFill="0" applyBorder="0" applyAlignment="0" applyProtection="0"/>
    <xf numFmtId="186"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0" fontId="37" fillId="0" borderId="0" applyFont="0" applyFill="0" applyBorder="0" applyAlignment="0" applyProtection="0"/>
    <xf numFmtId="187" fontId="4" fillId="0" borderId="0" applyFill="0" applyAlignment="0" applyProtection="0"/>
    <xf numFmtId="188" fontId="5" fillId="0" borderId="0" applyFont="0" applyFill="0" applyBorder="0" applyProtection="0">
      <alignment horizontal="right"/>
    </xf>
    <xf numFmtId="171" fontId="34" fillId="0" borderId="0"/>
    <xf numFmtId="171" fontId="41" fillId="0" borderId="0"/>
    <xf numFmtId="0" fontId="41" fillId="0" borderId="0"/>
    <xf numFmtId="0" fontId="45" fillId="0" borderId="0"/>
    <xf numFmtId="171" fontId="41" fillId="0" borderId="0"/>
    <xf numFmtId="0" fontId="41" fillId="0" borderId="0"/>
    <xf numFmtId="171"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xf numFmtId="0" fontId="45" fillId="0" borderId="0"/>
    <xf numFmtId="0" fontId="45" fillId="0" borderId="0"/>
    <xf numFmtId="171" fontId="41" fillId="0" borderId="0"/>
    <xf numFmtId="0" fontId="41" fillId="0" borderId="0"/>
    <xf numFmtId="171" fontId="41" fillId="0" borderId="0"/>
    <xf numFmtId="0" fontId="44" fillId="0" borderId="0"/>
    <xf numFmtId="0" fontId="5" fillId="0" borderId="0"/>
    <xf numFmtId="171" fontId="5" fillId="0" borderId="0"/>
    <xf numFmtId="0" fontId="5" fillId="0" borderId="0"/>
    <xf numFmtId="0" fontId="41" fillId="0" borderId="0"/>
    <xf numFmtId="0" fontId="44" fillId="0" borderId="0"/>
    <xf numFmtId="0" fontId="44" fillId="0" borderId="0"/>
    <xf numFmtId="0" fontId="5" fillId="0" borderId="0"/>
    <xf numFmtId="171" fontId="5" fillId="0" borderId="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0" fontId="37"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0" fontId="3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5" fillId="0" borderId="0"/>
    <xf numFmtId="0" fontId="44" fillId="0" borderId="0"/>
    <xf numFmtId="0" fontId="41"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44" fillId="0" borderId="0"/>
    <xf numFmtId="0" fontId="44" fillId="0" borderId="0"/>
    <xf numFmtId="0" fontId="5" fillId="0" borderId="0"/>
    <xf numFmtId="0" fontId="4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0" fontId="44" fillId="0" borderId="0"/>
    <xf numFmtId="3" fontId="37" fillId="0" borderId="0"/>
    <xf numFmtId="0" fontId="5" fillId="0" borderId="0"/>
    <xf numFmtId="0" fontId="5" fillId="0" borderId="0"/>
    <xf numFmtId="171"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4" fillId="0" borderId="0"/>
    <xf numFmtId="0" fontId="44"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44" fillId="0" borderId="0"/>
    <xf numFmtId="0" fontId="44" fillId="0" borderId="0"/>
    <xf numFmtId="0" fontId="5" fillId="0" borderId="0"/>
    <xf numFmtId="171" fontId="5" fillId="0" borderId="0"/>
    <xf numFmtId="0" fontId="44" fillId="0" borderId="0"/>
    <xf numFmtId="0"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43" fillId="0" borderId="0"/>
    <xf numFmtId="0" fontId="5" fillId="0" borderId="0"/>
    <xf numFmtId="171" fontId="5" fillId="0" borderId="0"/>
    <xf numFmtId="0" fontId="44" fillId="0" borderId="0"/>
    <xf numFmtId="0" fontId="44" fillId="0" borderId="0"/>
    <xf numFmtId="0" fontId="44" fillId="0" borderId="0"/>
    <xf numFmtId="0" fontId="5" fillId="0" borderId="0"/>
    <xf numFmtId="171" fontId="5" fillId="0" borderId="0"/>
    <xf numFmtId="0" fontId="5" fillId="0" borderId="0"/>
    <xf numFmtId="171" fontId="5" fillId="0" borderId="0"/>
    <xf numFmtId="3" fontId="37" fillId="0" borderId="0"/>
    <xf numFmtId="0" fontId="44" fillId="0" borderId="0"/>
    <xf numFmtId="0" fontId="5" fillId="0" borderId="0"/>
    <xf numFmtId="0" fontId="39" fillId="0" borderId="0" applyNumberFormat="0" applyFill="0" applyBorder="0" applyAlignment="0" applyProtection="0"/>
    <xf numFmtId="0" fontId="5" fillId="0" borderId="0"/>
    <xf numFmtId="171" fontId="5" fillId="0" borderId="0"/>
    <xf numFmtId="0" fontId="5" fillId="0" borderId="0"/>
    <xf numFmtId="171" fontId="5" fillId="0" borderId="0"/>
    <xf numFmtId="0" fontId="5" fillId="0" borderId="0"/>
    <xf numFmtId="0" fontId="40" fillId="0" borderId="0"/>
    <xf numFmtId="0" fontId="43" fillId="0" borderId="0"/>
    <xf numFmtId="0" fontId="43"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5" fillId="0" borderId="0"/>
    <xf numFmtId="0" fontId="44" fillId="0" borderId="0"/>
    <xf numFmtId="0" fontId="39" fillId="0" borderId="0" applyNumberFormat="0" applyFill="0" applyBorder="0" applyAlignment="0" applyProtection="0"/>
    <xf numFmtId="0" fontId="44" fillId="0" borderId="0"/>
    <xf numFmtId="171" fontId="40" fillId="0" borderId="0"/>
    <xf numFmtId="0" fontId="40" fillId="0" borderId="0"/>
    <xf numFmtId="171" fontId="40" fillId="0" borderId="0"/>
    <xf numFmtId="0" fontId="4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71" fontId="5" fillId="0" borderId="0"/>
    <xf numFmtId="0" fontId="41" fillId="0" borderId="0"/>
    <xf numFmtId="0" fontId="5" fillId="0" borderId="0"/>
    <xf numFmtId="171" fontId="5" fillId="0" borderId="0"/>
    <xf numFmtId="0" fontId="5" fillId="0" borderId="0"/>
    <xf numFmtId="171" fontId="5"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5" fillId="0" borderId="0"/>
    <xf numFmtId="0" fontId="5" fillId="0" borderId="0"/>
    <xf numFmtId="171" fontId="5" fillId="0" borderId="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4" fillId="0" borderId="0"/>
    <xf numFmtId="0" fontId="5" fillId="0" borderId="0"/>
    <xf numFmtId="0" fontId="41" fillId="0" borderId="0"/>
    <xf numFmtId="0" fontId="5" fillId="0" borderId="0"/>
    <xf numFmtId="171" fontId="5" fillId="0" borderId="0"/>
    <xf numFmtId="0" fontId="5" fillId="0" borderId="0"/>
    <xf numFmtId="171" fontId="5" fillId="0" borderId="0"/>
    <xf numFmtId="171" fontId="5" fillId="0" borderId="0"/>
    <xf numFmtId="0" fontId="5" fillId="0" borderId="0"/>
    <xf numFmtId="171" fontId="5" fillId="0" borderId="0"/>
    <xf numFmtId="0" fontId="5" fillId="0" borderId="0"/>
    <xf numFmtId="171" fontId="40" fillId="0" borderId="0"/>
    <xf numFmtId="0" fontId="40" fillId="0" borderId="0"/>
    <xf numFmtId="0" fontId="48" fillId="0" borderId="0" applyNumberFormat="0" applyFill="0" applyBorder="0" applyProtection="0">
      <alignment vertical="top"/>
    </xf>
    <xf numFmtId="0" fontId="48" fillId="0" borderId="0" applyNumberFormat="0" applyFill="0" applyBorder="0" applyProtection="0">
      <alignment vertical="top"/>
    </xf>
    <xf numFmtId="0" fontId="48" fillId="0" borderId="0" applyNumberFormat="0" applyFill="0" applyBorder="0" applyProtection="0">
      <alignment vertical="top"/>
    </xf>
    <xf numFmtId="0" fontId="5" fillId="0" borderId="0"/>
    <xf numFmtId="171" fontId="5" fillId="0" borderId="0"/>
    <xf numFmtId="0" fontId="5" fillId="0" borderId="0"/>
    <xf numFmtId="0" fontId="5" fillId="0" borderId="0"/>
    <xf numFmtId="171" fontId="5" fillId="0" borderId="0"/>
    <xf numFmtId="0" fontId="5" fillId="0" borderId="0"/>
    <xf numFmtId="171" fontId="5" fillId="0" borderId="0"/>
    <xf numFmtId="0" fontId="5" fillId="0" borderId="0"/>
    <xf numFmtId="171"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43" fillId="0" borderId="0"/>
    <xf numFmtId="0" fontId="43" fillId="0" borderId="0"/>
    <xf numFmtId="0" fontId="43" fillId="0" borderId="0"/>
    <xf numFmtId="0" fontId="45" fillId="0" borderId="0"/>
    <xf numFmtId="0" fontId="49" fillId="0" borderId="16" applyNumberFormat="0" applyFill="0" applyAlignment="0" applyProtection="0"/>
    <xf numFmtId="0" fontId="5" fillId="0" borderId="0"/>
    <xf numFmtId="171" fontId="5" fillId="0" borderId="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50" fillId="0" borderId="17" applyNumberFormat="0" applyFill="0" applyProtection="0">
      <alignment horizontal="center"/>
    </xf>
    <xf numFmtId="0" fontId="50" fillId="0" borderId="17" applyNumberFormat="0" applyFill="0" applyProtection="0">
      <alignment horizontal="center"/>
    </xf>
    <xf numFmtId="0" fontId="50" fillId="0" borderId="17" applyNumberFormat="0" applyFill="0" applyProtection="0">
      <alignment horizontal="center"/>
    </xf>
    <xf numFmtId="0" fontId="50" fillId="0" borderId="17" applyNumberFormat="0" applyFill="0" applyProtection="0">
      <alignment horizontal="center"/>
    </xf>
    <xf numFmtId="0" fontId="50" fillId="0" borderId="17" applyNumberFormat="0" applyFill="0" applyProtection="0">
      <alignment horizontal="center"/>
    </xf>
    <xf numFmtId="0" fontId="50" fillId="0" borderId="17" applyNumberFormat="0" applyFill="0" applyProtection="0">
      <alignment horizontal="center"/>
    </xf>
    <xf numFmtId="0" fontId="50" fillId="0" borderId="17" applyNumberFormat="0" applyFill="0" applyProtection="0">
      <alignment horizontal="center"/>
    </xf>
    <xf numFmtId="0" fontId="50" fillId="0" borderId="17" applyNumberFormat="0" applyFill="0" applyProtection="0">
      <alignment horizontal="center"/>
    </xf>
    <xf numFmtId="0" fontId="50" fillId="0" borderId="17" applyNumberFormat="0" applyFill="0" applyProtection="0">
      <alignment horizontal="center"/>
    </xf>
    <xf numFmtId="0" fontId="50" fillId="0" borderId="17" applyNumberFormat="0" applyFill="0" applyProtection="0">
      <alignment horizontal="center"/>
    </xf>
    <xf numFmtId="0" fontId="50" fillId="0" borderId="17" applyNumberFormat="0" applyFill="0" applyProtection="0">
      <alignment horizontal="center"/>
    </xf>
    <xf numFmtId="0" fontId="50" fillId="0" borderId="17" applyNumberFormat="0" applyFill="0" applyProtection="0">
      <alignment horizontal="center"/>
    </xf>
    <xf numFmtId="0" fontId="50" fillId="0" borderId="17" applyNumberFormat="0" applyFill="0" applyProtection="0">
      <alignment horizontal="center"/>
    </xf>
    <xf numFmtId="0" fontId="50" fillId="0" borderId="17" applyNumberFormat="0" applyFill="0" applyProtection="0">
      <alignment horizontal="center"/>
    </xf>
    <xf numFmtId="0" fontId="50" fillId="0" borderId="17" applyNumberFormat="0" applyFill="0" applyProtection="0">
      <alignment horizontal="center"/>
    </xf>
    <xf numFmtId="0" fontId="50" fillId="0" borderId="17" applyNumberFormat="0" applyFill="0" applyProtection="0">
      <alignment horizontal="center"/>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1" fillId="0" borderId="0" applyNumberFormat="0" applyFill="0" applyBorder="0" applyProtection="0">
      <alignment horizontal="centerContinuous"/>
    </xf>
    <xf numFmtId="0" fontId="51" fillId="0" borderId="0" applyNumberFormat="0" applyFill="0" applyBorder="0" applyProtection="0">
      <alignment horizontal="centerContinuous"/>
    </xf>
    <xf numFmtId="0" fontId="51" fillId="0" borderId="0" applyNumberFormat="0" applyFill="0" applyBorder="0" applyProtection="0">
      <alignment horizontal="centerContinuous"/>
    </xf>
    <xf numFmtId="0" fontId="5" fillId="0" borderId="0"/>
    <xf numFmtId="171" fontId="5" fillId="0" borderId="0"/>
    <xf numFmtId="0" fontId="5" fillId="0" borderId="0"/>
    <xf numFmtId="171" fontId="5" fillId="0" borderId="0"/>
    <xf numFmtId="0" fontId="5" fillId="0" borderId="0"/>
    <xf numFmtId="0" fontId="5" fillId="0" borderId="0"/>
    <xf numFmtId="171" fontId="5" fillId="0" borderId="0"/>
    <xf numFmtId="0"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5" fillId="0" borderId="0"/>
    <xf numFmtId="171" fontId="5" fillId="0" borderId="0"/>
    <xf numFmtId="0" fontId="43" fillId="0" borderId="0"/>
    <xf numFmtId="0" fontId="43" fillId="0" borderId="0"/>
    <xf numFmtId="0" fontId="43" fillId="0" borderId="0"/>
    <xf numFmtId="0" fontId="43" fillId="0" borderId="0"/>
    <xf numFmtId="0" fontId="43" fillId="0" borderId="0"/>
    <xf numFmtId="0" fontId="43" fillId="0" borderId="0"/>
    <xf numFmtId="171" fontId="41" fillId="0" borderId="0"/>
    <xf numFmtId="0" fontId="41" fillId="0" borderId="0"/>
    <xf numFmtId="0" fontId="5" fillId="0" borderId="0"/>
    <xf numFmtId="171" fontId="5" fillId="0" borderId="0"/>
    <xf numFmtId="0" fontId="5" fillId="0" borderId="0"/>
    <xf numFmtId="0" fontId="5" fillId="0" borderId="0"/>
    <xf numFmtId="171" fontId="5" fillId="0" borderId="0"/>
    <xf numFmtId="171" fontId="5" fillId="0" borderId="0"/>
    <xf numFmtId="0" fontId="5" fillId="0" borderId="0"/>
    <xf numFmtId="171" fontId="5" fillId="0" borderId="0"/>
    <xf numFmtId="171" fontId="5" fillId="0" borderId="0"/>
    <xf numFmtId="171" fontId="5" fillId="0" borderId="0"/>
    <xf numFmtId="171" fontId="5" fillId="0" borderId="0"/>
    <xf numFmtId="0" fontId="40" fillId="0" borderId="0"/>
    <xf numFmtId="0" fontId="44" fillId="0" borderId="0"/>
    <xf numFmtId="0" fontId="5" fillId="0" borderId="0"/>
    <xf numFmtId="171" fontId="5" fillId="0" borderId="0"/>
    <xf numFmtId="0" fontId="5" fillId="0" borderId="0"/>
    <xf numFmtId="171" fontId="5" fillId="0" borderId="0"/>
    <xf numFmtId="0" fontId="44" fillId="0" borderId="0"/>
    <xf numFmtId="0" fontId="5" fillId="0" borderId="0"/>
    <xf numFmtId="17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5" fillId="0" borderId="0"/>
    <xf numFmtId="0" fontId="5" fillId="0" borderId="0"/>
    <xf numFmtId="0" fontId="52" fillId="6" borderId="0" applyNumberFormat="0" applyBorder="0" applyAlignment="0" applyProtection="0">
      <alignment vertical="center"/>
    </xf>
    <xf numFmtId="0" fontId="53" fillId="0" borderId="18" applyNumberFormat="0" applyFill="0" applyAlignment="0" applyProtection="0">
      <alignment vertical="center"/>
    </xf>
    <xf numFmtId="0" fontId="54" fillId="5" borderId="19" applyNumberFormat="0" applyAlignment="0" applyProtection="0">
      <alignment vertical="center"/>
    </xf>
    <xf numFmtId="0" fontId="55" fillId="7" borderId="20" applyNumberFormat="0" applyAlignment="0" applyProtection="0">
      <alignment vertical="center"/>
    </xf>
    <xf numFmtId="191" fontId="5" fillId="0" borderId="0" applyFont="0" applyFill="0" applyBorder="0" applyAlignment="0" applyProtection="0"/>
    <xf numFmtId="192" fontId="5" fillId="0" borderId="0" applyFont="0" applyFill="0" applyBorder="0" applyAlignment="0" applyProtection="0"/>
    <xf numFmtId="0" fontId="56" fillId="5" borderId="0" applyNumberFormat="0" applyBorder="0" applyAlignment="0" applyProtection="0">
      <alignment vertical="center"/>
    </xf>
    <xf numFmtId="9" fontId="5" fillId="8" borderId="0"/>
    <xf numFmtId="0" fontId="5" fillId="0" borderId="0"/>
    <xf numFmtId="0" fontId="57" fillId="0" borderId="0" applyNumberFormat="0" applyFill="0" applyBorder="0" applyAlignment="0" applyProtection="0">
      <alignment vertical="center"/>
    </xf>
    <xf numFmtId="0" fontId="58" fillId="9" borderId="0" applyNumberFormat="0" applyBorder="0" applyAlignment="0" applyProtection="0">
      <alignment vertical="center"/>
    </xf>
    <xf numFmtId="0" fontId="58" fillId="10" borderId="0" applyNumberFormat="0" applyBorder="0" applyAlignment="0" applyProtection="0">
      <alignment vertical="center"/>
    </xf>
    <xf numFmtId="0" fontId="58" fillId="11" borderId="0" applyNumberFormat="0" applyBorder="0" applyAlignment="0" applyProtection="0">
      <alignment vertical="center"/>
    </xf>
    <xf numFmtId="0" fontId="58" fillId="12" borderId="0" applyNumberFormat="0" applyBorder="0" applyAlignment="0" applyProtection="0">
      <alignment vertical="center"/>
    </xf>
    <xf numFmtId="0" fontId="58" fillId="13" borderId="0" applyNumberFormat="0" applyBorder="0" applyAlignment="0" applyProtection="0">
      <alignment vertical="center"/>
    </xf>
    <xf numFmtId="0" fontId="58" fillId="14" borderId="0" applyNumberFormat="0" applyBorder="0" applyAlignment="0" applyProtection="0">
      <alignment vertical="center"/>
    </xf>
    <xf numFmtId="0" fontId="59" fillId="0" borderId="0" applyNumberFormat="0" applyFill="0" applyBorder="0" applyAlignment="0" applyProtection="0">
      <alignment vertical="top"/>
      <protection locked="0"/>
    </xf>
    <xf numFmtId="0" fontId="60" fillId="0" borderId="0"/>
    <xf numFmtId="0" fontId="61" fillId="0" borderId="0"/>
    <xf numFmtId="193" fontId="62" fillId="0" borderId="0" applyFont="0" applyFill="0" applyBorder="0" applyAlignment="0" applyProtection="0"/>
    <xf numFmtId="194" fontId="63" fillId="0" borderId="0" applyFont="0" applyFill="0" applyBorder="0" applyAlignment="0" applyProtection="0"/>
    <xf numFmtId="0" fontId="41" fillId="0" borderId="0"/>
    <xf numFmtId="0" fontId="41" fillId="0" borderId="0"/>
    <xf numFmtId="180" fontId="5" fillId="0" borderId="0"/>
    <xf numFmtId="0" fontId="5" fillId="0" borderId="0"/>
    <xf numFmtId="167" fontId="62" fillId="0" borderId="0" applyFont="0" applyFill="0" applyBorder="0" applyAlignment="0" applyProtection="0"/>
    <xf numFmtId="10" fontId="62" fillId="0" borderId="0" applyFont="0" applyFill="0" applyBorder="0" applyAlignment="0" applyProtection="0"/>
    <xf numFmtId="5" fontId="64" fillId="15" borderId="0" applyFont="0" applyFill="0" applyBorder="0" applyAlignment="0" applyProtection="0"/>
    <xf numFmtId="195" fontId="40" fillId="0" borderId="0">
      <alignment horizontal="center"/>
    </xf>
    <xf numFmtId="0" fontId="65" fillId="0" borderId="0" applyNumberFormat="0" applyFill="0" applyBorder="0" applyAlignment="0" applyProtection="0">
      <alignment vertical="center"/>
    </xf>
    <xf numFmtId="0" fontId="66" fillId="0" borderId="21" applyNumberFormat="0" applyFill="0" applyAlignment="0" applyProtection="0">
      <alignment vertical="center"/>
    </xf>
    <xf numFmtId="0" fontId="67" fillId="0" borderId="22" applyNumberFormat="0" applyFill="0" applyAlignment="0" applyProtection="0">
      <alignment vertical="center"/>
    </xf>
    <xf numFmtId="0" fontId="68" fillId="0" borderId="23" applyNumberFormat="0" applyFill="0" applyAlignment="0" applyProtection="0">
      <alignment vertical="center"/>
    </xf>
    <xf numFmtId="0" fontId="68" fillId="0" borderId="0" applyNumberFormat="0" applyFill="0" applyBorder="0" applyAlignment="0" applyProtection="0">
      <alignment vertical="center"/>
    </xf>
    <xf numFmtId="0" fontId="69" fillId="16" borderId="0" applyNumberFormat="0" applyBorder="0" applyAlignment="0" applyProtection="0">
      <alignment vertical="center"/>
    </xf>
    <xf numFmtId="0" fontId="69" fillId="17" borderId="0" applyNumberFormat="0" applyBorder="0" applyAlignment="0" applyProtection="0">
      <alignment vertical="center"/>
    </xf>
    <xf numFmtId="0" fontId="69" fillId="18" borderId="0" applyNumberFormat="0" applyBorder="0" applyAlignment="0" applyProtection="0">
      <alignment vertical="center"/>
    </xf>
    <xf numFmtId="0" fontId="69" fillId="19" borderId="0" applyNumberFormat="0" applyBorder="0" applyAlignment="0" applyProtection="0">
      <alignment vertical="center"/>
    </xf>
    <xf numFmtId="0" fontId="69" fillId="6" borderId="0" applyNumberFormat="0" applyBorder="0" applyAlignment="0" applyProtection="0">
      <alignment vertical="center"/>
    </xf>
    <xf numFmtId="0" fontId="69" fillId="18" borderId="0" applyNumberFormat="0" applyBorder="0" applyAlignment="0" applyProtection="0">
      <alignment vertical="center"/>
    </xf>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6" borderId="0" applyNumberFormat="0" applyBorder="0" applyAlignment="0" applyProtection="0"/>
    <xf numFmtId="0" fontId="70" fillId="24" borderId="0" applyNumberFormat="0" applyBorder="0" applyAlignment="0" applyProtection="0"/>
    <xf numFmtId="0" fontId="71" fillId="20" borderId="0" applyNumberFormat="0" applyBorder="0" applyAlignment="0" applyProtection="0">
      <alignment vertical="center"/>
    </xf>
    <xf numFmtId="0" fontId="71" fillId="21" borderId="0" applyNumberFormat="0" applyBorder="0" applyAlignment="0" applyProtection="0">
      <alignment vertical="center"/>
    </xf>
    <xf numFmtId="0" fontId="71" fillId="22" borderId="0" applyNumberFormat="0" applyBorder="0" applyAlignment="0" applyProtection="0">
      <alignment vertical="center"/>
    </xf>
    <xf numFmtId="0" fontId="71" fillId="23" borderId="0" applyNumberFormat="0" applyBorder="0" applyAlignment="0" applyProtection="0">
      <alignment vertical="center"/>
    </xf>
    <xf numFmtId="0" fontId="71" fillId="6" borderId="0" applyNumberFormat="0" applyBorder="0" applyAlignment="0" applyProtection="0">
      <alignment vertical="center"/>
    </xf>
    <xf numFmtId="0" fontId="71" fillId="24" borderId="0" applyNumberFormat="0" applyBorder="0" applyAlignment="0" applyProtection="0">
      <alignment vertical="center"/>
    </xf>
    <xf numFmtId="196" fontId="4" fillId="0" borderId="0">
      <alignment horizontal="center"/>
    </xf>
    <xf numFmtId="0" fontId="28" fillId="18" borderId="24" applyNumberFormat="0" applyFont="0" applyAlignment="0" applyProtection="0">
      <alignment vertical="center"/>
    </xf>
    <xf numFmtId="0" fontId="72" fillId="0" borderId="25" applyNumberFormat="0" applyFill="0" applyAlignment="0" applyProtection="0">
      <alignment vertical="center"/>
    </xf>
    <xf numFmtId="0" fontId="69" fillId="6" borderId="0" applyNumberFormat="0" applyBorder="0" applyAlignment="0" applyProtection="0">
      <alignment vertical="center"/>
    </xf>
    <xf numFmtId="0" fontId="69" fillId="17" borderId="0" applyNumberFormat="0" applyBorder="0" applyAlignment="0" applyProtection="0">
      <alignment vertical="center"/>
    </xf>
    <xf numFmtId="0" fontId="69" fillId="5" borderId="0" applyNumberFormat="0" applyBorder="0" applyAlignment="0" applyProtection="0">
      <alignment vertical="center"/>
    </xf>
    <xf numFmtId="0" fontId="69" fillId="21" borderId="0" applyNumberFormat="0" applyBorder="0" applyAlignment="0" applyProtection="0">
      <alignment vertical="center"/>
    </xf>
    <xf numFmtId="0" fontId="69" fillId="6" borderId="0" applyNumberFormat="0" applyBorder="0" applyAlignment="0" applyProtection="0">
      <alignment vertical="center"/>
    </xf>
    <xf numFmtId="0" fontId="69" fillId="18" borderId="0" applyNumberFormat="0" applyBorder="0" applyAlignment="0" applyProtection="0">
      <alignment vertical="center"/>
    </xf>
    <xf numFmtId="0" fontId="70" fillId="16" borderId="0" applyNumberFormat="0" applyBorder="0" applyAlignment="0" applyProtection="0"/>
    <xf numFmtId="0" fontId="70" fillId="17" borderId="0" applyNumberFormat="0" applyBorder="0" applyAlignment="0" applyProtection="0"/>
    <xf numFmtId="0" fontId="70" fillId="25" borderId="0" applyNumberFormat="0" applyBorder="0" applyAlignment="0" applyProtection="0"/>
    <xf numFmtId="0" fontId="70" fillId="23" borderId="0" applyNumberFormat="0" applyBorder="0" applyAlignment="0" applyProtection="0"/>
    <xf numFmtId="0" fontId="70" fillId="16" borderId="0" applyNumberFormat="0" applyBorder="0" applyAlignment="0" applyProtection="0"/>
    <xf numFmtId="0" fontId="70" fillId="11" borderId="0" applyNumberFormat="0" applyBorder="0" applyAlignment="0" applyProtection="0"/>
    <xf numFmtId="0" fontId="71" fillId="16" borderId="0" applyNumberFormat="0" applyBorder="0" applyAlignment="0" applyProtection="0">
      <alignment vertical="center"/>
    </xf>
    <xf numFmtId="0" fontId="71" fillId="17" borderId="0" applyNumberFormat="0" applyBorder="0" applyAlignment="0" applyProtection="0">
      <alignment vertical="center"/>
    </xf>
    <xf numFmtId="0" fontId="71" fillId="25" borderId="0" applyNumberFormat="0" applyBorder="0" applyAlignment="0" applyProtection="0">
      <alignment vertical="center"/>
    </xf>
    <xf numFmtId="0" fontId="71" fillId="23" borderId="0" applyNumberFormat="0" applyBorder="0" applyAlignment="0" applyProtection="0">
      <alignment vertical="center"/>
    </xf>
    <xf numFmtId="0" fontId="71" fillId="16" borderId="0" applyNumberFormat="0" applyBorder="0" applyAlignment="0" applyProtection="0">
      <alignment vertical="center"/>
    </xf>
    <xf numFmtId="0" fontId="71" fillId="11" borderId="0" applyNumberFormat="0" applyBorder="0" applyAlignment="0" applyProtection="0">
      <alignment vertical="center"/>
    </xf>
    <xf numFmtId="197" fontId="73" fillId="0" borderId="0">
      <alignment horizontal="center"/>
    </xf>
    <xf numFmtId="0" fontId="58" fillId="6" borderId="0" applyNumberFormat="0" applyBorder="0" applyAlignment="0" applyProtection="0">
      <alignment vertical="center"/>
    </xf>
    <xf numFmtId="0" fontId="58" fillId="10" borderId="0" applyNumberFormat="0" applyBorder="0" applyAlignment="0" applyProtection="0">
      <alignment vertical="center"/>
    </xf>
    <xf numFmtId="0" fontId="58" fillId="11" borderId="0" applyNumberFormat="0" applyBorder="0" applyAlignment="0" applyProtection="0">
      <alignment vertical="center"/>
    </xf>
    <xf numFmtId="0" fontId="58" fillId="21" borderId="0" applyNumberFormat="0" applyBorder="0" applyAlignment="0" applyProtection="0">
      <alignment vertical="center"/>
    </xf>
    <xf numFmtId="0" fontId="58" fillId="6" borderId="0" applyNumberFormat="0" applyBorder="0" applyAlignment="0" applyProtection="0">
      <alignment vertical="center"/>
    </xf>
    <xf numFmtId="0" fontId="58" fillId="17" borderId="0" applyNumberFormat="0" applyBorder="0" applyAlignment="0" applyProtection="0">
      <alignment vertical="center"/>
    </xf>
    <xf numFmtId="0" fontId="74" fillId="26" borderId="0" applyNumberFormat="0" applyBorder="0" applyAlignment="0" applyProtection="0"/>
    <xf numFmtId="0" fontId="74" fillId="17" borderId="0" applyNumberFormat="0" applyBorder="0" applyAlignment="0" applyProtection="0"/>
    <xf numFmtId="0" fontId="74" fillId="25" borderId="0" applyNumberFormat="0" applyBorder="0" applyAlignment="0" applyProtection="0"/>
    <xf numFmtId="0" fontId="74" fillId="27" borderId="0" applyNumberFormat="0" applyBorder="0" applyAlignment="0" applyProtection="0"/>
    <xf numFmtId="0" fontId="74" fillId="13" borderId="0" applyNumberFormat="0" applyBorder="0" applyAlignment="0" applyProtection="0"/>
    <xf numFmtId="0" fontId="74" fillId="28" borderId="0" applyNumberFormat="0" applyBorder="0" applyAlignment="0" applyProtection="0"/>
    <xf numFmtId="0" fontId="75" fillId="26" borderId="0" applyNumberFormat="0" applyBorder="0" applyAlignment="0" applyProtection="0">
      <alignment vertical="center"/>
    </xf>
    <xf numFmtId="0" fontId="75" fillId="17" borderId="0" applyNumberFormat="0" applyBorder="0" applyAlignment="0" applyProtection="0">
      <alignment vertical="center"/>
    </xf>
    <xf numFmtId="0" fontId="75" fillId="25" borderId="0" applyNumberFormat="0" applyBorder="0" applyAlignment="0" applyProtection="0">
      <alignment vertical="center"/>
    </xf>
    <xf numFmtId="0" fontId="75" fillId="27" borderId="0" applyNumberFormat="0" applyBorder="0" applyAlignment="0" applyProtection="0">
      <alignment vertical="center"/>
    </xf>
    <xf numFmtId="0" fontId="75" fillId="13" borderId="0" applyNumberFormat="0" applyBorder="0" applyAlignment="0" applyProtection="0">
      <alignment vertical="center"/>
    </xf>
    <xf numFmtId="0" fontId="75" fillId="28" borderId="0" applyNumberFormat="0" applyBorder="0" applyAlignment="0" applyProtection="0">
      <alignment vertical="center"/>
    </xf>
    <xf numFmtId="198" fontId="40" fillId="0" borderId="0">
      <alignment horizontal="center"/>
    </xf>
    <xf numFmtId="196" fontId="5" fillId="0" borderId="0">
      <alignment horizontal="center"/>
    </xf>
    <xf numFmtId="196" fontId="5" fillId="0" borderId="0">
      <alignment horizontal="center"/>
    </xf>
    <xf numFmtId="196" fontId="5" fillId="0" borderId="0">
      <alignment horizontal="center"/>
    </xf>
    <xf numFmtId="196" fontId="5" fillId="0" borderId="0">
      <alignment horizontal="center"/>
    </xf>
    <xf numFmtId="196" fontId="5" fillId="0" borderId="0">
      <alignment horizontal="center"/>
    </xf>
    <xf numFmtId="196" fontId="5" fillId="0" borderId="0">
      <alignment horizontal="center"/>
    </xf>
    <xf numFmtId="196" fontId="5" fillId="0" borderId="0">
      <alignment horizontal="center"/>
    </xf>
    <xf numFmtId="196" fontId="5" fillId="0" borderId="0">
      <alignment horizontal="center"/>
    </xf>
    <xf numFmtId="0" fontId="72" fillId="0" borderId="0" applyNumberFormat="0" applyFill="0" applyBorder="0" applyAlignment="0" applyProtection="0">
      <alignment vertical="center"/>
    </xf>
    <xf numFmtId="0" fontId="76" fillId="23" borderId="0" applyNumberFormat="0" applyBorder="0" applyAlignment="0" applyProtection="0">
      <alignment vertical="center"/>
    </xf>
    <xf numFmtId="0" fontId="77" fillId="0" borderId="5" applyBorder="0"/>
    <xf numFmtId="0" fontId="74" fillId="29" borderId="0" applyNumberFormat="0" applyBorder="0" applyAlignment="0" applyProtection="0"/>
    <xf numFmtId="0" fontId="74" fillId="14" borderId="0" applyNumberFormat="0" applyBorder="0" applyAlignment="0" applyProtection="0"/>
    <xf numFmtId="0" fontId="74" fillId="30" borderId="0" applyNumberFormat="0" applyBorder="0" applyAlignment="0" applyProtection="0"/>
    <xf numFmtId="0" fontId="74" fillId="27" borderId="0" applyNumberFormat="0" applyBorder="0" applyAlignment="0" applyProtection="0"/>
    <xf numFmtId="0" fontId="74" fillId="13" borderId="0" applyNumberFormat="0" applyBorder="0" applyAlignment="0" applyProtection="0"/>
    <xf numFmtId="0" fontId="74" fillId="10" borderId="0" applyNumberFormat="0" applyBorder="0" applyAlignment="0" applyProtection="0"/>
    <xf numFmtId="199" fontId="5" fillId="0" borderId="0" applyFont="0" applyFill="0" applyBorder="0" applyAlignment="0" applyProtection="0"/>
    <xf numFmtId="0" fontId="78" fillId="0" borderId="26" applyBorder="0">
      <alignment horizontal="left"/>
    </xf>
    <xf numFmtId="0" fontId="79" fillId="0" borderId="0" applyNumberFormat="0" applyFill="0" applyBorder="0" applyAlignment="0" applyProtection="0"/>
    <xf numFmtId="0" fontId="36" fillId="0" borderId="0" applyNumberFormat="0" applyAlignment="0"/>
    <xf numFmtId="0" fontId="36" fillId="0" borderId="0" applyNumberFormat="0" applyAlignment="0"/>
    <xf numFmtId="200" fontId="5" fillId="31" borderId="27">
      <alignment horizontal="center" vertical="center"/>
    </xf>
    <xf numFmtId="200" fontId="5" fillId="31" borderId="27">
      <alignment horizontal="center" vertical="center"/>
    </xf>
    <xf numFmtId="200" fontId="5" fillId="31" borderId="27">
      <alignment horizontal="center" vertical="center"/>
    </xf>
    <xf numFmtId="200" fontId="5" fillId="31" borderId="27">
      <alignment horizontal="center" vertical="center"/>
    </xf>
    <xf numFmtId="200" fontId="5" fillId="31" borderId="27">
      <alignment horizontal="center" vertical="center"/>
    </xf>
    <xf numFmtId="200" fontId="5" fillId="31" borderId="27">
      <alignment horizontal="center" vertical="center"/>
    </xf>
    <xf numFmtId="200" fontId="5" fillId="31" borderId="27">
      <alignment horizontal="center" vertical="center"/>
    </xf>
    <xf numFmtId="200" fontId="5" fillId="31" borderId="27">
      <alignment horizontal="center" vertical="center"/>
    </xf>
    <xf numFmtId="0" fontId="80" fillId="32" borderId="28" applyNumberFormat="0" applyAlignment="0" applyProtection="0">
      <alignment vertical="center"/>
    </xf>
    <xf numFmtId="6" fontId="5" fillId="0" borderId="0"/>
    <xf numFmtId="0" fontId="81" fillId="0" borderId="0">
      <alignment horizontal="center" wrapText="1"/>
      <protection locked="0"/>
    </xf>
    <xf numFmtId="0" fontId="81" fillId="0" borderId="0">
      <alignment horizontal="center" wrapText="1"/>
      <protection locked="0"/>
    </xf>
    <xf numFmtId="0" fontId="81" fillId="0" borderId="0">
      <alignment horizontal="center" wrapText="1"/>
      <protection locked="0"/>
    </xf>
    <xf numFmtId="0" fontId="81" fillId="0" borderId="0">
      <alignment horizontal="center" wrapText="1"/>
      <protection locked="0"/>
    </xf>
    <xf numFmtId="0" fontId="81" fillId="0" borderId="0">
      <alignment horizontal="center" wrapText="1"/>
      <protection locked="0"/>
    </xf>
    <xf numFmtId="0" fontId="81" fillId="0" borderId="0">
      <alignment horizontal="center" wrapText="1"/>
      <protection locked="0"/>
    </xf>
    <xf numFmtId="0" fontId="81" fillId="0" borderId="0">
      <alignment horizontal="center" wrapText="1"/>
      <protection locked="0"/>
    </xf>
    <xf numFmtId="0" fontId="81" fillId="0" borderId="0">
      <alignment horizontal="center" wrapText="1"/>
      <protection locked="0"/>
    </xf>
    <xf numFmtId="0" fontId="5" fillId="0" borderId="0" applyNumberFormat="0" applyFill="0" applyBorder="0" applyAlignment="0" applyProtection="0"/>
    <xf numFmtId="0" fontId="4" fillId="0" borderId="0" applyNumberFormat="0" applyFill="0" applyBorder="0" applyAlignment="0" applyProtection="0"/>
    <xf numFmtId="168" fontId="6" fillId="0" borderId="0" applyNumberFormat="0">
      <alignment horizontal="center"/>
    </xf>
    <xf numFmtId="168" fontId="6" fillId="0" borderId="0" applyNumberFormat="0">
      <alignment horizontal="center"/>
    </xf>
    <xf numFmtId="168" fontId="6" fillId="0" borderId="0" applyNumberFormat="0">
      <alignment horizontal="center"/>
    </xf>
    <xf numFmtId="168" fontId="6" fillId="0" borderId="0" applyNumberFormat="0">
      <alignment horizontal="center"/>
    </xf>
    <xf numFmtId="168" fontId="6" fillId="0" borderId="0" applyNumberFormat="0">
      <alignment horizontal="center"/>
    </xf>
    <xf numFmtId="168" fontId="6" fillId="0" borderId="0" applyNumberFormat="0">
      <alignment horizontal="center"/>
    </xf>
    <xf numFmtId="168" fontId="6" fillId="0" borderId="0" applyNumberFormat="0">
      <alignment horizontal="center"/>
    </xf>
    <xf numFmtId="168" fontId="6" fillId="0" borderId="0" applyNumberFormat="0">
      <alignment horizontal="center"/>
    </xf>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38" fontId="5" fillId="19" borderId="0"/>
    <xf numFmtId="38" fontId="43" fillId="19" borderId="29">
      <alignment horizontal="right"/>
    </xf>
    <xf numFmtId="0" fontId="82" fillId="21" borderId="0" applyNumberFormat="0" applyBorder="0" applyAlignment="0" applyProtection="0"/>
    <xf numFmtId="38" fontId="83" fillId="0" borderId="0" applyNumberFormat="0" applyFill="0" applyBorder="0" applyAlignment="0" applyProtection="0"/>
    <xf numFmtId="167" fontId="5" fillId="0" borderId="0" applyNumberFormat="0" applyFont="0" applyAlignment="0"/>
    <xf numFmtId="0" fontId="8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38" fontId="86" fillId="0" borderId="29"/>
    <xf numFmtId="201" fontId="87" fillId="0" borderId="7" applyAlignment="0" applyProtection="0"/>
    <xf numFmtId="0" fontId="88" fillId="0" borderId="30" applyNumberFormat="0" applyAlignment="0"/>
    <xf numFmtId="0" fontId="83" fillId="0" borderId="5" applyNumberFormat="0" applyFont="0" applyFill="0" applyAlignment="0" applyProtection="0"/>
    <xf numFmtId="0" fontId="89" fillId="0" borderId="0" applyFont="0" applyFill="0" applyBorder="0" applyAlignment="0" applyProtection="0"/>
    <xf numFmtId="0" fontId="90" fillId="0" borderId="0"/>
    <xf numFmtId="0" fontId="91" fillId="0" borderId="0"/>
    <xf numFmtId="198" fontId="26" fillId="0" borderId="0">
      <alignment horizontal="center"/>
    </xf>
    <xf numFmtId="198" fontId="26" fillId="0" borderId="0">
      <alignment horizontal="center"/>
    </xf>
    <xf numFmtId="198" fontId="26" fillId="0" borderId="0">
      <alignment horizontal="center"/>
    </xf>
    <xf numFmtId="198" fontId="26" fillId="0" borderId="0">
      <alignment horizontal="center"/>
    </xf>
    <xf numFmtId="198" fontId="26" fillId="0" borderId="0">
      <alignment horizontal="center"/>
    </xf>
    <xf numFmtId="198" fontId="26" fillId="0" borderId="0">
      <alignment horizontal="center"/>
    </xf>
    <xf numFmtId="198" fontId="26" fillId="0" borderId="0">
      <alignment horizontal="center"/>
    </xf>
    <xf numFmtId="198" fontId="26" fillId="0" borderId="0">
      <alignment horizontal="center"/>
    </xf>
    <xf numFmtId="202"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178" fontId="40" fillId="0" borderId="0" applyFill="0" applyBorder="0" applyAlignment="0"/>
    <xf numFmtId="168" fontId="92" fillId="0" borderId="0" applyFill="0" applyBorder="0" applyAlignment="0"/>
    <xf numFmtId="168" fontId="92" fillId="0" borderId="0" applyFill="0" applyBorder="0" applyAlignment="0"/>
    <xf numFmtId="0" fontId="93"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204" fontId="40" fillId="0" borderId="0" applyFill="0" applyBorder="0" applyAlignment="0"/>
    <xf numFmtId="205" fontId="92" fillId="0" borderId="0" applyFill="0" applyBorder="0" applyAlignment="0"/>
    <xf numFmtId="205" fontId="92" fillId="0" borderId="0" applyFill="0" applyBorder="0" applyAlignment="0"/>
    <xf numFmtId="0" fontId="5" fillId="0" borderId="0" applyFill="0" applyBorder="0" applyAlignment="0"/>
    <xf numFmtId="205" fontId="92" fillId="0" borderId="0" applyFill="0" applyBorder="0" applyAlignment="0"/>
    <xf numFmtId="205" fontId="92" fillId="0" borderId="0" applyFill="0" applyBorder="0" applyAlignment="0"/>
    <xf numFmtId="205" fontId="92" fillId="0" borderId="0" applyFill="0" applyBorder="0" applyAlignment="0"/>
    <xf numFmtId="205" fontId="92" fillId="0" borderId="0" applyFill="0" applyBorder="0" applyAlignment="0"/>
    <xf numFmtId="205" fontId="92" fillId="0" borderId="0" applyFill="0" applyBorder="0" applyAlignment="0"/>
    <xf numFmtId="205" fontId="92" fillId="0" borderId="0" applyFill="0" applyBorder="0" applyAlignment="0"/>
    <xf numFmtId="205" fontId="92" fillId="0" borderId="0" applyFill="0" applyBorder="0" applyAlignment="0"/>
    <xf numFmtId="206" fontId="5" fillId="0" borderId="0" applyFill="0" applyBorder="0" applyAlignment="0"/>
    <xf numFmtId="207" fontId="92" fillId="0" borderId="0" applyFill="0" applyBorder="0" applyAlignment="0"/>
    <xf numFmtId="207" fontId="92" fillId="0" borderId="0" applyFill="0" applyBorder="0" applyAlignment="0"/>
    <xf numFmtId="0" fontId="5" fillId="0" borderId="0" applyFill="0" applyBorder="0" applyAlignment="0"/>
    <xf numFmtId="207" fontId="92" fillId="0" borderId="0" applyFill="0" applyBorder="0" applyAlignment="0"/>
    <xf numFmtId="207" fontId="92" fillId="0" borderId="0" applyFill="0" applyBorder="0" applyAlignment="0"/>
    <xf numFmtId="207" fontId="92" fillId="0" borderId="0" applyFill="0" applyBorder="0" applyAlignment="0"/>
    <xf numFmtId="207" fontId="92" fillId="0" borderId="0" applyFill="0" applyBorder="0" applyAlignment="0"/>
    <xf numFmtId="207" fontId="92" fillId="0" borderId="0" applyFill="0" applyBorder="0" applyAlignment="0"/>
    <xf numFmtId="207" fontId="92" fillId="0" borderId="0" applyFill="0" applyBorder="0" applyAlignment="0"/>
    <xf numFmtId="207" fontId="92" fillId="0" borderId="0" applyFill="0" applyBorder="0" applyAlignment="0"/>
    <xf numFmtId="208" fontId="94" fillId="0" borderId="0" applyFill="0" applyBorder="0" applyAlignment="0"/>
    <xf numFmtId="209" fontId="92" fillId="0" borderId="0" applyFill="0" applyBorder="0" applyAlignment="0"/>
    <xf numFmtId="209" fontId="92" fillId="0" borderId="0" applyFill="0" applyBorder="0" applyAlignment="0"/>
    <xf numFmtId="0" fontId="5" fillId="0" borderId="0" applyFill="0" applyBorder="0" applyAlignment="0"/>
    <xf numFmtId="209" fontId="92" fillId="0" borderId="0" applyFill="0" applyBorder="0" applyAlignment="0"/>
    <xf numFmtId="209" fontId="92" fillId="0" borderId="0" applyFill="0" applyBorder="0" applyAlignment="0"/>
    <xf numFmtId="209" fontId="92" fillId="0" borderId="0" applyFill="0" applyBorder="0" applyAlignment="0"/>
    <xf numFmtId="209" fontId="92" fillId="0" borderId="0" applyFill="0" applyBorder="0" applyAlignment="0"/>
    <xf numFmtId="209" fontId="92" fillId="0" borderId="0" applyFill="0" applyBorder="0" applyAlignment="0"/>
    <xf numFmtId="209" fontId="92" fillId="0" borderId="0" applyFill="0" applyBorder="0" applyAlignment="0"/>
    <xf numFmtId="209" fontId="92" fillId="0" borderId="0" applyFill="0" applyBorder="0" applyAlignment="0"/>
    <xf numFmtId="44" fontId="40" fillId="0" borderId="0" applyFill="0" applyBorder="0" applyAlignment="0"/>
    <xf numFmtId="210" fontId="92" fillId="0" borderId="0" applyFill="0" applyBorder="0" applyAlignment="0"/>
    <xf numFmtId="210" fontId="92" fillId="0" borderId="0" applyFill="0" applyBorder="0" applyAlignment="0"/>
    <xf numFmtId="0" fontId="93"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191" fontId="40" fillId="0" borderId="0" applyFill="0" applyBorder="0" applyAlignment="0"/>
    <xf numFmtId="211" fontId="92" fillId="0" borderId="0" applyFill="0" applyBorder="0" applyAlignment="0"/>
    <xf numFmtId="211" fontId="92" fillId="0" borderId="0" applyFill="0" applyBorder="0" applyAlignment="0"/>
    <xf numFmtId="0" fontId="5"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178" fontId="40" fillId="0" borderId="0" applyFill="0" applyBorder="0" applyAlignment="0"/>
    <xf numFmtId="168" fontId="92" fillId="0" borderId="0" applyFill="0" applyBorder="0" applyAlignment="0"/>
    <xf numFmtId="168" fontId="92" fillId="0" borderId="0" applyFill="0" applyBorder="0" applyAlignment="0"/>
    <xf numFmtId="0" fontId="93"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0" fontId="95" fillId="19" borderId="19" applyNumberFormat="0" applyAlignment="0" applyProtection="0"/>
    <xf numFmtId="0" fontId="6" fillId="0" borderId="0" applyFill="0" applyBorder="0" applyProtection="0">
      <alignment horizontal="center"/>
      <protection locked="0"/>
    </xf>
    <xf numFmtId="0" fontId="96" fillId="32" borderId="28" applyNumberFormat="0" applyAlignment="0" applyProtection="0"/>
    <xf numFmtId="0" fontId="97" fillId="0" borderId="0"/>
    <xf numFmtId="0" fontId="97" fillId="33" borderId="0"/>
    <xf numFmtId="0" fontId="36" fillId="0" borderId="0" applyNumberFormat="0" applyFill="0" applyBorder="0" applyAlignment="0" applyProtection="0"/>
    <xf numFmtId="171"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35" fillId="34" borderId="1" applyNumberFormat="0">
      <alignment horizontal="right" vertical="center"/>
    </xf>
    <xf numFmtId="0" fontId="98" fillId="0" borderId="5" applyNumberFormat="0" applyFill="0" applyProtection="0">
      <alignment horizontal="center"/>
    </xf>
    <xf numFmtId="0" fontId="98" fillId="0" borderId="5" applyNumberFormat="0" applyFill="0" applyProtection="0">
      <alignment horizontal="center"/>
    </xf>
    <xf numFmtId="0" fontId="99" fillId="0" borderId="8">
      <alignment horizontal="center"/>
    </xf>
    <xf numFmtId="0" fontId="100" fillId="35" borderId="0">
      <alignment horizontal="left"/>
    </xf>
    <xf numFmtId="0" fontId="100" fillId="35" borderId="0">
      <alignment horizontal="left"/>
    </xf>
    <xf numFmtId="0" fontId="101" fillId="35" borderId="0">
      <alignment horizontal="right"/>
    </xf>
    <xf numFmtId="0" fontId="101" fillId="35" borderId="0">
      <alignment horizontal="right"/>
    </xf>
    <xf numFmtId="0" fontId="102" fillId="7" borderId="0">
      <alignment horizontal="center"/>
    </xf>
    <xf numFmtId="0" fontId="102" fillId="7" borderId="0">
      <alignment horizontal="center"/>
    </xf>
    <xf numFmtId="0" fontId="101" fillId="35" borderId="0">
      <alignment horizontal="right"/>
    </xf>
    <xf numFmtId="0" fontId="101" fillId="35" borderId="0">
      <alignment horizontal="right"/>
    </xf>
    <xf numFmtId="0" fontId="103" fillId="7" borderId="0">
      <alignment horizontal="left"/>
    </xf>
    <xf numFmtId="0" fontId="103" fillId="7" borderId="0">
      <alignment horizontal="left"/>
    </xf>
    <xf numFmtId="0" fontId="40" fillId="0" borderId="0"/>
    <xf numFmtId="212" fontId="40" fillId="0" borderId="0"/>
    <xf numFmtId="0" fontId="5" fillId="0" borderId="0" applyNumberFormat="0" applyFont="0" applyFill="0" applyBorder="0" applyAlignment="0" applyProtection="0"/>
    <xf numFmtId="212" fontId="40" fillId="0" borderId="0"/>
    <xf numFmtId="212" fontId="40" fillId="0" borderId="0"/>
    <xf numFmtId="212" fontId="40" fillId="0" borderId="0"/>
    <xf numFmtId="212" fontId="40" fillId="0" borderId="0"/>
    <xf numFmtId="212" fontId="40" fillId="0" borderId="0"/>
    <xf numFmtId="212" fontId="40" fillId="0" borderId="0"/>
    <xf numFmtId="212" fontId="40" fillId="0" borderId="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38" fontId="5" fillId="0" borderId="0" applyFill="0" applyBorder="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4" fontId="5" fillId="0" borderId="0" applyFont="0" applyFill="0" applyBorder="0" applyAlignment="0" applyProtection="0"/>
    <xf numFmtId="178" fontId="5" fillId="0" borderId="0" applyFill="0" applyBorder="0" applyProtection="0"/>
    <xf numFmtId="214" fontId="5" fillId="0" borderId="0" applyFont="0" applyFill="0" applyBorder="0" applyAlignment="0" applyProtection="0"/>
    <xf numFmtId="214" fontId="5" fillId="0" borderId="0" applyFont="0" applyFill="0" applyBorder="0" applyAlignment="0" applyProtection="0"/>
    <xf numFmtId="215" fontId="5" fillId="0" borderId="0" applyFont="0" applyFill="0" applyBorder="0" applyAlignment="0" applyProtection="0"/>
    <xf numFmtId="40" fontId="5" fillId="0" borderId="0" applyFill="0" applyBorder="0" applyProtection="0"/>
    <xf numFmtId="215" fontId="5" fillId="0" borderId="0" applyFont="0" applyFill="0" applyBorder="0" applyAlignment="0" applyProtection="0"/>
    <xf numFmtId="215" fontId="5" fillId="0" borderId="0" applyFont="0" applyFill="0" applyBorder="0" applyAlignment="0" applyProtection="0"/>
    <xf numFmtId="216" fontId="40" fillId="0" borderId="5"/>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9" fontId="5" fillId="0" borderId="0" applyFont="0" applyFill="0" applyBorder="0" applyAlignment="0" applyProtection="0"/>
    <xf numFmtId="219" fontId="5" fillId="0" borderId="0" applyFont="0" applyFill="0" applyBorder="0" applyAlignment="0" applyProtection="0"/>
    <xf numFmtId="219" fontId="5" fillId="0" borderId="0" applyFont="0" applyFill="0" applyBorder="0" applyAlignment="0" applyProtection="0"/>
    <xf numFmtId="219"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44" fontId="40"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0" fontId="93"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210" fontId="92" fillId="0" borderId="0" applyFont="0" applyFill="0" applyBorder="0" applyAlignment="0" applyProtection="0"/>
    <xf numFmtId="178" fontId="81" fillId="0" borderId="0"/>
    <xf numFmtId="40" fontId="4" fillId="0" borderId="0" applyFont="0" applyFill="0" applyBorder="0" applyAlignment="0" applyProtection="0"/>
    <xf numFmtId="221" fontId="104" fillId="0" borderId="0" applyFont="0" applyFill="0" applyBorder="0" applyAlignment="0" applyProtection="0">
      <alignment horizontal="right"/>
    </xf>
    <xf numFmtId="222" fontId="10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0" fillId="0" borderId="0" applyFont="0" applyFill="0" applyBorder="0" applyAlignment="0" applyProtection="0"/>
    <xf numFmtId="43" fontId="63"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0" fillId="0" borderId="0" applyFont="0" applyFill="0" applyBorder="0" applyAlignment="0" applyProtection="0"/>
    <xf numFmtId="43" fontId="8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0"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23" fontId="63" fillId="0" borderId="0"/>
    <xf numFmtId="37" fontId="62" fillId="0" borderId="0" applyFont="0" applyFill="0" applyBorder="0" applyAlignment="0" applyProtection="0"/>
    <xf numFmtId="178" fontId="62" fillId="0" borderId="0" applyFont="0" applyFill="0" applyBorder="0" applyAlignment="0" applyProtection="0"/>
    <xf numFmtId="39" fontId="62" fillId="0" borderId="0" applyFont="0" applyFill="0" applyBorder="0" applyAlignment="0" applyProtection="0"/>
    <xf numFmtId="37" fontId="5" fillId="0" borderId="0" applyFill="0" applyBorder="0" applyAlignment="0" applyProtection="0"/>
    <xf numFmtId="171" fontId="105" fillId="0" borderId="0"/>
    <xf numFmtId="171" fontId="40" fillId="0" borderId="0"/>
    <xf numFmtId="0" fontId="40" fillId="0" borderId="0"/>
    <xf numFmtId="3" fontId="106" fillId="0" borderId="0" applyFont="0" applyFill="0" applyBorder="0" applyAlignment="0" applyProtection="0"/>
    <xf numFmtId="3" fontId="106" fillId="0" borderId="0" applyFont="0" applyFill="0" applyBorder="0" applyAlignment="0" applyProtection="0"/>
    <xf numFmtId="3" fontId="106" fillId="0" borderId="0" applyFont="0" applyFill="0" applyBorder="0" applyAlignment="0" applyProtection="0"/>
    <xf numFmtId="3" fontId="106" fillId="0" borderId="0" applyFont="0" applyFill="0" applyBorder="0" applyAlignment="0" applyProtection="0"/>
    <xf numFmtId="3" fontId="106" fillId="0" borderId="0" applyFont="0" applyFill="0" applyBorder="0" applyAlignment="0" applyProtection="0"/>
    <xf numFmtId="3" fontId="106" fillId="0" borderId="0" applyFont="0" applyFill="0" applyBorder="0" applyAlignment="0" applyProtection="0"/>
    <xf numFmtId="3" fontId="106" fillId="0" borderId="0" applyFont="0" applyFill="0" applyBorder="0" applyAlignment="0" applyProtection="0"/>
    <xf numFmtId="37" fontId="5" fillId="0" borderId="0" applyFill="0" applyBorder="0" applyAlignment="0" applyProtection="0"/>
    <xf numFmtId="171" fontId="105" fillId="0" borderId="0"/>
    <xf numFmtId="171" fontId="40" fillId="0" borderId="0"/>
    <xf numFmtId="0" fontId="35" fillId="0" borderId="0" applyFill="0" applyBorder="0" applyAlignment="0" applyProtection="0">
      <protection locked="0"/>
    </xf>
    <xf numFmtId="167" fontId="107" fillId="0" borderId="0" applyNumberFormat="0" applyFill="0" applyAlignment="0" applyProtection="0"/>
    <xf numFmtId="167" fontId="107" fillId="0" borderId="0" applyNumberFormat="0" applyFill="0" applyAlignment="0" applyProtection="0"/>
    <xf numFmtId="167" fontId="107" fillId="0" borderId="0" applyNumberFormat="0" applyFill="0" applyAlignment="0" applyProtection="0"/>
    <xf numFmtId="167" fontId="107" fillId="0" borderId="0" applyNumberFormat="0" applyFill="0" applyAlignment="0" applyProtection="0"/>
    <xf numFmtId="167" fontId="107" fillId="0" borderId="0" applyNumberFormat="0" applyFill="0" applyAlignment="0" applyProtection="0"/>
    <xf numFmtId="167" fontId="107" fillId="0" borderId="0" applyNumberFormat="0" applyFill="0" applyAlignment="0" applyProtection="0"/>
    <xf numFmtId="167" fontId="107" fillId="0" borderId="0" applyNumberFormat="0" applyFill="0" applyAlignment="0" applyProtection="0"/>
    <xf numFmtId="167" fontId="107" fillId="0" borderId="0" applyNumberFormat="0" applyFill="0" applyAlignment="0" applyProtection="0"/>
    <xf numFmtId="223" fontId="108" fillId="0" borderId="0" applyBorder="0"/>
    <xf numFmtId="0" fontId="109" fillId="0" borderId="0">
      <alignment horizontal="left" vertical="center" indent="1"/>
    </xf>
    <xf numFmtId="0" fontId="109" fillId="0" borderId="0">
      <alignment horizontal="left" vertical="center" indent="1"/>
    </xf>
    <xf numFmtId="0" fontId="109" fillId="0" borderId="0">
      <alignment horizontal="left" vertical="center" indent="1"/>
    </xf>
    <xf numFmtId="0" fontId="109" fillId="0" borderId="0">
      <alignment horizontal="left" vertical="center" indent="1"/>
    </xf>
    <xf numFmtId="0" fontId="109" fillId="0" borderId="0">
      <alignment horizontal="left" vertical="center" indent="1"/>
    </xf>
    <xf numFmtId="0" fontId="109" fillId="0" borderId="0">
      <alignment horizontal="left" vertical="center" indent="1"/>
    </xf>
    <xf numFmtId="0" fontId="109" fillId="0" borderId="0">
      <alignment horizontal="left" vertical="center" indent="1"/>
    </xf>
    <xf numFmtId="0" fontId="109" fillId="0" borderId="0">
      <alignment horizontal="left" vertical="center" indent="1"/>
    </xf>
    <xf numFmtId="224" fontId="73" fillId="0" borderId="0">
      <alignment horizontal="center"/>
    </xf>
    <xf numFmtId="0" fontId="110" fillId="0" borderId="0" applyNumberFormat="0" applyAlignment="0">
      <alignment horizontal="left"/>
    </xf>
    <xf numFmtId="0" fontId="110" fillId="0" borderId="0" applyNumberFormat="0" applyAlignment="0">
      <alignment horizontal="left"/>
    </xf>
    <xf numFmtId="0" fontId="110" fillId="0" borderId="0" applyNumberFormat="0" applyAlignment="0">
      <alignment horizontal="left"/>
    </xf>
    <xf numFmtId="0" fontId="110" fillId="0" borderId="0" applyNumberFormat="0" applyAlignment="0">
      <alignment horizontal="left"/>
    </xf>
    <xf numFmtId="0" fontId="110" fillId="0" borderId="0" applyNumberFormat="0" applyAlignment="0">
      <alignment horizontal="left"/>
    </xf>
    <xf numFmtId="0" fontId="110" fillId="0" borderId="0" applyNumberFormat="0" applyAlignment="0">
      <alignment horizontal="left"/>
    </xf>
    <xf numFmtId="0" fontId="110" fillId="0" borderId="0" applyNumberFormat="0" applyAlignment="0">
      <alignment horizontal="left"/>
    </xf>
    <xf numFmtId="0" fontId="110" fillId="0" borderId="0" applyNumberFormat="0" applyAlignment="0">
      <alignment horizontal="left"/>
    </xf>
    <xf numFmtId="0" fontId="111" fillId="0" borderId="0" applyNumberFormat="0" applyAlignment="0"/>
    <xf numFmtId="0" fontId="111" fillId="0" borderId="0" applyNumberFormat="0" applyAlignment="0"/>
    <xf numFmtId="0" fontId="111" fillId="0" borderId="0" applyNumberFormat="0" applyAlignment="0"/>
    <xf numFmtId="0" fontId="111" fillId="0" borderId="0" applyNumberFormat="0" applyAlignment="0"/>
    <xf numFmtId="0" fontId="111" fillId="0" borderId="0" applyNumberFormat="0" applyAlignment="0"/>
    <xf numFmtId="0" fontId="111" fillId="0" borderId="0" applyNumberFormat="0" applyAlignment="0"/>
    <xf numFmtId="0" fontId="111" fillId="0" borderId="0" applyNumberFormat="0" applyAlignment="0"/>
    <xf numFmtId="0" fontId="111" fillId="0" borderId="0" applyNumberFormat="0" applyAlignment="0"/>
    <xf numFmtId="0" fontId="112" fillId="0" borderId="0">
      <alignment horizontal="left"/>
    </xf>
    <xf numFmtId="0" fontId="113" fillId="0" borderId="0"/>
    <xf numFmtId="0" fontId="114" fillId="0" borderId="0">
      <alignment horizontal="left"/>
    </xf>
    <xf numFmtId="223" fontId="6" fillId="0" borderId="0"/>
    <xf numFmtId="225" fontId="5" fillId="0" borderId="0" applyFont="0" applyFill="0" applyBorder="0" applyAlignment="0" applyProtection="0">
      <alignment horizontal="right"/>
    </xf>
    <xf numFmtId="6" fontId="5" fillId="0" borderId="0" applyFill="0" applyBorder="0" applyProtection="0">
      <alignment horizontal="right"/>
    </xf>
    <xf numFmtId="225" fontId="5" fillId="0" borderId="0" applyFont="0" applyFill="0" applyBorder="0" applyAlignment="0" applyProtection="0">
      <alignment horizontal="right"/>
    </xf>
    <xf numFmtId="225" fontId="5" fillId="0" borderId="0" applyFont="0" applyFill="0" applyBorder="0" applyAlignment="0" applyProtection="0">
      <alignment horizontal="right"/>
    </xf>
    <xf numFmtId="226" fontId="5" fillId="0" borderId="0" applyFont="0" applyFill="0" applyBorder="0" applyAlignment="0" applyProtection="0">
      <alignment horizontal="right"/>
    </xf>
    <xf numFmtId="227" fontId="5" fillId="0" borderId="0" applyFill="0" applyBorder="0" applyProtection="0">
      <alignment horizontal="right"/>
    </xf>
    <xf numFmtId="226" fontId="5" fillId="0" borderId="0" applyFont="0" applyFill="0" applyBorder="0" applyAlignment="0" applyProtection="0">
      <alignment horizontal="right"/>
    </xf>
    <xf numFmtId="226" fontId="5" fillId="0" borderId="0" applyFont="0" applyFill="0" applyBorder="0" applyAlignment="0" applyProtection="0">
      <alignment horizontal="right"/>
    </xf>
    <xf numFmtId="228" fontId="5" fillId="0" borderId="0" applyFont="0" applyFill="0" applyBorder="0" applyAlignment="0" applyProtection="0">
      <alignment horizontal="right"/>
    </xf>
    <xf numFmtId="7" fontId="5" fillId="0" borderId="0" applyFill="0" applyBorder="0" applyProtection="0">
      <alignment horizontal="right"/>
    </xf>
    <xf numFmtId="228" fontId="5" fillId="0" borderId="0" applyFont="0" applyFill="0" applyBorder="0" applyAlignment="0" applyProtection="0">
      <alignment horizontal="right"/>
    </xf>
    <xf numFmtId="228" fontId="5" fillId="0" borderId="0" applyFont="0" applyFill="0" applyBorder="0" applyAlignment="0" applyProtection="0">
      <alignment horizontal="right"/>
    </xf>
    <xf numFmtId="229" fontId="115" fillId="36" borderId="0" applyFont="0" applyFill="0" applyBorder="0" applyAlignment="0" applyProtection="0"/>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0"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1" fontId="5" fillId="0" borderId="0" applyFont="0" applyFill="0" applyBorder="0" applyAlignment="0" applyProtection="0">
      <alignment horizontal="right"/>
    </xf>
    <xf numFmtId="230" fontId="5" fillId="0" borderId="0" applyFont="0" applyFill="0" applyBorder="0" applyAlignment="0" applyProtection="0">
      <alignment horizontal="right"/>
    </xf>
    <xf numFmtId="232" fontId="5" fillId="0" borderId="0" applyFont="0" applyFill="0" applyBorder="0" applyAlignment="0" applyProtection="0">
      <alignment horizontal="right"/>
    </xf>
    <xf numFmtId="232" fontId="5" fillId="0" borderId="0" applyFont="0" applyFill="0" applyBorder="0" applyAlignment="0" applyProtection="0">
      <alignment horizontal="right"/>
    </xf>
    <xf numFmtId="232" fontId="5" fillId="0" borderId="0" applyFont="0" applyFill="0" applyBorder="0" applyAlignment="0" applyProtection="0">
      <alignment horizontal="right"/>
    </xf>
    <xf numFmtId="232" fontId="5" fillId="0" borderId="0" applyFont="0" applyFill="0" applyBorder="0" applyAlignment="0" applyProtection="0">
      <alignment horizontal="right"/>
    </xf>
    <xf numFmtId="233" fontId="5" fillId="0" borderId="0" applyFont="0" applyFill="0" applyBorder="0" applyAlignment="0" applyProtection="0">
      <alignment horizontal="right"/>
    </xf>
    <xf numFmtId="233" fontId="5" fillId="0" borderId="0" applyFont="0" applyFill="0" applyBorder="0" applyAlignment="0" applyProtection="0">
      <alignment horizontal="right"/>
    </xf>
    <xf numFmtId="233" fontId="5" fillId="0" borderId="0" applyFont="0" applyFill="0" applyBorder="0" applyAlignment="0" applyProtection="0">
      <alignment horizontal="right"/>
    </xf>
    <xf numFmtId="233" fontId="5" fillId="0" borderId="0" applyFont="0" applyFill="0" applyBorder="0" applyAlignment="0" applyProtection="0">
      <alignment horizontal="right"/>
    </xf>
    <xf numFmtId="42" fontId="5" fillId="0" borderId="0" applyFont="0" applyFill="0" applyBorder="0" applyAlignment="0" applyProtection="0"/>
    <xf numFmtId="178" fontId="40" fillId="0" borderId="0" applyFont="0" applyFill="0" applyBorder="0" applyAlignment="0" applyProtection="0"/>
    <xf numFmtId="168" fontId="92" fillId="0" borderId="0" applyFont="0" applyFill="0" applyBorder="0" applyAlignment="0" applyProtection="0"/>
    <xf numFmtId="168" fontId="92" fillId="0" borderId="0" applyFont="0" applyFill="0" applyBorder="0" applyAlignment="0" applyProtection="0"/>
    <xf numFmtId="0" fontId="93" fillId="0" borderId="0" applyFont="0" applyFill="0" applyBorder="0" applyAlignment="0" applyProtection="0"/>
    <xf numFmtId="168" fontId="92" fillId="0" borderId="0" applyFont="0" applyFill="0" applyBorder="0" applyAlignment="0" applyProtection="0"/>
    <xf numFmtId="168" fontId="92" fillId="0" borderId="0" applyFont="0" applyFill="0" applyBorder="0" applyAlignment="0" applyProtection="0"/>
    <xf numFmtId="168" fontId="92" fillId="0" borderId="0" applyFont="0" applyFill="0" applyBorder="0" applyAlignment="0" applyProtection="0"/>
    <xf numFmtId="168" fontId="92" fillId="0" borderId="0" applyFont="0" applyFill="0" applyBorder="0" applyAlignment="0" applyProtection="0"/>
    <xf numFmtId="168" fontId="92" fillId="0" borderId="0" applyFont="0" applyFill="0" applyBorder="0" applyAlignment="0" applyProtection="0"/>
    <xf numFmtId="168" fontId="92" fillId="0" borderId="0" applyFont="0" applyFill="0" applyBorder="0" applyAlignment="0" applyProtection="0"/>
    <xf numFmtId="168" fontId="92" fillId="0" borderId="0" applyFont="0" applyFill="0" applyBorder="0" applyAlignment="0" applyProtection="0"/>
    <xf numFmtId="234" fontId="4" fillId="0" borderId="0" applyFont="0" applyFill="0" applyBorder="0" applyAlignment="0" applyProtection="0"/>
    <xf numFmtId="8" fontId="5" fillId="0" borderId="0" applyFont="0" applyFill="0" applyBorder="0" applyAlignment="0"/>
    <xf numFmtId="235" fontId="104"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5" fillId="0" borderId="0" applyFont="0" applyFill="0" applyBorder="0" applyAlignment="0" applyProtection="0"/>
    <xf numFmtId="44" fontId="7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6" fontId="86" fillId="0" borderId="0" applyFont="0" applyFill="0" applyBorder="0" applyAlignment="0" applyProtection="0"/>
    <xf numFmtId="236" fontId="5" fillId="0" borderId="0" applyFont="0" applyFill="0" applyBorder="0" applyAlignment="0" applyProtection="0">
      <alignment vertical="top"/>
      <protection hidden="1"/>
    </xf>
    <xf numFmtId="236" fontId="5" fillId="0" borderId="0" applyFont="0" applyFill="0" applyBorder="0" applyAlignment="0" applyProtection="0">
      <alignment vertical="top"/>
      <protection hidden="1"/>
    </xf>
    <xf numFmtId="5" fontId="62" fillId="0" borderId="0" applyFont="0" applyFill="0" applyBorder="0" applyAlignment="0" applyProtection="0"/>
    <xf numFmtId="7" fontId="62" fillId="0" borderId="0" applyFont="0" applyFill="0" applyBorder="0" applyAlignment="0" applyProtection="0"/>
    <xf numFmtId="237" fontId="5" fillId="0" borderId="0" applyFont="0" applyFill="0" applyBorder="0" applyAlignment="0" applyProtection="0"/>
    <xf numFmtId="237" fontId="5" fillId="0" borderId="0" applyFont="0" applyFill="0" applyBorder="0" applyAlignment="0" applyProtection="0"/>
    <xf numFmtId="237" fontId="5" fillId="0" borderId="0" applyFont="0" applyFill="0" applyBorder="0" applyAlignment="0" applyProtection="0"/>
    <xf numFmtId="237" fontId="5" fillId="0" borderId="0" applyFont="0" applyFill="0" applyBorder="0" applyAlignment="0" applyProtection="0"/>
    <xf numFmtId="237" fontId="5" fillId="0" borderId="0" applyFont="0" applyFill="0" applyBorder="0" applyAlignment="0" applyProtection="0"/>
    <xf numFmtId="237" fontId="5" fillId="0" borderId="0" applyFont="0" applyFill="0" applyBorder="0" applyAlignment="0" applyProtection="0"/>
    <xf numFmtId="237" fontId="5" fillId="0" borderId="0" applyFont="0" applyFill="0" applyBorder="0" applyAlignment="0" applyProtection="0"/>
    <xf numFmtId="237" fontId="5" fillId="0" borderId="0" applyFont="0" applyFill="0" applyBorder="0" applyAlignment="0" applyProtection="0"/>
    <xf numFmtId="238" fontId="5" fillId="0" borderId="0"/>
    <xf numFmtId="239" fontId="5" fillId="0" borderId="0" applyFill="0" applyBorder="0" applyProtection="0">
      <alignment vertical="center"/>
    </xf>
    <xf numFmtId="223" fontId="116" fillId="0" borderId="0">
      <protection locked="0"/>
    </xf>
    <xf numFmtId="240" fontId="117" fillId="0" borderId="0" applyAlignment="0">
      <alignment horizontal="right"/>
    </xf>
    <xf numFmtId="0" fontId="40" fillId="0" borderId="0"/>
    <xf numFmtId="241" fontId="5" fillId="0" borderId="0" applyFill="0" applyBorder="0" applyProtection="0">
      <alignment horizontal="right"/>
    </xf>
    <xf numFmtId="14" fontId="5" fillId="0" borderId="0" applyFont="0" applyFill="0" applyBorder="0" applyProtection="0">
      <alignment horizontal="right"/>
    </xf>
    <xf numFmtId="14" fontId="5" fillId="0" borderId="0" applyFill="0" applyBorder="0" applyProtection="0">
      <alignment horizontal="right"/>
    </xf>
    <xf numFmtId="14" fontId="5" fillId="0" borderId="0" applyFont="0" applyFill="0" applyBorder="0" applyProtection="0">
      <alignment horizontal="right"/>
    </xf>
    <xf numFmtId="14" fontId="5" fillId="0" borderId="0" applyFont="0" applyFill="0" applyBorder="0" applyProtection="0">
      <alignment horizontal="right"/>
    </xf>
    <xf numFmtId="17" fontId="6" fillId="0" borderId="0" applyFill="0" applyBorder="0" applyProtection="0">
      <alignment horizontal="center"/>
    </xf>
    <xf numFmtId="15" fontId="99" fillId="0" borderId="0" applyFill="0" applyBorder="0" applyAlignment="0"/>
    <xf numFmtId="242" fontId="99" fillId="37" borderId="0" applyFont="0" applyFill="0" applyBorder="0" applyAlignment="0" applyProtection="0"/>
    <xf numFmtId="243" fontId="118" fillId="37" borderId="4" applyFont="0" applyFill="0" applyBorder="0" applyAlignment="0" applyProtection="0"/>
    <xf numFmtId="242" fontId="36" fillId="37" borderId="0" applyFont="0" applyFill="0" applyBorder="0" applyAlignment="0" applyProtection="0"/>
    <xf numFmtId="17" fontId="99" fillId="0" borderId="0" applyFill="0" applyBorder="0">
      <alignment horizontal="right"/>
    </xf>
    <xf numFmtId="244" fontId="99" fillId="0" borderId="5" applyFill="0" applyBorder="0"/>
    <xf numFmtId="0" fontId="106" fillId="0" borderId="0" applyFont="0" applyFill="0" applyBorder="0" applyAlignment="0" applyProtection="0"/>
    <xf numFmtId="0" fontId="106" fillId="0" borderId="0" applyFont="0" applyFill="0" applyBorder="0" applyAlignment="0" applyProtection="0"/>
    <xf numFmtId="0" fontId="106" fillId="0" borderId="0" applyFont="0" applyFill="0" applyBorder="0" applyAlignment="0" applyProtection="0"/>
    <xf numFmtId="0" fontId="106" fillId="0" borderId="0" applyFont="0" applyFill="0" applyBorder="0" applyAlignment="0" applyProtection="0"/>
    <xf numFmtId="0" fontId="106" fillId="0" borderId="0" applyFont="0" applyFill="0" applyBorder="0" applyAlignment="0" applyProtection="0"/>
    <xf numFmtId="0" fontId="106" fillId="0" borderId="0" applyFont="0" applyFill="0" applyBorder="0" applyAlignment="0" applyProtection="0"/>
    <xf numFmtId="0" fontId="106" fillId="0" borderId="0" applyFont="0" applyFill="0" applyBorder="0" applyAlignment="0" applyProtection="0"/>
    <xf numFmtId="239" fontId="104" fillId="0" borderId="0" applyFont="0" applyFill="0" applyBorder="0" applyAlignment="0" applyProtection="0"/>
    <xf numFmtId="14" fontId="28" fillId="0" borderId="0" applyFill="0" applyBorder="0" applyAlignment="0"/>
    <xf numFmtId="14" fontId="73" fillId="0" borderId="0">
      <alignment horizontal="center"/>
    </xf>
    <xf numFmtId="245" fontId="36" fillId="38" borderId="31" applyFill="0" applyBorder="0" applyProtection="0">
      <alignment horizontal="right"/>
      <protection locked="0"/>
    </xf>
    <xf numFmtId="42" fontId="119" fillId="0" borderId="0"/>
    <xf numFmtId="246" fontId="119" fillId="0" borderId="0"/>
    <xf numFmtId="0" fontId="120" fillId="0" borderId="0" applyNumberFormat="0" applyFill="0" applyBorder="0" applyAlignment="0" applyProtection="0"/>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38" fontId="60" fillId="0" borderId="32">
      <alignment vertical="center"/>
    </xf>
    <xf numFmtId="0" fontId="40" fillId="0" borderId="0"/>
    <xf numFmtId="0" fontId="40" fillId="0" borderId="0"/>
    <xf numFmtId="247" fontId="5" fillId="0" borderId="0" applyFont="0" applyFill="0" applyBorder="0" applyAlignment="0" applyProtection="0"/>
    <xf numFmtId="248" fontId="5" fillId="0" borderId="0" applyFont="0" applyFill="0" applyBorder="0" applyAlignment="0" applyProtection="0"/>
    <xf numFmtId="171" fontId="121" fillId="0" borderId="0">
      <protection locked="0"/>
    </xf>
    <xf numFmtId="249" fontId="99" fillId="0" borderId="33">
      <alignment vertical="top"/>
    </xf>
    <xf numFmtId="249" fontId="36" fillId="0" borderId="0"/>
    <xf numFmtId="7" fontId="5" fillId="0" borderId="0" applyFont="0" applyFill="0" applyBorder="0" applyAlignment="0"/>
    <xf numFmtId="250" fontId="5" fillId="0" borderId="0"/>
    <xf numFmtId="42" fontId="63" fillId="0" borderId="0"/>
    <xf numFmtId="7" fontId="36" fillId="0" borderId="0"/>
    <xf numFmtId="0" fontId="104" fillId="0" borderId="34" applyNumberFormat="0" applyFont="0" applyFill="0" applyAlignment="0" applyProtection="0"/>
    <xf numFmtId="42" fontId="122" fillId="0" borderId="0" applyFill="0" applyBorder="0" applyAlignment="0" applyProtection="0"/>
    <xf numFmtId="0" fontId="37" fillId="0" borderId="0">
      <alignment wrapText="1"/>
    </xf>
    <xf numFmtId="223" fontId="108" fillId="0" borderId="7"/>
    <xf numFmtId="178" fontId="118" fillId="0" borderId="0" applyBorder="0"/>
    <xf numFmtId="191" fontId="118" fillId="0" borderId="0" applyBorder="0"/>
    <xf numFmtId="49" fontId="123" fillId="0" borderId="0" applyBorder="0">
      <alignment horizontal="center"/>
    </xf>
    <xf numFmtId="0" fontId="123" fillId="0" borderId="0" applyBorder="0">
      <alignment horizontal="center"/>
    </xf>
    <xf numFmtId="0" fontId="124" fillId="31" borderId="35" applyBorder="0">
      <alignment horizontal="center" vertical="center" wrapText="1"/>
    </xf>
    <xf numFmtId="0" fontId="125" fillId="0" borderId="0" applyBorder="0">
      <alignment horizontal="center"/>
    </xf>
    <xf numFmtId="0" fontId="126" fillId="31" borderId="35" applyBorder="0">
      <alignment horizontal="center" vertical="center" wrapText="1"/>
    </xf>
    <xf numFmtId="0" fontId="127" fillId="31" borderId="35" applyFill="0" applyBorder="0">
      <alignment horizontal="left" vertical="center"/>
    </xf>
    <xf numFmtId="0" fontId="63" fillId="0" borderId="1" applyBorder="0">
      <alignment horizontal="center" vertical="center" wrapText="1"/>
    </xf>
    <xf numFmtId="15" fontId="63" fillId="0" borderId="1" applyBorder="0">
      <alignment wrapText="1"/>
    </xf>
    <xf numFmtId="15" fontId="63" fillId="0" borderId="1" applyNumberFormat="0" applyBorder="0">
      <alignment vertical="center" wrapText="1"/>
    </xf>
    <xf numFmtId="0" fontId="6" fillId="39" borderId="1" applyBorder="0">
      <alignment horizontal="center" wrapText="1"/>
    </xf>
    <xf numFmtId="0" fontId="128" fillId="31" borderId="35" applyBorder="0">
      <alignment horizontal="centerContinuous"/>
    </xf>
    <xf numFmtId="171" fontId="129" fillId="0" borderId="0">
      <protection locked="0"/>
    </xf>
    <xf numFmtId="171" fontId="129" fillId="0" borderId="0">
      <protection locked="0"/>
    </xf>
    <xf numFmtId="44" fontId="40" fillId="0" borderId="0" applyFill="0" applyBorder="0" applyAlignment="0"/>
    <xf numFmtId="210" fontId="92" fillId="0" borderId="0" applyFill="0" applyBorder="0" applyAlignment="0"/>
    <xf numFmtId="210" fontId="92" fillId="0" borderId="0" applyFill="0" applyBorder="0" applyAlignment="0"/>
    <xf numFmtId="0" fontId="93"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178" fontId="40" fillId="0" borderId="0" applyFill="0" applyBorder="0" applyAlignment="0"/>
    <xf numFmtId="168" fontId="92" fillId="0" borderId="0" applyFill="0" applyBorder="0" applyAlignment="0"/>
    <xf numFmtId="168" fontId="92" fillId="0" borderId="0" applyFill="0" applyBorder="0" applyAlignment="0"/>
    <xf numFmtId="0" fontId="93"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44" fontId="40" fillId="0" borderId="0" applyFill="0" applyBorder="0" applyAlignment="0"/>
    <xf numFmtId="210" fontId="92" fillId="0" borderId="0" applyFill="0" applyBorder="0" applyAlignment="0"/>
    <xf numFmtId="210" fontId="92" fillId="0" borderId="0" applyFill="0" applyBorder="0" applyAlignment="0"/>
    <xf numFmtId="0" fontId="93"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191" fontId="40" fillId="0" borderId="0" applyFill="0" applyBorder="0" applyAlignment="0"/>
    <xf numFmtId="211" fontId="92" fillId="0" borderId="0" applyFill="0" applyBorder="0" applyAlignment="0"/>
    <xf numFmtId="211" fontId="92" fillId="0" borderId="0" applyFill="0" applyBorder="0" applyAlignment="0"/>
    <xf numFmtId="0" fontId="5"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178" fontId="40" fillId="0" borderId="0" applyFill="0" applyBorder="0" applyAlignment="0"/>
    <xf numFmtId="168" fontId="92" fillId="0" borderId="0" applyFill="0" applyBorder="0" applyAlignment="0"/>
    <xf numFmtId="168" fontId="92" fillId="0" borderId="0" applyFill="0" applyBorder="0" applyAlignment="0"/>
    <xf numFmtId="0" fontId="93"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0" fontId="130" fillId="0" borderId="0" applyNumberFormat="0" applyAlignment="0">
      <alignment horizontal="left"/>
    </xf>
    <xf numFmtId="0" fontId="130" fillId="0" borderId="0" applyNumberFormat="0" applyAlignment="0">
      <alignment horizontal="left"/>
    </xf>
    <xf numFmtId="0" fontId="130" fillId="0" borderId="0" applyNumberFormat="0" applyAlignment="0">
      <alignment horizontal="left"/>
    </xf>
    <xf numFmtId="0" fontId="130" fillId="0" borderId="0" applyNumberFormat="0" applyAlignment="0">
      <alignment horizontal="left"/>
    </xf>
    <xf numFmtId="0" fontId="130" fillId="0" borderId="0" applyNumberFormat="0" applyAlignment="0">
      <alignment horizontal="left"/>
    </xf>
    <xf numFmtId="0" fontId="130" fillId="0" borderId="0" applyNumberFormat="0" applyAlignment="0">
      <alignment horizontal="left"/>
    </xf>
    <xf numFmtId="0" fontId="130" fillId="0" borderId="0" applyNumberFormat="0" applyAlignment="0">
      <alignment horizontal="left"/>
    </xf>
    <xf numFmtId="0" fontId="130" fillId="0" borderId="0" applyNumberFormat="0" applyAlignment="0">
      <alignment horizontal="left"/>
    </xf>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251" fontId="36" fillId="40" borderId="29" applyFill="0" applyBorder="0" applyProtection="0">
      <alignment horizontal="left"/>
    </xf>
    <xf numFmtId="0" fontId="131" fillId="0" borderId="0" applyNumberFormat="0" applyFill="0" applyBorder="0" applyAlignment="0" applyProtection="0"/>
    <xf numFmtId="171" fontId="121" fillId="0" borderId="0">
      <protection locked="0"/>
    </xf>
    <xf numFmtId="171" fontId="121" fillId="0" borderId="0">
      <protection locked="0"/>
    </xf>
    <xf numFmtId="171" fontId="121" fillId="0" borderId="0">
      <protection locked="0"/>
    </xf>
    <xf numFmtId="171" fontId="121" fillId="0" borderId="0">
      <protection locked="0"/>
    </xf>
    <xf numFmtId="171" fontId="121" fillId="0" borderId="0">
      <protection locked="0"/>
    </xf>
    <xf numFmtId="171" fontId="121" fillId="0" borderId="0">
      <protection locked="0"/>
    </xf>
    <xf numFmtId="171" fontId="121" fillId="0" borderId="0">
      <protection locked="0"/>
    </xf>
    <xf numFmtId="171" fontId="121" fillId="0" borderId="0">
      <protection locked="0"/>
    </xf>
    <xf numFmtId="171" fontId="121" fillId="0" borderId="0">
      <protection locked="0"/>
    </xf>
    <xf numFmtId="2" fontId="4" fillId="0" borderId="0" applyProtection="0"/>
    <xf numFmtId="252" fontId="5" fillId="0" borderId="0" applyFill="0" applyBorder="0" applyProtection="0">
      <alignment horizontal="left"/>
    </xf>
    <xf numFmtId="253" fontId="5" fillId="37" borderId="0" applyFont="0" applyFill="0" applyBorder="0" applyAlignment="0"/>
    <xf numFmtId="2" fontId="106" fillId="0" borderId="0" applyFont="0" applyFill="0" applyBorder="0" applyAlignment="0" applyProtection="0"/>
    <xf numFmtId="2" fontId="106" fillId="0" borderId="0" applyFont="0" applyFill="0" applyBorder="0" applyAlignment="0" applyProtection="0"/>
    <xf numFmtId="2" fontId="106" fillId="0" borderId="0" applyFont="0" applyFill="0" applyBorder="0" applyAlignment="0" applyProtection="0"/>
    <xf numFmtId="2" fontId="106" fillId="0" borderId="0" applyFont="0" applyFill="0" applyBorder="0" applyAlignment="0" applyProtection="0"/>
    <xf numFmtId="2" fontId="106" fillId="0" borderId="0" applyFont="0" applyFill="0" applyBorder="0" applyAlignment="0" applyProtection="0"/>
    <xf numFmtId="2" fontId="106" fillId="0" borderId="0" applyFont="0" applyFill="0" applyBorder="0" applyAlignment="0" applyProtection="0"/>
    <xf numFmtId="2" fontId="106" fillId="0" borderId="0" applyFont="0" applyFill="0" applyBorder="0" applyAlignment="0" applyProtection="0"/>
    <xf numFmtId="0" fontId="13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3" fillId="0" borderId="0">
      <alignment horizontal="left"/>
    </xf>
    <xf numFmtId="0" fontId="134" fillId="0" borderId="0">
      <alignment horizontal="left"/>
    </xf>
    <xf numFmtId="0" fontId="135" fillId="0" borderId="0" applyFill="0" applyBorder="0" applyProtection="0">
      <alignment horizontal="left"/>
    </xf>
    <xf numFmtId="0" fontId="135" fillId="0" borderId="0" applyNumberFormat="0" applyFill="0" applyBorder="0" applyProtection="0">
      <alignment horizontal="left"/>
    </xf>
    <xf numFmtId="0" fontId="135" fillId="0" borderId="0" applyFill="0" applyBorder="0" applyProtection="0">
      <alignment vertical="center"/>
    </xf>
    <xf numFmtId="0" fontId="136" fillId="22" borderId="0" applyNumberFormat="0" applyBorder="0" applyAlignment="0" applyProtection="0"/>
    <xf numFmtId="38" fontId="5" fillId="0" borderId="0" applyProtection="0"/>
    <xf numFmtId="38" fontId="36" fillId="36" borderId="0" applyNumberFormat="0" applyBorder="0" applyAlignment="0" applyProtection="0"/>
    <xf numFmtId="38" fontId="43" fillId="0" borderId="29"/>
    <xf numFmtId="254" fontId="104" fillId="0" borderId="0" applyFont="0" applyFill="0" applyBorder="0" applyAlignment="0" applyProtection="0">
      <alignment horizontal="right"/>
    </xf>
    <xf numFmtId="0" fontId="137" fillId="0" borderId="0">
      <alignment horizontal="left"/>
    </xf>
    <xf numFmtId="0" fontId="138" fillId="0" borderId="0" applyNumberFormat="0" applyFill="0" applyBorder="0" applyAlignment="0" applyProtection="0"/>
    <xf numFmtId="0" fontId="137" fillId="0" borderId="0">
      <alignment horizontal="left"/>
    </xf>
    <xf numFmtId="0" fontId="137" fillId="0" borderId="0">
      <alignment horizontal="left"/>
    </xf>
    <xf numFmtId="0" fontId="137" fillId="0" borderId="0">
      <alignment horizontal="left"/>
    </xf>
    <xf numFmtId="0" fontId="137" fillId="0" borderId="0">
      <alignment horizontal="left"/>
    </xf>
    <xf numFmtId="0" fontId="137" fillId="0" borderId="0">
      <alignment horizontal="left"/>
    </xf>
    <xf numFmtId="0" fontId="137" fillId="0" borderId="0">
      <alignment horizontal="left"/>
    </xf>
    <xf numFmtId="0" fontId="139" fillId="0" borderId="0">
      <alignment horizontal="left"/>
    </xf>
    <xf numFmtId="255" fontId="99" fillId="37" borderId="11"/>
    <xf numFmtId="255" fontId="99" fillId="0" borderId="5"/>
    <xf numFmtId="0" fontId="140" fillId="0" borderId="0">
      <alignment horizontal="right"/>
    </xf>
    <xf numFmtId="0" fontId="35" fillId="0" borderId="36" applyNumberFormat="0" applyAlignment="0" applyProtection="0">
      <alignment horizontal="left" vertical="center"/>
    </xf>
    <xf numFmtId="0" fontId="35" fillId="0" borderId="36" applyNumberFormat="0" applyAlignment="0" applyProtection="0">
      <alignment horizontal="left" vertical="center"/>
    </xf>
    <xf numFmtId="0" fontId="35" fillId="0" borderId="11">
      <alignment horizontal="left" vertical="center"/>
    </xf>
    <xf numFmtId="0" fontId="35" fillId="0" borderId="11">
      <alignment horizontal="left" vertical="center"/>
    </xf>
    <xf numFmtId="14" fontId="6" fillId="41" borderId="26">
      <alignment horizontal="center" vertical="center" wrapText="1"/>
    </xf>
    <xf numFmtId="0" fontId="141" fillId="0" borderId="37" applyNumberFormat="0" applyFill="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lignment horizontal="left"/>
    </xf>
    <xf numFmtId="0" fontId="144" fillId="0" borderId="14">
      <alignment horizontal="left" vertical="top"/>
    </xf>
    <xf numFmtId="0" fontId="145" fillId="42" borderId="1" applyNumberFormat="0">
      <alignment horizontal="center" vertical="center"/>
    </xf>
    <xf numFmtId="0" fontId="145" fillId="42" borderId="1" applyNumberFormat="0">
      <alignment horizontal="center" vertical="center"/>
    </xf>
    <xf numFmtId="0" fontId="145" fillId="42" borderId="1" applyNumberFormat="0">
      <alignment horizontal="center" vertical="center"/>
    </xf>
    <xf numFmtId="0" fontId="145" fillId="42" borderId="1" applyNumberFormat="0">
      <alignment horizontal="center" vertical="center"/>
    </xf>
    <xf numFmtId="0" fontId="145" fillId="42" borderId="1" applyNumberFormat="0">
      <alignment horizontal="center" vertical="center"/>
    </xf>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7" fillId="0" borderId="0">
      <alignment horizontal="left"/>
    </xf>
    <xf numFmtId="0" fontId="148" fillId="0" borderId="14">
      <alignment horizontal="left" vertical="top"/>
    </xf>
    <xf numFmtId="0" fontId="149" fillId="0" borderId="0">
      <alignment horizontal="left"/>
    </xf>
    <xf numFmtId="0" fontId="150" fillId="0" borderId="0" applyNumberFormat="0" applyFill="0" applyBorder="0" applyAlignment="0" applyProtection="0"/>
    <xf numFmtId="0" fontId="145" fillId="42" borderId="1" applyNumberFormat="0">
      <alignment horizontal="center" vertical="center"/>
    </xf>
    <xf numFmtId="0" fontId="145" fillId="42" borderId="1" applyNumberFormat="0">
      <alignment horizontal="center" vertical="center"/>
    </xf>
    <xf numFmtId="0" fontId="145" fillId="42" borderId="1" applyNumberFormat="0">
      <alignment horizontal="center" vertical="center"/>
    </xf>
    <xf numFmtId="0" fontId="145" fillId="42" borderId="1" applyNumberFormat="0">
      <alignment horizontal="center" vertical="center"/>
    </xf>
    <xf numFmtId="0" fontId="145" fillId="42" borderId="1" applyNumberFormat="0">
      <alignment horizontal="center" vertical="center"/>
    </xf>
    <xf numFmtId="0" fontId="145" fillId="42" borderId="1" applyNumberFormat="0">
      <alignment horizontal="center" vertical="center"/>
    </xf>
    <xf numFmtId="0" fontId="145" fillId="42" borderId="1" applyNumberFormat="0">
      <alignment horizontal="center" vertical="center"/>
    </xf>
    <xf numFmtId="0" fontId="145" fillId="42" borderId="1" applyNumberFormat="0">
      <alignment horizontal="center" vertical="center"/>
    </xf>
    <xf numFmtId="0" fontId="145" fillId="42" borderId="1" applyNumberFormat="0">
      <alignment horizontal="center" vertical="center"/>
    </xf>
    <xf numFmtId="0" fontId="145" fillId="42" borderId="1" applyNumberFormat="0">
      <alignment horizontal="center" vertical="center"/>
    </xf>
    <xf numFmtId="0" fontId="145" fillId="42" borderId="1" applyNumberFormat="0">
      <alignment horizontal="center" vertical="center"/>
    </xf>
    <xf numFmtId="178" fontId="36" fillId="0" borderId="5">
      <alignment horizontal="right" vertical="center"/>
    </xf>
    <xf numFmtId="0" fontId="6" fillId="0" borderId="0" applyFill="0" applyAlignment="0" applyProtection="0">
      <protection locked="0"/>
    </xf>
    <xf numFmtId="0" fontId="151" fillId="0" borderId="5" applyFill="0" applyAlignment="0" applyProtection="0">
      <protection locked="0"/>
    </xf>
    <xf numFmtId="0" fontId="152" fillId="0" borderId="0" applyProtection="0"/>
    <xf numFmtId="256" fontId="5" fillId="0" borderId="0">
      <protection locked="0"/>
    </xf>
    <xf numFmtId="256" fontId="5" fillId="0" borderId="0">
      <protection locked="0"/>
    </xf>
    <xf numFmtId="256" fontId="5" fillId="0" borderId="0">
      <protection locked="0"/>
    </xf>
    <xf numFmtId="256" fontId="5" fillId="0" borderId="0">
      <protection locked="0"/>
    </xf>
    <xf numFmtId="256" fontId="5" fillId="0" borderId="0">
      <protection locked="0"/>
    </xf>
    <xf numFmtId="256" fontId="5" fillId="0" borderId="0">
      <protection locked="0"/>
    </xf>
    <xf numFmtId="256" fontId="5" fillId="0" borderId="0">
      <protection locked="0"/>
    </xf>
    <xf numFmtId="0" fontId="35" fillId="0" borderId="0" applyProtection="0"/>
    <xf numFmtId="256" fontId="5" fillId="0" borderId="0">
      <protection locked="0"/>
    </xf>
    <xf numFmtId="256" fontId="5" fillId="0" borderId="0">
      <protection locked="0"/>
    </xf>
    <xf numFmtId="256" fontId="5" fillId="0" borderId="0">
      <protection locked="0"/>
    </xf>
    <xf numFmtId="256" fontId="5" fillId="0" borderId="0">
      <protection locked="0"/>
    </xf>
    <xf numFmtId="256" fontId="5" fillId="0" borderId="0">
      <protection locked="0"/>
    </xf>
    <xf numFmtId="256" fontId="5" fillId="0" borderId="0">
      <protection locked="0"/>
    </xf>
    <xf numFmtId="256" fontId="5" fillId="0" borderId="0">
      <protection locked="0"/>
    </xf>
    <xf numFmtId="0" fontId="153" fillId="0" borderId="26">
      <alignment horizontal="center"/>
    </xf>
    <xf numFmtId="0" fontId="153" fillId="0" borderId="26">
      <alignment horizontal="center"/>
    </xf>
    <xf numFmtId="0" fontId="153" fillId="0" borderId="26">
      <alignment horizontal="center"/>
    </xf>
    <xf numFmtId="0" fontId="153" fillId="0" borderId="26">
      <alignment horizontal="center"/>
    </xf>
    <xf numFmtId="0" fontId="153" fillId="0" borderId="26">
      <alignment horizontal="center"/>
    </xf>
    <xf numFmtId="0" fontId="153" fillId="0" borderId="26">
      <alignment horizontal="center"/>
    </xf>
    <xf numFmtId="0" fontId="153" fillId="0" borderId="26">
      <alignment horizontal="center"/>
    </xf>
    <xf numFmtId="0" fontId="153" fillId="0" borderId="26">
      <alignment horizontal="center"/>
    </xf>
    <xf numFmtId="38" fontId="154" fillId="0" borderId="0" applyNumberFormat="0" applyFill="0" applyBorder="0" applyProtection="0">
      <alignment horizontal="center"/>
    </xf>
    <xf numFmtId="0" fontId="153" fillId="0" borderId="26">
      <alignment horizontal="center"/>
    </xf>
    <xf numFmtId="0" fontId="153" fillId="0" borderId="0">
      <alignment horizontal="center"/>
    </xf>
    <xf numFmtId="0" fontId="153" fillId="0" borderId="0">
      <alignment horizontal="center"/>
    </xf>
    <xf numFmtId="0" fontId="153" fillId="0" borderId="0">
      <alignment horizontal="center"/>
    </xf>
    <xf numFmtId="0" fontId="153" fillId="0" borderId="0">
      <alignment horizontal="center"/>
    </xf>
    <xf numFmtId="0" fontId="153" fillId="0" borderId="0">
      <alignment horizontal="center"/>
    </xf>
    <xf numFmtId="0" fontId="153" fillId="0" borderId="0">
      <alignment horizontal="center"/>
    </xf>
    <xf numFmtId="0" fontId="153" fillId="0" borderId="0">
      <alignment horizontal="center"/>
    </xf>
    <xf numFmtId="0" fontId="153" fillId="0" borderId="0">
      <alignment horizontal="center"/>
    </xf>
    <xf numFmtId="0" fontId="155" fillId="40" borderId="38" applyBorder="0">
      <alignment horizontal="center"/>
    </xf>
    <xf numFmtId="0" fontId="156" fillId="0" borderId="39" applyNumberFormat="0" applyFill="0" applyAlignment="0" applyProtection="0"/>
    <xf numFmtId="0" fontId="156" fillId="0" borderId="39" applyNumberFormat="0" applyFill="0" applyAlignment="0" applyProtection="0"/>
    <xf numFmtId="0" fontId="92" fillId="0" borderId="0"/>
    <xf numFmtId="171" fontId="157"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171" fontId="159" fillId="0" borderId="0" applyNumberFormat="0" applyAlignment="0">
      <alignment horizontal="left"/>
    </xf>
    <xf numFmtId="0" fontId="159" fillId="0" borderId="0" applyNumberFormat="0" applyAlignment="0">
      <alignment horizontal="left"/>
    </xf>
    <xf numFmtId="10" fontId="36" fillId="37" borderId="1" applyNumberFormat="0" applyBorder="0" applyAlignment="0" applyProtection="0"/>
    <xf numFmtId="221" fontId="160" fillId="0" borderId="0" applyFill="0" applyBorder="0" applyProtection="0">
      <alignment horizontal="right"/>
    </xf>
    <xf numFmtId="0" fontId="161" fillId="24" borderId="19" applyNumberFormat="0" applyAlignment="0" applyProtection="0"/>
    <xf numFmtId="40" fontId="156" fillId="0" borderId="0" applyNumberFormat="0" applyFill="0" applyBorder="0" applyAlignment="0" applyProtection="0"/>
    <xf numFmtId="178" fontId="77" fillId="33" borderId="0"/>
    <xf numFmtId="178" fontId="162" fillId="33" borderId="0"/>
    <xf numFmtId="178" fontId="162" fillId="33" borderId="0"/>
    <xf numFmtId="178" fontId="77" fillId="33" borderId="0"/>
    <xf numFmtId="178" fontId="162" fillId="33" borderId="0"/>
    <xf numFmtId="178" fontId="162" fillId="33" borderId="0"/>
    <xf numFmtId="178" fontId="162" fillId="33" borderId="0"/>
    <xf numFmtId="178" fontId="162" fillId="33" borderId="0"/>
    <xf numFmtId="178" fontId="162" fillId="33" borderId="0"/>
    <xf numFmtId="178" fontId="162" fillId="33" borderId="0"/>
    <xf numFmtId="178" fontId="162" fillId="33" borderId="0"/>
    <xf numFmtId="257" fontId="160" fillId="0" borderId="0" applyFill="0" applyBorder="0" applyProtection="0">
      <alignment horizontal="right"/>
    </xf>
    <xf numFmtId="258" fontId="160" fillId="0" borderId="0" applyFill="0" applyBorder="0" applyProtection="0">
      <alignment horizontal="right"/>
    </xf>
    <xf numFmtId="259" fontId="160" fillId="0" borderId="0" applyFill="0" applyBorder="0" applyProtection="0">
      <alignment horizontal="right"/>
    </xf>
    <xf numFmtId="8" fontId="36" fillId="37" borderId="0" applyFont="0" applyBorder="0" applyAlignment="0" applyProtection="0">
      <protection locked="0"/>
    </xf>
    <xf numFmtId="243" fontId="36" fillId="37" borderId="0" applyFont="0" applyBorder="0" applyAlignment="0" applyProtection="0">
      <protection locked="0"/>
    </xf>
    <xf numFmtId="253" fontId="36" fillId="37" borderId="0" applyFont="0" applyBorder="0" applyAlignment="0">
      <protection locked="0"/>
    </xf>
    <xf numFmtId="260" fontId="160" fillId="0" borderId="0" applyFill="0" applyBorder="0" applyProtection="0">
      <alignment horizontal="right"/>
    </xf>
    <xf numFmtId="261" fontId="160" fillId="0" borderId="0" applyFill="0" applyBorder="0" applyProtection="0"/>
    <xf numFmtId="38" fontId="118" fillId="37" borderId="0">
      <protection locked="0"/>
    </xf>
    <xf numFmtId="255" fontId="36" fillId="37" borderId="0" applyBorder="0"/>
    <xf numFmtId="255" fontId="118" fillId="37" borderId="0">
      <protection locked="0"/>
    </xf>
    <xf numFmtId="262" fontId="160" fillId="0" borderId="0" applyFill="0" applyBorder="0" applyProtection="0">
      <alignment horizontal="right"/>
    </xf>
    <xf numFmtId="10" fontId="36" fillId="37" borderId="0">
      <protection locked="0"/>
    </xf>
    <xf numFmtId="263" fontId="36" fillId="37" borderId="0" applyBorder="0"/>
    <xf numFmtId="263" fontId="118" fillId="37" borderId="0" applyBorder="0" applyAlignment="0">
      <protection locked="0"/>
    </xf>
    <xf numFmtId="255" fontId="163" fillId="37" borderId="0" applyNumberFormat="0" applyBorder="0" applyAlignment="0">
      <protection locked="0"/>
    </xf>
    <xf numFmtId="255" fontId="36" fillId="37" borderId="0" applyNumberFormat="0" applyBorder="0" applyAlignment="0"/>
    <xf numFmtId="264" fontId="160" fillId="0" borderId="0" applyFill="0" applyBorder="0" applyProtection="0">
      <alignment horizontal="right"/>
    </xf>
    <xf numFmtId="264" fontId="5" fillId="0" borderId="0" applyFill="0" applyBorder="0" applyProtection="0">
      <alignment vertical="center"/>
    </xf>
    <xf numFmtId="239" fontId="5" fillId="0" borderId="0" applyFill="0" applyBorder="0" applyProtection="0">
      <alignment vertical="center"/>
    </xf>
    <xf numFmtId="265" fontId="164" fillId="0" borderId="0" applyFont="0" applyFill="0" applyBorder="0" applyAlignment="0">
      <protection locked="0"/>
    </xf>
    <xf numFmtId="266" fontId="5" fillId="0" borderId="0" applyFont="0" applyFill="0" applyBorder="0" applyAlignment="0">
      <protection locked="0"/>
    </xf>
    <xf numFmtId="267" fontId="5" fillId="0" borderId="0" applyFill="0" applyBorder="0" applyProtection="0">
      <alignment vertical="center"/>
    </xf>
    <xf numFmtId="268" fontId="5" fillId="0" borderId="0" applyFill="0" applyBorder="0" applyProtection="0">
      <alignment vertical="center"/>
    </xf>
    <xf numFmtId="269" fontId="5" fillId="0" borderId="5" applyFill="0"/>
    <xf numFmtId="270" fontId="5" fillId="0" borderId="0" applyFont="0" applyFill="0" applyBorder="0" applyProtection="0">
      <alignment horizontal="right"/>
    </xf>
    <xf numFmtId="3" fontId="5" fillId="0" borderId="0" applyFont="0" applyFill="0" applyBorder="0" applyProtection="0">
      <alignment horizontal="right"/>
    </xf>
    <xf numFmtId="38" fontId="165" fillId="43" borderId="0" applyNumberFormat="0" applyBorder="0" applyAlignment="0" applyProtection="0">
      <alignment horizontal="center"/>
    </xf>
    <xf numFmtId="38" fontId="100" fillId="43" borderId="0" applyBorder="0" applyProtection="0">
      <alignment horizontal="center"/>
    </xf>
    <xf numFmtId="178" fontId="5"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4" fillId="0" borderId="0"/>
    <xf numFmtId="0" fontId="166" fillId="0" borderId="0" applyNumberFormat="0" applyFill="0" applyBorder="0" applyAlignment="0" applyProtection="0">
      <alignment horizontal="centerContinuous"/>
    </xf>
    <xf numFmtId="271" fontId="5" fillId="0" borderId="0" applyFont="0" applyFill="0" applyBorder="0" applyAlignment="0" applyProtection="0"/>
    <xf numFmtId="0" fontId="60" fillId="0" borderId="0"/>
    <xf numFmtId="0" fontId="100" fillId="35" borderId="0">
      <alignment horizontal="left"/>
    </xf>
    <xf numFmtId="0" fontId="100" fillId="35" borderId="0">
      <alignment horizontal="left"/>
    </xf>
    <xf numFmtId="0" fontId="167" fillId="7" borderId="0">
      <alignment horizontal="left"/>
    </xf>
    <xf numFmtId="0" fontId="167" fillId="7" borderId="0">
      <alignment horizontal="left"/>
    </xf>
    <xf numFmtId="44" fontId="40" fillId="0" borderId="0" applyFill="0" applyBorder="0" applyAlignment="0"/>
    <xf numFmtId="210" fontId="92" fillId="0" borderId="0" applyFill="0" applyBorder="0" applyAlignment="0"/>
    <xf numFmtId="210" fontId="92" fillId="0" borderId="0" applyFill="0" applyBorder="0" applyAlignment="0"/>
    <xf numFmtId="0" fontId="93"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178" fontId="40" fillId="0" borderId="0" applyFill="0" applyBorder="0" applyAlignment="0"/>
    <xf numFmtId="168" fontId="92" fillId="0" borderId="0" applyFill="0" applyBorder="0" applyAlignment="0"/>
    <xf numFmtId="168" fontId="92" fillId="0" borderId="0" applyFill="0" applyBorder="0" applyAlignment="0"/>
    <xf numFmtId="0" fontId="93"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44" fontId="40" fillId="0" borderId="0" applyFill="0" applyBorder="0" applyAlignment="0"/>
    <xf numFmtId="210" fontId="92" fillId="0" borderId="0" applyFill="0" applyBorder="0" applyAlignment="0"/>
    <xf numFmtId="210" fontId="92" fillId="0" borderId="0" applyFill="0" applyBorder="0" applyAlignment="0"/>
    <xf numFmtId="0" fontId="93"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191" fontId="40" fillId="0" borderId="0" applyFill="0" applyBorder="0" applyAlignment="0"/>
    <xf numFmtId="211" fontId="92" fillId="0" borderId="0" applyFill="0" applyBorder="0" applyAlignment="0"/>
    <xf numFmtId="211" fontId="92" fillId="0" borderId="0" applyFill="0" applyBorder="0" applyAlignment="0"/>
    <xf numFmtId="0" fontId="5"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178" fontId="40" fillId="0" borderId="0" applyFill="0" applyBorder="0" applyAlignment="0"/>
    <xf numFmtId="168" fontId="92" fillId="0" borderId="0" applyFill="0" applyBorder="0" applyAlignment="0"/>
    <xf numFmtId="168" fontId="92" fillId="0" borderId="0" applyFill="0" applyBorder="0" applyAlignment="0"/>
    <xf numFmtId="0" fontId="93"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0" fontId="168" fillId="0" borderId="40" applyNumberFormat="0" applyFill="0" applyAlignment="0" applyProtection="0"/>
    <xf numFmtId="178" fontId="169" fillId="35" borderId="0"/>
    <xf numFmtId="178" fontId="170" fillId="35" borderId="0"/>
    <xf numFmtId="178" fontId="170" fillId="35" borderId="0"/>
    <xf numFmtId="178" fontId="169" fillId="35" borderId="0"/>
    <xf numFmtId="178" fontId="170" fillId="35" borderId="0"/>
    <xf numFmtId="178" fontId="170" fillId="35" borderId="0"/>
    <xf numFmtId="178" fontId="170" fillId="35" borderId="0"/>
    <xf numFmtId="178" fontId="170" fillId="35" borderId="0"/>
    <xf numFmtId="178" fontId="170" fillId="35" borderId="0"/>
    <xf numFmtId="178" fontId="170" fillId="35" borderId="0"/>
    <xf numFmtId="178" fontId="170" fillId="35" borderId="0"/>
    <xf numFmtId="0" fontId="171" fillId="0" borderId="0" applyNumberFormat="0" applyFont="0" applyBorder="0" applyAlignment="0" applyProtection="0"/>
    <xf numFmtId="0" fontId="36" fillId="44" borderId="41" applyBorder="0">
      <alignment horizontal="left"/>
    </xf>
    <xf numFmtId="212" fontId="5" fillId="0" borderId="0" applyFont="0" applyFill="0" applyBorder="0" applyAlignment="0" applyProtection="0"/>
    <xf numFmtId="43" fontId="5" fillId="0" borderId="0" applyFont="0" applyFill="0" applyBorder="0" applyAlignment="0" applyProtection="0"/>
    <xf numFmtId="272" fontId="5" fillId="0" borderId="0" applyFont="0" applyFill="0" applyBorder="0" applyAlignment="0" applyProtection="0"/>
    <xf numFmtId="273" fontId="94" fillId="0" borderId="0" applyFont="0" applyFill="0" applyBorder="0" applyAlignment="0" applyProtection="0"/>
    <xf numFmtId="274" fontId="5" fillId="0" borderId="0" applyFill="0" applyBorder="0" applyProtection="0"/>
    <xf numFmtId="275" fontId="5" fillId="0" borderId="0" applyFill="0" applyBorder="0" applyProtection="0"/>
    <xf numFmtId="0" fontId="172" fillId="0" borderId="26"/>
    <xf numFmtId="42" fontId="5" fillId="0" borderId="0" applyFont="0" applyFill="0" applyBorder="0" applyAlignment="0" applyProtection="0"/>
    <xf numFmtId="44" fontId="5" fillId="0" borderId="0" applyFont="0" applyFill="0" applyBorder="0" applyAlignment="0" applyProtection="0"/>
    <xf numFmtId="276" fontId="5" fillId="0" borderId="0" applyFont="0" applyFill="0" applyBorder="0" applyAlignment="0" applyProtection="0"/>
    <xf numFmtId="277" fontId="94" fillId="0" borderId="0" applyFont="0" applyFill="0" applyBorder="0" applyAlignment="0" applyProtection="0"/>
    <xf numFmtId="17" fontId="5" fillId="41" borderId="42" applyFill="0" applyBorder="0" applyProtection="0">
      <alignment horizontal="center"/>
    </xf>
    <xf numFmtId="278" fontId="36" fillId="40" borderId="0" applyFill="0" applyBorder="0" applyProtection="0">
      <alignment horizontal="center"/>
    </xf>
    <xf numFmtId="0" fontId="173" fillId="0" borderId="0" applyNumberFormat="0">
      <alignment horizontal="left"/>
    </xf>
    <xf numFmtId="279" fontId="37" fillId="0" borderId="0"/>
    <xf numFmtId="267" fontId="5" fillId="0" borderId="0" applyFill="0" applyBorder="0" applyProtection="0">
      <alignment vertical="center"/>
    </xf>
    <xf numFmtId="280" fontId="36" fillId="36" borderId="0" applyFont="0" applyBorder="0" applyAlignment="0" applyProtection="0">
      <alignment horizontal="right"/>
      <protection hidden="1"/>
    </xf>
    <xf numFmtId="0" fontId="174" fillId="5" borderId="0" applyNumberFormat="0" applyBorder="0" applyAlignment="0" applyProtection="0"/>
    <xf numFmtId="0" fontId="37" fillId="0" borderId="1">
      <alignment horizontal="left"/>
    </xf>
    <xf numFmtId="0" fontId="63" fillId="0" borderId="0"/>
    <xf numFmtId="0" fontId="37" fillId="0" borderId="1">
      <alignment horizontal="left"/>
    </xf>
    <xf numFmtId="0" fontId="175" fillId="0" borderId="0" applyNumberFormat="0" applyFill="0" applyBorder="0" applyAlignment="0" applyProtection="0"/>
    <xf numFmtId="37" fontId="107" fillId="0" borderId="0"/>
    <xf numFmtId="37" fontId="107" fillId="0" borderId="0"/>
    <xf numFmtId="37" fontId="107" fillId="0" borderId="0"/>
    <xf numFmtId="37" fontId="107" fillId="0" borderId="0"/>
    <xf numFmtId="37" fontId="107" fillId="0" borderId="0"/>
    <xf numFmtId="37" fontId="107" fillId="0" borderId="0"/>
    <xf numFmtId="37" fontId="107" fillId="0" borderId="0"/>
    <xf numFmtId="37" fontId="107" fillId="0" borderId="0"/>
    <xf numFmtId="281" fontId="63" fillId="0" borderId="0"/>
    <xf numFmtId="38" fontId="36" fillId="0" borderId="0" applyFont="0" applyFill="0" applyBorder="0" applyAlignment="0"/>
    <xf numFmtId="255" fontId="5" fillId="0" borderId="0" applyFont="0" applyFill="0" applyBorder="0" applyAlignment="0"/>
    <xf numFmtId="40" fontId="36" fillId="0" borderId="0" applyFont="0" applyFill="0" applyBorder="0" applyAlignment="0"/>
    <xf numFmtId="282" fontId="36" fillId="0" borderId="0" applyFont="0" applyFill="0" applyBorder="0" applyAlignment="0"/>
    <xf numFmtId="0" fontId="5" fillId="0" borderId="0"/>
    <xf numFmtId="0" fontId="5" fillId="0" borderId="0"/>
    <xf numFmtId="0" fontId="5" fillId="0" borderId="0"/>
    <xf numFmtId="171" fontId="5" fillId="0" borderId="0"/>
    <xf numFmtId="0"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0" fontId="5" fillId="0" borderId="0"/>
    <xf numFmtId="0" fontId="5" fillId="0" borderId="0"/>
    <xf numFmtId="0" fontId="27" fillId="0" borderId="0"/>
    <xf numFmtId="0" fontId="27" fillId="0" borderId="0"/>
    <xf numFmtId="0" fontId="5" fillId="0" borderId="0"/>
    <xf numFmtId="0" fontId="27" fillId="0" borderId="0"/>
    <xf numFmtId="0" fontId="27" fillId="0" borderId="0"/>
    <xf numFmtId="0" fontId="27" fillId="0" borderId="0"/>
    <xf numFmtId="0" fontId="5" fillId="0" borderId="0"/>
    <xf numFmtId="0" fontId="176"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0" fontId="5" fillId="0" borderId="0"/>
    <xf numFmtId="0" fontId="5" fillId="0" borderId="0"/>
    <xf numFmtId="0" fontId="5" fillId="0" borderId="0"/>
    <xf numFmtId="0" fontId="5" fillId="0" borderId="0"/>
    <xf numFmtId="171" fontId="27" fillId="0" borderId="0"/>
    <xf numFmtId="171" fontId="27" fillId="0" borderId="0"/>
    <xf numFmtId="171" fontId="27" fillId="0" borderId="0"/>
    <xf numFmtId="0" fontId="5" fillId="0" borderId="0"/>
    <xf numFmtId="171" fontId="27" fillId="0" borderId="0"/>
    <xf numFmtId="0" fontId="70" fillId="0" borderId="0"/>
    <xf numFmtId="0" fontId="5" fillId="0" borderId="0"/>
    <xf numFmtId="171" fontId="27" fillId="0" borderId="0"/>
    <xf numFmtId="171" fontId="27" fillId="0" borderId="0"/>
    <xf numFmtId="171" fontId="27" fillId="0" borderId="0"/>
    <xf numFmtId="0" fontId="5" fillId="0" borderId="0"/>
    <xf numFmtId="0" fontId="5" fillId="0" borderId="0"/>
    <xf numFmtId="0" fontId="5" fillId="0" borderId="0"/>
    <xf numFmtId="0" fontId="27" fillId="0" borderId="0"/>
    <xf numFmtId="255" fontId="99" fillId="0" borderId="0" applyNumberForma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283" fontId="36" fillId="0" borderId="0" applyFont="0" applyFill="0" applyBorder="0" applyAlignment="0" applyProtection="0"/>
    <xf numFmtId="284" fontId="5" fillId="0" borderId="0" applyFont="0" applyFill="0" applyBorder="0" applyAlignment="0" applyProtection="0"/>
    <xf numFmtId="285" fontId="43"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84" fontId="5" fillId="0" borderId="0" applyFont="0" applyFill="0" applyBorder="0" applyAlignment="0" applyProtection="0"/>
    <xf numFmtId="258" fontId="5" fillId="0" borderId="0" applyFill="0" applyBorder="0" applyProtection="0">
      <alignment vertical="center"/>
    </xf>
    <xf numFmtId="0" fontId="147" fillId="0" borderId="0"/>
    <xf numFmtId="0" fontId="177" fillId="0" borderId="0" applyNumberFormat="0" applyFill="0" applyBorder="0" applyAlignment="0" applyProtection="0"/>
    <xf numFmtId="0" fontId="178" fillId="0" borderId="0" applyNumberFormat="0" applyFill="0" applyBorder="0" applyAlignment="0" applyProtection="0"/>
    <xf numFmtId="0" fontId="44" fillId="0" borderId="0" applyNumberFormat="0" applyFill="0" applyBorder="0" applyAlignment="0" applyProtection="0"/>
    <xf numFmtId="0" fontId="5" fillId="18" borderId="24" applyNumberFormat="0" applyFont="0" applyAlignment="0" applyProtection="0"/>
    <xf numFmtId="286" fontId="179" fillId="0" borderId="0">
      <alignment horizontal="right"/>
    </xf>
    <xf numFmtId="287" fontId="179" fillId="0" borderId="0">
      <alignment horizontal="right"/>
    </xf>
    <xf numFmtId="3" fontId="37" fillId="0" borderId="7" applyBorder="0"/>
    <xf numFmtId="252" fontId="5" fillId="0" borderId="0" applyFont="0" applyFill="0" applyBorder="0" applyProtection="0">
      <alignment horizontal="left"/>
    </xf>
    <xf numFmtId="252" fontId="5" fillId="0" borderId="0" applyFont="0" applyFill="0" applyBorder="0" applyProtection="0">
      <alignment horizontal="left"/>
    </xf>
    <xf numFmtId="252" fontId="5" fillId="0" borderId="0" applyFont="0" applyFill="0" applyBorder="0" applyProtection="0">
      <alignment horizontal="left"/>
    </xf>
    <xf numFmtId="252" fontId="5" fillId="0" borderId="0" applyFont="0" applyFill="0" applyBorder="0" applyProtection="0">
      <alignment horizontal="left"/>
    </xf>
    <xf numFmtId="252" fontId="5" fillId="0" borderId="0" applyFont="0" applyFill="0" applyBorder="0" applyProtection="0">
      <alignment horizontal="left"/>
    </xf>
    <xf numFmtId="252" fontId="5" fillId="0" borderId="0" applyFont="0" applyFill="0" applyBorder="0" applyProtection="0">
      <alignment horizontal="left"/>
    </xf>
    <xf numFmtId="252" fontId="5" fillId="0" borderId="0" applyFont="0" applyFill="0" applyBorder="0" applyProtection="0">
      <alignment horizontal="left"/>
    </xf>
    <xf numFmtId="252" fontId="5" fillId="0" borderId="0" applyFont="0" applyFill="0" applyBorder="0" applyProtection="0">
      <alignment horizontal="left"/>
    </xf>
    <xf numFmtId="252" fontId="5" fillId="0" borderId="0" applyFont="0" applyFill="0" applyBorder="0" applyProtection="0">
      <alignment horizontal="left"/>
    </xf>
    <xf numFmtId="252" fontId="5" fillId="0" borderId="0" applyFont="0" applyFill="0" applyBorder="0" applyProtection="0">
      <alignment horizontal="left"/>
    </xf>
    <xf numFmtId="252" fontId="5" fillId="0" borderId="0" applyFont="0" applyFill="0" applyBorder="0" applyProtection="0">
      <alignment horizontal="left"/>
    </xf>
    <xf numFmtId="252" fontId="5" fillId="0" borderId="0" applyFont="0" applyFill="0" applyBorder="0" applyProtection="0">
      <alignment horizontal="left"/>
    </xf>
    <xf numFmtId="252" fontId="5" fillId="0" borderId="0" applyFont="0" applyFill="0" applyBorder="0" applyProtection="0">
      <alignment horizontal="left"/>
    </xf>
    <xf numFmtId="252" fontId="5" fillId="0" borderId="0" applyFont="0" applyFill="0" applyBorder="0" applyProtection="0">
      <alignment horizontal="left"/>
    </xf>
    <xf numFmtId="252" fontId="5" fillId="0" borderId="0" applyFont="0" applyFill="0" applyBorder="0" applyProtection="0">
      <alignment horizontal="left"/>
    </xf>
    <xf numFmtId="252" fontId="5" fillId="0" borderId="0" applyFont="0" applyFill="0" applyBorder="0" applyProtection="0">
      <alignment horizontal="left"/>
    </xf>
    <xf numFmtId="252" fontId="5" fillId="0" borderId="0" applyFont="0" applyFill="0" applyBorder="0" applyProtection="0">
      <alignment horizontal="left"/>
    </xf>
    <xf numFmtId="252" fontId="5" fillId="0" borderId="0" applyFont="0" applyFill="0" applyBorder="0" applyProtection="0">
      <alignment horizontal="left"/>
    </xf>
    <xf numFmtId="252" fontId="5" fillId="0" borderId="0" applyFont="0" applyFill="0" applyBorder="0" applyProtection="0">
      <alignment horizontal="left"/>
    </xf>
    <xf numFmtId="252" fontId="5" fillId="0" borderId="0" applyFont="0" applyFill="0" applyBorder="0" applyProtection="0">
      <alignment horizontal="left"/>
    </xf>
    <xf numFmtId="252" fontId="5" fillId="0" borderId="0" applyFont="0" applyFill="0" applyBorder="0" applyProtection="0">
      <alignment horizontal="left"/>
    </xf>
    <xf numFmtId="252" fontId="5" fillId="0" borderId="0" applyFont="0" applyFill="0" applyBorder="0" applyProtection="0">
      <alignment horizontal="left"/>
    </xf>
    <xf numFmtId="252" fontId="5" fillId="0" borderId="0" applyFont="0" applyFill="0" applyBorder="0" applyProtection="0">
      <alignment horizontal="left"/>
    </xf>
    <xf numFmtId="252" fontId="5" fillId="0" borderId="0" applyFont="0" applyFill="0" applyBorder="0" applyProtection="0">
      <alignment horizontal="left"/>
    </xf>
    <xf numFmtId="252" fontId="5" fillId="0" borderId="0" applyFont="0" applyFill="0" applyBorder="0" applyProtection="0">
      <alignment horizontal="left"/>
    </xf>
    <xf numFmtId="252" fontId="5" fillId="0" borderId="0" applyFont="0" applyFill="0" applyBorder="0" applyProtection="0">
      <alignment horizontal="left"/>
    </xf>
    <xf numFmtId="252" fontId="5" fillId="0" borderId="0" applyFont="0" applyFill="0" applyBorder="0" applyProtection="0">
      <alignment horizontal="left"/>
    </xf>
    <xf numFmtId="252" fontId="5" fillId="0" borderId="0" applyFont="0" applyFill="0" applyBorder="0" applyProtection="0">
      <alignment horizontal="left"/>
    </xf>
    <xf numFmtId="252" fontId="5" fillId="0" borderId="0" applyFont="0" applyFill="0" applyBorder="0" applyProtection="0">
      <alignment horizontal="left"/>
    </xf>
    <xf numFmtId="252" fontId="5" fillId="0" borderId="0" applyFont="0" applyFill="0" applyBorder="0" applyProtection="0">
      <alignment horizontal="left"/>
    </xf>
    <xf numFmtId="288" fontId="5" fillId="0" borderId="0" applyFont="0" applyFill="0" applyBorder="0" applyProtection="0">
      <alignment horizontal="center"/>
    </xf>
    <xf numFmtId="288" fontId="5" fillId="0" borderId="0" applyFont="0" applyFill="0" applyBorder="0" applyProtection="0">
      <alignment horizontal="center"/>
    </xf>
    <xf numFmtId="288" fontId="5" fillId="0" borderId="0" applyFont="0" applyFill="0" applyBorder="0" applyProtection="0">
      <alignment horizontal="center"/>
    </xf>
    <xf numFmtId="288" fontId="5" fillId="0" borderId="0" applyFont="0" applyFill="0" applyBorder="0" applyProtection="0">
      <alignment horizontal="center"/>
    </xf>
    <xf numFmtId="289" fontId="5" fillId="0" borderId="0" applyFont="0" applyFill="0" applyBorder="0" applyProtection="0">
      <alignment horizontal="center"/>
    </xf>
    <xf numFmtId="289" fontId="5" fillId="0" borderId="0" applyFont="0" applyFill="0" applyBorder="0" applyProtection="0">
      <alignment horizontal="center"/>
    </xf>
    <xf numFmtId="289" fontId="5" fillId="0" borderId="0" applyFont="0" applyFill="0" applyBorder="0" applyProtection="0">
      <alignment horizontal="center"/>
    </xf>
    <xf numFmtId="289" fontId="5" fillId="0" borderId="0" applyFont="0" applyFill="0" applyBorder="0" applyProtection="0">
      <alignment horizontal="center"/>
    </xf>
    <xf numFmtId="40" fontId="180" fillId="0" borderId="0">
      <alignment horizontal="right"/>
    </xf>
    <xf numFmtId="252" fontId="5" fillId="0" borderId="0" applyFont="0" applyFill="0" applyBorder="0" applyAlignment="0" applyProtection="0"/>
    <xf numFmtId="252" fontId="5" fillId="0" borderId="0" applyFont="0" applyFill="0" applyBorder="0" applyAlignment="0" applyProtection="0"/>
    <xf numFmtId="252" fontId="5" fillId="0" borderId="0" applyFont="0" applyFill="0" applyBorder="0" applyAlignment="0" applyProtection="0"/>
    <xf numFmtId="252" fontId="5" fillId="0" borderId="0" applyFont="0" applyFill="0" applyBorder="0" applyAlignment="0" applyProtection="0"/>
    <xf numFmtId="252" fontId="5" fillId="0" borderId="0" applyFont="0" applyFill="0" applyBorder="0" applyAlignment="0" applyProtection="0"/>
    <xf numFmtId="252" fontId="5" fillId="0" borderId="0" applyFont="0" applyFill="0" applyBorder="0" applyAlignment="0" applyProtection="0"/>
    <xf numFmtId="252" fontId="5" fillId="0" borderId="0" applyFont="0" applyFill="0" applyBorder="0" applyAlignment="0" applyProtection="0"/>
    <xf numFmtId="252" fontId="5" fillId="0" borderId="0" applyFont="0" applyFill="0" applyBorder="0" applyAlignment="0" applyProtection="0"/>
    <xf numFmtId="5" fontId="64" fillId="0" borderId="0" applyNumberFormat="0" applyFill="0" applyBorder="0" applyAlignment="0" applyProtection="0"/>
    <xf numFmtId="0" fontId="99" fillId="0" borderId="0" applyNumberFormat="0" applyFill="0" applyBorder="0" applyAlignment="0" applyProtection="0"/>
    <xf numFmtId="172" fontId="36" fillId="0" borderId="0" applyNumberFormat="0" applyFill="0" applyBorder="0" applyAlignment="0" applyProtection="0"/>
    <xf numFmtId="40" fontId="181" fillId="0" borderId="0" applyFont="0" applyFill="0" applyBorder="0" applyAlignment="0" applyProtection="0"/>
    <xf numFmtId="38" fontId="181" fillId="0" borderId="0" applyFont="0" applyFill="0" applyBorder="0" applyAlignment="0" applyProtection="0"/>
    <xf numFmtId="171" fontId="182" fillId="0" borderId="0" applyNumberFormat="0" applyFill="0" applyBorder="0" applyAlignment="0" applyProtection="0"/>
    <xf numFmtId="171" fontId="182" fillId="0" borderId="0" applyNumberFormat="0" applyFill="0" applyBorder="0" applyAlignment="0" applyProtection="0"/>
    <xf numFmtId="0" fontId="183" fillId="19" borderId="20" applyNumberFormat="0" applyAlignment="0" applyProtection="0"/>
    <xf numFmtId="40" fontId="184" fillId="15" borderId="0">
      <alignment horizontal="right"/>
    </xf>
    <xf numFmtId="0" fontId="185" fillId="15" borderId="0">
      <alignment horizontal="right"/>
    </xf>
    <xf numFmtId="0" fontId="186" fillId="36" borderId="0">
      <alignment horizontal="right"/>
    </xf>
    <xf numFmtId="0" fontId="187" fillId="15" borderId="3"/>
    <xf numFmtId="0" fontId="100" fillId="45" borderId="3"/>
    <xf numFmtId="0" fontId="187" fillId="0" borderId="0" applyBorder="0">
      <alignment horizontal="centerContinuous"/>
    </xf>
    <xf numFmtId="0" fontId="50" fillId="0" borderId="0" applyBorder="0">
      <alignment horizontal="centerContinuous"/>
    </xf>
    <xf numFmtId="0" fontId="188" fillId="0" borderId="0" applyBorder="0">
      <alignment horizontal="centerContinuous"/>
    </xf>
    <xf numFmtId="0" fontId="189" fillId="0" borderId="0" applyBorder="0">
      <alignment horizontal="centerContinuous"/>
    </xf>
    <xf numFmtId="0" fontId="190" fillId="36" borderId="29" applyNumberFormat="0" applyFont="0" applyBorder="0" applyAlignment="0">
      <alignment horizontal="center"/>
      <protection locked="0"/>
    </xf>
    <xf numFmtId="1" fontId="191" fillId="0" borderId="0" applyProtection="0">
      <alignment horizontal="right" vertical="center"/>
    </xf>
    <xf numFmtId="0" fontId="192" fillId="0" borderId="0" applyNumberFormat="0" applyFill="0" applyBorder="0" applyAlignment="0" applyProtection="0"/>
    <xf numFmtId="0" fontId="193" fillId="35" borderId="0" applyNumberFormat="0">
      <alignment vertical="center"/>
    </xf>
    <xf numFmtId="0" fontId="5" fillId="46" borderId="41" applyNumberFormat="0" applyFont="0" applyBorder="0" applyAlignment="0">
      <alignment horizontal="centerContinuous"/>
      <protection locked="0"/>
    </xf>
    <xf numFmtId="0" fontId="99" fillId="47" borderId="0" applyNumberFormat="0" applyFont="0" applyBorder="0" applyAlignment="0">
      <alignment horizontal="centerContinuous"/>
    </xf>
    <xf numFmtId="14" fontId="81" fillId="0" borderId="0">
      <alignment horizontal="center" wrapText="1"/>
      <protection locked="0"/>
    </xf>
    <xf numFmtId="14" fontId="81" fillId="0" borderId="0">
      <alignment horizontal="center" wrapText="1"/>
      <protection locked="0"/>
    </xf>
    <xf numFmtId="14" fontId="81" fillId="0" borderId="0">
      <alignment horizontal="center" wrapText="1"/>
      <protection locked="0"/>
    </xf>
    <xf numFmtId="14" fontId="81" fillId="0" borderId="0">
      <alignment horizontal="center" wrapText="1"/>
      <protection locked="0"/>
    </xf>
    <xf numFmtId="14" fontId="81" fillId="0" borderId="0">
      <alignment horizontal="center" wrapText="1"/>
      <protection locked="0"/>
    </xf>
    <xf numFmtId="14" fontId="81" fillId="0" borderId="0">
      <alignment horizontal="center" wrapText="1"/>
      <protection locked="0"/>
    </xf>
    <xf numFmtId="14" fontId="81" fillId="0" borderId="0">
      <alignment horizontal="center" wrapText="1"/>
      <protection locked="0"/>
    </xf>
    <xf numFmtId="14" fontId="81" fillId="0" borderId="0">
      <alignment horizontal="center" wrapText="1"/>
      <protection locked="0"/>
    </xf>
    <xf numFmtId="0" fontId="40" fillId="0" borderId="0"/>
    <xf numFmtId="290" fontId="5" fillId="0" borderId="0" applyFont="0" applyFill="0" applyBorder="0" applyAlignment="0" applyProtection="0"/>
    <xf numFmtId="9" fontId="5" fillId="0" borderId="0" applyFill="0" applyBorder="0" applyProtection="0"/>
    <xf numFmtId="291" fontId="5" fillId="0" borderId="0" applyFont="0" applyFill="0" applyBorder="0" applyAlignment="0" applyProtection="0"/>
    <xf numFmtId="291" fontId="5" fillId="0" borderId="0" applyFont="0" applyFill="0" applyBorder="0" applyAlignment="0" applyProtection="0"/>
    <xf numFmtId="292" fontId="36" fillId="41" borderId="0" applyFill="0" applyBorder="0" applyProtection="0">
      <alignment horizontal="right"/>
    </xf>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167" fontId="5" fillId="0" borderId="0" applyFill="0" applyBorder="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4" fontId="5" fillId="0" borderId="0"/>
    <xf numFmtId="294" fontId="5" fillId="0" borderId="0"/>
    <xf numFmtId="294" fontId="5" fillId="0" borderId="0"/>
    <xf numFmtId="294" fontId="5" fillId="0" borderId="0"/>
    <xf numFmtId="295" fontId="5" fillId="0" borderId="0" applyFont="0" applyFill="0" applyBorder="0" applyAlignment="0" applyProtection="0"/>
    <xf numFmtId="296" fontId="5" fillId="0" borderId="0" applyFill="0" applyBorder="0" applyProtection="0"/>
    <xf numFmtId="295" fontId="5" fillId="0" borderId="0" applyFont="0" applyFill="0" applyBorder="0" applyAlignment="0" applyProtection="0"/>
    <xf numFmtId="295" fontId="5" fillId="0" borderId="0" applyFont="0" applyFill="0" applyBorder="0" applyAlignment="0" applyProtection="0"/>
    <xf numFmtId="208" fontId="94" fillId="0" borderId="0" applyFont="0" applyFill="0" applyBorder="0" applyAlignment="0" applyProtection="0"/>
    <xf numFmtId="209" fontId="92" fillId="0" borderId="0" applyFont="0" applyFill="0" applyBorder="0" applyAlignment="0" applyProtection="0"/>
    <xf numFmtId="209" fontId="92" fillId="0" borderId="0" applyFont="0" applyFill="0" applyBorder="0" applyAlignment="0" applyProtection="0"/>
    <xf numFmtId="0" fontId="5" fillId="0" borderId="0" applyFont="0" applyFill="0" applyBorder="0" applyAlignment="0" applyProtection="0"/>
    <xf numFmtId="209" fontId="92" fillId="0" borderId="0" applyFont="0" applyFill="0" applyBorder="0" applyAlignment="0" applyProtection="0"/>
    <xf numFmtId="209" fontId="92" fillId="0" borderId="0" applyFont="0" applyFill="0" applyBorder="0" applyAlignment="0" applyProtection="0"/>
    <xf numFmtId="209" fontId="92" fillId="0" borderId="0" applyFont="0" applyFill="0" applyBorder="0" applyAlignment="0" applyProtection="0"/>
    <xf numFmtId="209" fontId="92" fillId="0" borderId="0" applyFont="0" applyFill="0" applyBorder="0" applyAlignment="0" applyProtection="0"/>
    <xf numFmtId="209" fontId="92" fillId="0" borderId="0" applyFont="0" applyFill="0" applyBorder="0" applyAlignment="0" applyProtection="0"/>
    <xf numFmtId="209" fontId="92" fillId="0" borderId="0" applyFont="0" applyFill="0" applyBorder="0" applyAlignment="0" applyProtection="0"/>
    <xf numFmtId="209" fontId="92" fillId="0" borderId="0" applyFont="0" applyFill="0" applyBorder="0" applyAlignment="0" applyProtection="0"/>
    <xf numFmtId="297" fontId="194" fillId="0" borderId="0" applyFill="0" applyBorder="0">
      <alignment horizontal="right"/>
    </xf>
    <xf numFmtId="298" fontId="5" fillId="0" borderId="0" applyFont="0" applyFill="0" applyBorder="0" applyAlignment="0" applyProtection="0"/>
    <xf numFmtId="299" fontId="5" fillId="0" borderId="0" applyFont="0" applyFill="0" applyBorder="0" applyAlignment="0" applyProtection="0"/>
    <xf numFmtId="300" fontId="92" fillId="0" borderId="0" applyFont="0" applyFill="0" applyBorder="0" applyAlignment="0" applyProtection="0"/>
    <xf numFmtId="300" fontId="92" fillId="0" borderId="0" applyFont="0" applyFill="0" applyBorder="0" applyAlignment="0" applyProtection="0"/>
    <xf numFmtId="301" fontId="5" fillId="0" borderId="0" applyFont="0" applyFill="0" applyBorder="0" applyAlignment="0" applyProtection="0"/>
    <xf numFmtId="300" fontId="92" fillId="0" borderId="0" applyFont="0" applyFill="0" applyBorder="0" applyAlignment="0" applyProtection="0"/>
    <xf numFmtId="300" fontId="92" fillId="0" borderId="0" applyFont="0" applyFill="0" applyBorder="0" applyAlignment="0" applyProtection="0"/>
    <xf numFmtId="300" fontId="92" fillId="0" borderId="0" applyFont="0" applyFill="0" applyBorder="0" applyAlignment="0" applyProtection="0"/>
    <xf numFmtId="300" fontId="92" fillId="0" borderId="0" applyFont="0" applyFill="0" applyBorder="0" applyAlignment="0" applyProtection="0"/>
    <xf numFmtId="300" fontId="92" fillId="0" borderId="0" applyFont="0" applyFill="0" applyBorder="0" applyAlignment="0" applyProtection="0"/>
    <xf numFmtId="300" fontId="92" fillId="0" borderId="0" applyFont="0" applyFill="0" applyBorder="0" applyAlignment="0" applyProtection="0"/>
    <xf numFmtId="300" fontId="92" fillId="0" borderId="0" applyFont="0" applyFill="0" applyBorder="0" applyAlignment="0" applyProtection="0"/>
    <xf numFmtId="167" fontId="19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302" fontId="5" fillId="0" borderId="0" applyFont="0" applyFill="0" applyBorder="0" applyAlignment="0" applyProtection="0"/>
    <xf numFmtId="303" fontId="43"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88" fillId="0" borderId="0" applyFont="0" applyFill="0" applyBorder="0" applyAlignment="0" applyProtection="0"/>
    <xf numFmtId="9" fontId="5" fillId="0" borderId="0" applyFont="0" applyFill="0" applyBorder="0" applyAlignment="0" applyProtection="0"/>
    <xf numFmtId="9" fontId="7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268" fontId="5" fillId="0" borderId="0" applyFill="0" applyBorder="0" applyProtection="0">
      <alignment vertical="center"/>
    </xf>
    <xf numFmtId="5" fontId="64" fillId="0" borderId="0"/>
    <xf numFmtId="304" fontId="36" fillId="0" borderId="0" applyFont="0" applyFill="0" applyBorder="0" applyAlignment="0" applyProtection="0"/>
    <xf numFmtId="0" fontId="196" fillId="7" borderId="19" applyNumberFormat="0" applyAlignment="0" applyProtection="0">
      <alignment vertical="center"/>
    </xf>
    <xf numFmtId="44" fontId="40" fillId="0" borderId="0" applyFill="0" applyBorder="0" applyAlignment="0"/>
    <xf numFmtId="210" fontId="92" fillId="0" borderId="0" applyFill="0" applyBorder="0" applyAlignment="0"/>
    <xf numFmtId="210" fontId="92" fillId="0" borderId="0" applyFill="0" applyBorder="0" applyAlignment="0"/>
    <xf numFmtId="0" fontId="93"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178" fontId="40" fillId="0" borderId="0" applyFill="0" applyBorder="0" applyAlignment="0"/>
    <xf numFmtId="168" fontId="92" fillId="0" borderId="0" applyFill="0" applyBorder="0" applyAlignment="0"/>
    <xf numFmtId="168" fontId="92" fillId="0" borderId="0" applyFill="0" applyBorder="0" applyAlignment="0"/>
    <xf numFmtId="0" fontId="93"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44" fontId="40" fillId="0" borderId="0" applyFill="0" applyBorder="0" applyAlignment="0"/>
    <xf numFmtId="210" fontId="92" fillId="0" borderId="0" applyFill="0" applyBorder="0" applyAlignment="0"/>
    <xf numFmtId="210" fontId="92" fillId="0" borderId="0" applyFill="0" applyBorder="0" applyAlignment="0"/>
    <xf numFmtId="0" fontId="93"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210" fontId="92" fillId="0" borderId="0" applyFill="0" applyBorder="0" applyAlignment="0"/>
    <xf numFmtId="191" fontId="40" fillId="0" borderId="0" applyFill="0" applyBorder="0" applyAlignment="0"/>
    <xf numFmtId="211" fontId="92" fillId="0" borderId="0" applyFill="0" applyBorder="0" applyAlignment="0"/>
    <xf numFmtId="211" fontId="92" fillId="0" borderId="0" applyFill="0" applyBorder="0" applyAlignment="0"/>
    <xf numFmtId="0" fontId="5"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211" fontId="92" fillId="0" borderId="0" applyFill="0" applyBorder="0" applyAlignment="0"/>
    <xf numFmtId="178" fontId="40" fillId="0" borderId="0" applyFill="0" applyBorder="0" applyAlignment="0"/>
    <xf numFmtId="168" fontId="92" fillId="0" borderId="0" applyFill="0" applyBorder="0" applyAlignment="0"/>
    <xf numFmtId="168" fontId="92" fillId="0" borderId="0" applyFill="0" applyBorder="0" applyAlignment="0"/>
    <xf numFmtId="0" fontId="93"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168" fontId="92" fillId="0" borderId="0" applyFill="0" applyBorder="0" applyAlignment="0"/>
    <xf numFmtId="5" fontId="40" fillId="0" borderId="0">
      <alignment horizontal="right"/>
    </xf>
    <xf numFmtId="5" fontId="40" fillId="0" borderId="0">
      <alignment horizontal="right"/>
    </xf>
    <xf numFmtId="305" fontId="5" fillId="0" borderId="0"/>
    <xf numFmtId="201" fontId="197" fillId="0" borderId="0"/>
    <xf numFmtId="201" fontId="197" fillId="0" borderId="0"/>
    <xf numFmtId="201" fontId="198" fillId="0" borderId="0"/>
    <xf numFmtId="201" fontId="197" fillId="0" borderId="0"/>
    <xf numFmtId="201" fontId="197" fillId="0" borderId="0"/>
    <xf numFmtId="201" fontId="197" fillId="0" borderId="0"/>
    <xf numFmtId="201" fontId="197" fillId="0" borderId="0"/>
    <xf numFmtId="201" fontId="197" fillId="0" borderId="0"/>
    <xf numFmtId="201" fontId="197" fillId="0" borderId="0"/>
    <xf numFmtId="201" fontId="197" fillId="0" borderId="0"/>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0" fontId="87" fillId="0" borderId="26">
      <alignment horizontal="center"/>
    </xf>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0" fontId="60" fillId="48" borderId="0" applyNumberFormat="0" applyFont="0" applyBorder="0" applyAlignment="0" applyProtection="0"/>
    <xf numFmtId="178" fontId="63" fillId="0" borderId="0">
      <alignment vertical="top"/>
    </xf>
    <xf numFmtId="178" fontId="63" fillId="0" borderId="0">
      <alignment vertical="top"/>
    </xf>
    <xf numFmtId="178" fontId="63" fillId="0" borderId="0">
      <alignment vertical="top"/>
    </xf>
    <xf numFmtId="178" fontId="63" fillId="0" borderId="0">
      <alignment vertical="top"/>
    </xf>
    <xf numFmtId="178" fontId="63" fillId="0" borderId="0">
      <alignment vertical="top"/>
    </xf>
    <xf numFmtId="178" fontId="63" fillId="0" borderId="0">
      <alignment vertical="top"/>
    </xf>
    <xf numFmtId="178" fontId="63" fillId="0" borderId="0">
      <alignment vertical="top"/>
    </xf>
    <xf numFmtId="178" fontId="63" fillId="0" borderId="0">
      <alignment vertical="top"/>
    </xf>
    <xf numFmtId="178" fontId="63" fillId="0" borderId="0">
      <alignment vertical="top"/>
    </xf>
    <xf numFmtId="178" fontId="63" fillId="0" borderId="0">
      <alignment vertical="top"/>
    </xf>
    <xf numFmtId="178" fontId="63" fillId="0" borderId="0">
      <alignment vertical="top"/>
    </xf>
    <xf numFmtId="178" fontId="63" fillId="0" borderId="0">
      <alignment vertical="top"/>
    </xf>
    <xf numFmtId="178" fontId="63" fillId="0" borderId="0">
      <alignment vertical="top"/>
    </xf>
    <xf numFmtId="178" fontId="63" fillId="0" borderId="0">
      <alignment vertical="top"/>
    </xf>
    <xf numFmtId="178" fontId="63" fillId="0" borderId="0">
      <alignment vertical="top"/>
    </xf>
    <xf numFmtId="178" fontId="63" fillId="0" borderId="0">
      <alignment vertical="top"/>
    </xf>
    <xf numFmtId="178" fontId="63" fillId="0" borderId="0">
      <alignment vertical="top"/>
    </xf>
    <xf numFmtId="178" fontId="63" fillId="0" borderId="0">
      <alignment vertical="top"/>
    </xf>
    <xf numFmtId="178" fontId="63" fillId="0" borderId="0">
      <alignment vertical="top"/>
    </xf>
    <xf numFmtId="178" fontId="63" fillId="0" borderId="0">
      <alignment vertical="top"/>
    </xf>
    <xf numFmtId="178" fontId="63" fillId="0" borderId="0">
      <alignment vertical="top"/>
    </xf>
    <xf numFmtId="178" fontId="63" fillId="0" borderId="0">
      <alignment vertical="top"/>
    </xf>
    <xf numFmtId="178" fontId="63" fillId="0" borderId="0">
      <alignment vertical="top"/>
    </xf>
    <xf numFmtId="178" fontId="63" fillId="0" borderId="0">
      <alignment vertical="top"/>
    </xf>
    <xf numFmtId="178" fontId="63" fillId="0" borderId="0">
      <alignment vertical="top"/>
    </xf>
    <xf numFmtId="178" fontId="63" fillId="0" borderId="0">
      <alignment vertical="top"/>
    </xf>
    <xf numFmtId="178" fontId="63" fillId="0" borderId="0">
      <alignment vertical="top"/>
    </xf>
    <xf numFmtId="178" fontId="63" fillId="0" borderId="0">
      <alignment vertical="top"/>
    </xf>
    <xf numFmtId="178" fontId="63" fillId="0" borderId="0">
      <alignment vertical="top"/>
    </xf>
    <xf numFmtId="306" fontId="36" fillId="41" borderId="29" applyFill="0" applyBorder="0" applyProtection="0">
      <alignment horizontal="left"/>
    </xf>
    <xf numFmtId="255" fontId="199" fillId="0" borderId="0" applyNumberFormat="0" applyFill="0" applyBorder="0" applyAlignment="0" applyProtection="0">
      <alignment horizontal="left"/>
    </xf>
    <xf numFmtId="49" fontId="37" fillId="0" borderId="0">
      <alignment horizontal="right"/>
    </xf>
    <xf numFmtId="0" fontId="200" fillId="49" borderId="0" applyNumberFormat="0" applyFont="0" applyBorder="0" applyAlignment="0">
      <alignment horizontal="center"/>
    </xf>
    <xf numFmtId="0" fontId="200" fillId="49" borderId="0" applyNumberFormat="0" applyFont="0" applyBorder="0" applyAlignment="0">
      <alignment horizontal="center"/>
    </xf>
    <xf numFmtId="0" fontId="200" fillId="49" borderId="0" applyNumberFormat="0" applyFont="0" applyBorder="0" applyAlignment="0">
      <alignment horizontal="center"/>
    </xf>
    <xf numFmtId="0" fontId="200" fillId="49" borderId="0" applyNumberFormat="0" applyFont="0" applyBorder="0" applyAlignment="0">
      <alignment horizontal="center"/>
    </xf>
    <xf numFmtId="0" fontId="200" fillId="49" borderId="0" applyNumberFormat="0" applyFont="0" applyBorder="0" applyAlignment="0">
      <alignment horizontal="center"/>
    </xf>
    <xf numFmtId="0" fontId="200" fillId="49" borderId="0" applyNumberFormat="0" applyFont="0" applyBorder="0" applyAlignment="0">
      <alignment horizontal="center"/>
    </xf>
    <xf numFmtId="0" fontId="200" fillId="49" borderId="0" applyNumberFormat="0" applyFont="0" applyBorder="0" applyAlignment="0">
      <alignment horizontal="center"/>
    </xf>
    <xf numFmtId="0" fontId="200" fillId="49" borderId="0" applyNumberFormat="0" applyFont="0" applyBorder="0" applyAlignment="0">
      <alignment horizontal="center"/>
    </xf>
    <xf numFmtId="0" fontId="167" fillId="5" borderId="0">
      <alignment horizontal="center"/>
    </xf>
    <xf numFmtId="0" fontId="167" fillId="5" borderId="0">
      <alignment horizontal="center"/>
    </xf>
    <xf numFmtId="49" fontId="201" fillId="7" borderId="0">
      <alignment horizontal="center"/>
    </xf>
    <xf numFmtId="272" fontId="202"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307" fontId="5" fillId="0" borderId="0" applyNumberFormat="0" applyFill="0" applyBorder="0" applyAlignment="0" applyProtection="0">
      <alignment horizontal="left"/>
    </xf>
    <xf numFmtId="0" fontId="6" fillId="0" borderId="0" applyNumberFormat="0" applyFill="0" applyBorder="0" applyProtection="0">
      <alignment horizontal="center" vertical="top" wrapText="1"/>
    </xf>
    <xf numFmtId="0" fontId="6" fillId="0" borderId="0" applyFill="0" applyBorder="0" applyProtection="0">
      <alignment horizontal="center" vertical="top" wrapText="1"/>
    </xf>
    <xf numFmtId="0" fontId="101" fillId="35" borderId="0">
      <alignment horizontal="center"/>
    </xf>
    <xf numFmtId="0" fontId="101" fillId="35" borderId="0">
      <alignment horizontal="center"/>
    </xf>
    <xf numFmtId="0" fontId="101" fillId="35" borderId="0">
      <alignment horizontal="centerContinuous"/>
    </xf>
    <xf numFmtId="0" fontId="101" fillId="35" borderId="0">
      <alignment horizontal="centerContinuous"/>
    </xf>
    <xf numFmtId="0" fontId="203" fillId="7" borderId="0">
      <alignment horizontal="left"/>
    </xf>
    <xf numFmtId="0" fontId="203" fillId="7" borderId="0">
      <alignment horizontal="left"/>
    </xf>
    <xf numFmtId="49" fontId="203" fillId="7" borderId="0">
      <alignment horizontal="center"/>
    </xf>
    <xf numFmtId="0" fontId="100" fillId="35" borderId="0">
      <alignment horizontal="left"/>
    </xf>
    <xf numFmtId="0" fontId="100" fillId="35" borderId="0">
      <alignment horizontal="left"/>
    </xf>
    <xf numFmtId="49" fontId="203" fillId="7" borderId="0">
      <alignment horizontal="left"/>
    </xf>
    <xf numFmtId="0" fontId="100" fillId="35" borderId="0">
      <alignment horizontal="centerContinuous"/>
    </xf>
    <xf numFmtId="0" fontId="100" fillId="35" borderId="0">
      <alignment horizontal="centerContinuous"/>
    </xf>
    <xf numFmtId="0" fontId="100" fillId="35" borderId="0">
      <alignment horizontal="right"/>
    </xf>
    <xf numFmtId="0" fontId="100" fillId="35" borderId="0">
      <alignment horizontal="right"/>
    </xf>
    <xf numFmtId="49" fontId="167" fillId="7" borderId="0">
      <alignment horizontal="left"/>
    </xf>
    <xf numFmtId="0" fontId="101" fillId="35" borderId="0">
      <alignment horizontal="right"/>
    </xf>
    <xf numFmtId="0" fontId="101" fillId="35" borderId="0">
      <alignment horizontal="right"/>
    </xf>
    <xf numFmtId="171" fontId="182" fillId="0" borderId="0" applyNumberFormat="0" applyFill="0" applyBorder="0" applyAlignment="0" applyProtection="0"/>
    <xf numFmtId="0" fontId="5" fillId="0" borderId="0"/>
    <xf numFmtId="171" fontId="182" fillId="0" borderId="0" applyNumberFormat="0" applyFill="0" applyBorder="0" applyAlignment="0" applyProtection="0"/>
    <xf numFmtId="0" fontId="134" fillId="0" borderId="43">
      <alignment vertical="center"/>
    </xf>
    <xf numFmtId="0" fontId="203" fillId="24" borderId="0">
      <alignment horizontal="center"/>
    </xf>
    <xf numFmtId="0" fontId="203" fillId="24" borderId="0">
      <alignment horizontal="center"/>
    </xf>
    <xf numFmtId="0" fontId="118" fillId="24" borderId="0">
      <alignment horizontal="center"/>
    </xf>
    <xf numFmtId="0" fontId="118" fillId="24" borderId="0">
      <alignment horizontal="center"/>
    </xf>
    <xf numFmtId="4" fontId="40" fillId="0" borderId="0" applyFont="0" applyFill="0" applyBorder="0" applyAlignment="0" applyProtection="0"/>
    <xf numFmtId="38" fontId="43" fillId="19" borderId="0"/>
    <xf numFmtId="38" fontId="86" fillId="19" borderId="29"/>
    <xf numFmtId="38" fontId="43" fillId="19" borderId="29"/>
    <xf numFmtId="38" fontId="43" fillId="19" borderId="44"/>
    <xf numFmtId="0" fontId="200" fillId="1" borderId="11" applyNumberFormat="0" applyFont="0" applyAlignment="0">
      <alignment horizontal="center"/>
    </xf>
    <xf numFmtId="0" fontId="200" fillId="1" borderId="11" applyNumberFormat="0" applyFont="0" applyAlignment="0">
      <alignment horizontal="center"/>
    </xf>
    <xf numFmtId="0" fontId="200" fillId="1" borderId="11" applyNumberFormat="0" applyFont="0" applyAlignment="0">
      <alignment horizontal="center"/>
    </xf>
    <xf numFmtId="0" fontId="200" fillId="1" borderId="11" applyNumberFormat="0" applyFont="0" applyAlignment="0">
      <alignment horizontal="center"/>
    </xf>
    <xf numFmtId="0" fontId="200" fillId="1" borderId="11" applyNumberFormat="0" applyFont="0" applyAlignment="0">
      <alignment horizontal="center"/>
    </xf>
    <xf numFmtId="0" fontId="200" fillId="1" borderId="11" applyNumberFormat="0" applyFont="0" applyAlignment="0">
      <alignment horizontal="center"/>
    </xf>
    <xf numFmtId="0" fontId="200" fillId="1" borderId="11" applyNumberFormat="0" applyFont="0" applyAlignment="0">
      <alignment horizontal="center"/>
    </xf>
    <xf numFmtId="0" fontId="200" fillId="1" borderId="11" applyNumberFormat="0" applyFont="0" applyAlignment="0">
      <alignment horizontal="center"/>
    </xf>
    <xf numFmtId="5" fontId="79" fillId="50" borderId="0" applyNumberFormat="0" applyFont="0" applyBorder="0" applyAlignment="0" applyProtection="0"/>
    <xf numFmtId="308" fontId="36" fillId="41" borderId="45" applyFill="0" applyBorder="0" applyProtection="0">
      <alignment horizontal="center"/>
    </xf>
    <xf numFmtId="42" fontId="204" fillId="0" borderId="0" applyFill="0" applyBorder="0" applyAlignment="0" applyProtection="0"/>
    <xf numFmtId="41" fontId="205" fillId="0" borderId="0"/>
    <xf numFmtId="246" fontId="205" fillId="0" borderId="0"/>
    <xf numFmtId="3" fontId="36" fillId="0" borderId="0"/>
    <xf numFmtId="38" fontId="43" fillId="50" borderId="0"/>
    <xf numFmtId="38" fontId="43" fillId="50" borderId="29"/>
    <xf numFmtId="38" fontId="43" fillId="50" borderId="44"/>
    <xf numFmtId="0" fontId="206" fillId="0" borderId="0" applyNumberFormat="0" applyFill="0" applyBorder="0" applyAlignment="0">
      <alignment horizontal="center"/>
    </xf>
    <xf numFmtId="0" fontId="206" fillId="0" borderId="0" applyNumberFormat="0" applyFill="0" applyBorder="0" applyAlignment="0">
      <alignment horizontal="center"/>
    </xf>
    <xf numFmtId="0" fontId="206" fillId="0" borderId="0" applyNumberFormat="0" applyFill="0" applyBorder="0" applyAlignment="0">
      <alignment horizontal="center"/>
    </xf>
    <xf numFmtId="0" fontId="206" fillId="0" borderId="0" applyNumberFormat="0" applyFill="0" applyBorder="0" applyAlignment="0">
      <alignment horizontal="center"/>
    </xf>
    <xf numFmtId="0" fontId="206" fillId="0" borderId="0" applyNumberFormat="0" applyFill="0" applyBorder="0" applyAlignment="0">
      <alignment horizontal="center"/>
    </xf>
    <xf numFmtId="0" fontId="206" fillId="0" borderId="0" applyNumberFormat="0" applyFill="0" applyBorder="0" applyAlignment="0">
      <alignment horizontal="center"/>
    </xf>
    <xf numFmtId="0" fontId="206" fillId="0" borderId="0" applyNumberFormat="0" applyFill="0" applyBorder="0" applyAlignment="0">
      <alignment horizontal="center"/>
    </xf>
    <xf numFmtId="0" fontId="206" fillId="0" borderId="0" applyNumberFormat="0" applyFill="0" applyBorder="0" applyAlignment="0">
      <alignment horizontal="center"/>
    </xf>
    <xf numFmtId="1" fontId="63" fillId="0" borderId="0" applyBorder="0">
      <alignment horizontal="left" vertical="top" wrapText="1"/>
    </xf>
    <xf numFmtId="0" fontId="43" fillId="0" borderId="0"/>
    <xf numFmtId="0" fontId="5" fillId="0" borderId="0"/>
    <xf numFmtId="1" fontId="27" fillId="51" borderId="1"/>
    <xf numFmtId="1" fontId="27" fillId="51" borderId="1"/>
    <xf numFmtId="0" fontId="5" fillId="0" borderId="0"/>
    <xf numFmtId="0" fontId="5" fillId="0" borderId="0"/>
    <xf numFmtId="0" fontId="5" fillId="0" borderId="0"/>
    <xf numFmtId="1" fontId="27" fillId="51" borderId="1"/>
    <xf numFmtId="1" fontId="27" fillId="51" borderId="1"/>
    <xf numFmtId="0" fontId="5" fillId="0" borderId="0"/>
    <xf numFmtId="0" fontId="5" fillId="0" borderId="0"/>
    <xf numFmtId="0" fontId="5" fillId="0" borderId="0"/>
    <xf numFmtId="1" fontId="27" fillId="51" borderId="1"/>
    <xf numFmtId="1" fontId="27" fillId="51" borderId="1"/>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37" borderId="11" applyNumberFormat="0" applyProtection="0">
      <alignment horizontal="center" vertical="center"/>
    </xf>
    <xf numFmtId="0" fontId="207" fillId="0" borderId="0" applyNumberFormat="0" applyFill="0" applyBorder="0" applyAlignment="0" applyProtection="0"/>
    <xf numFmtId="0" fontId="6" fillId="37" borderId="11" applyNumberFormat="0" applyProtection="0">
      <alignment horizontal="center" vertical="center"/>
    </xf>
    <xf numFmtId="0" fontId="6" fillId="52" borderId="0" applyNumberFormat="0" applyBorder="0" applyAlignment="0"/>
    <xf numFmtId="0" fontId="6" fillId="53" borderId="0" applyNumberFormat="0" applyBorder="0" applyAlignment="0"/>
    <xf numFmtId="0" fontId="5" fillId="0" borderId="0" applyNumberFormat="0" applyFont="0" applyFill="0" applyBorder="0" applyProtection="0">
      <alignment horizontal="left"/>
    </xf>
    <xf numFmtId="0" fontId="5" fillId="0" borderId="0" applyNumberFormat="0" applyFont="0" applyFill="0" applyBorder="0" applyProtection="0">
      <alignment horizontal="right"/>
    </xf>
    <xf numFmtId="0" fontId="5" fillId="0" borderId="0" applyNumberFormat="0" applyFont="0" applyFill="0" applyBorder="0" applyProtection="0">
      <alignment horizontal="right"/>
    </xf>
    <xf numFmtId="0" fontId="5" fillId="0" borderId="0" applyNumberFormat="0" applyFont="0" applyFill="0" applyBorder="0" applyProtection="0">
      <alignment horizontal="center"/>
    </xf>
    <xf numFmtId="0" fontId="5" fillId="0" borderId="0"/>
    <xf numFmtId="0" fontId="36" fillId="0" borderId="0" applyNumberFormat="0" applyFill="0" applyBorder="0" applyProtection="0">
      <alignment horizontal="left" vertical="top" wrapText="1"/>
    </xf>
    <xf numFmtId="0" fontId="99" fillId="0" borderId="0" applyNumberFormat="0" applyFill="0" applyBorder="0" applyProtection="0">
      <alignment horizontal="left" vertical="top" wrapText="1"/>
    </xf>
    <xf numFmtId="309" fontId="163" fillId="0" borderId="0" applyFill="0" applyBorder="0" applyProtection="0">
      <alignment horizontal="center" wrapText="1"/>
    </xf>
    <xf numFmtId="310" fontId="163" fillId="0" borderId="0" applyFill="0" applyBorder="0" applyProtection="0">
      <alignment horizontal="right" wrapText="1"/>
    </xf>
    <xf numFmtId="311" fontId="163" fillId="0" borderId="0" applyFill="0" applyBorder="0" applyProtection="0">
      <alignment horizontal="right" wrapText="1"/>
    </xf>
    <xf numFmtId="312" fontId="163" fillId="0" borderId="0" applyFill="0" applyBorder="0" applyProtection="0">
      <alignment horizontal="right" wrapText="1"/>
    </xf>
    <xf numFmtId="37" fontId="163" fillId="0" borderId="0" applyFill="0" applyBorder="0" applyProtection="0">
      <alignment horizontal="center" wrapText="1"/>
    </xf>
    <xf numFmtId="313" fontId="163" fillId="0" borderId="0" applyFill="0" applyBorder="0" applyProtection="0">
      <alignment horizontal="right"/>
    </xf>
    <xf numFmtId="314" fontId="163" fillId="0" borderId="0" applyFill="0" applyBorder="0" applyProtection="0">
      <alignment horizontal="right"/>
    </xf>
    <xf numFmtId="14" fontId="163" fillId="0" borderId="0" applyFill="0" applyBorder="0" applyProtection="0">
      <alignment horizontal="right"/>
    </xf>
    <xf numFmtId="171" fontId="5" fillId="0" borderId="0"/>
    <xf numFmtId="4" fontId="163" fillId="0" borderId="0" applyFill="0" applyBorder="0" applyProtection="0">
      <alignment wrapText="1"/>
    </xf>
    <xf numFmtId="0" fontId="99" fillId="0" borderId="46" applyNumberFormat="0" applyFill="0" applyProtection="0">
      <alignment wrapText="1"/>
    </xf>
    <xf numFmtId="0" fontId="6" fillId="0" borderId="0" applyNumberFormat="0" applyFill="0" applyBorder="0" applyProtection="0">
      <alignment wrapText="1"/>
    </xf>
    <xf numFmtId="0" fontId="99" fillId="0" borderId="46" applyNumberFormat="0" applyFill="0" applyProtection="0">
      <alignment horizontal="center" wrapText="1"/>
    </xf>
    <xf numFmtId="315" fontId="99" fillId="0" borderId="0" applyFill="0" applyBorder="0" applyProtection="0">
      <alignment horizontal="center" wrapText="1"/>
    </xf>
    <xf numFmtId="0" fontId="35" fillId="0" borderId="0" applyNumberFormat="0" applyFill="0" applyBorder="0" applyProtection="0">
      <alignment horizontal="justify" wrapText="1"/>
    </xf>
    <xf numFmtId="0" fontId="99" fillId="0" borderId="0" applyNumberFormat="0" applyFill="0" applyBorder="0" applyProtection="0">
      <alignment horizontal="centerContinuous" wrapText="1"/>
    </xf>
    <xf numFmtId="0" fontId="28" fillId="0" borderId="0" applyNumberFormat="0" applyBorder="0" applyAlignment="0"/>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0" fontId="28" fillId="0" borderId="0" applyNumberFormat="0" applyBorder="0" applyAlignment="0"/>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4" fontId="5" fillId="0" borderId="0" applyProtection="0">
      <protection locked="0"/>
    </xf>
    <xf numFmtId="0" fontId="28" fillId="0" borderId="0" applyNumberFormat="0" applyBorder="0" applyAlignment="0"/>
    <xf numFmtId="4" fontId="5" fillId="0" borderId="0" applyProtection="0">
      <protection locked="0"/>
    </xf>
    <xf numFmtId="0" fontId="28" fillId="0" borderId="0" applyNumberFormat="0" applyBorder="0" applyAlignment="0"/>
    <xf numFmtId="0" fontId="28" fillId="0" borderId="0" applyNumberFormat="0" applyBorder="0" applyAlignment="0"/>
    <xf numFmtId="0" fontId="28" fillId="0" borderId="0" applyNumberFormat="0" applyBorder="0" applyAlignment="0"/>
    <xf numFmtId="4" fontId="5" fillId="0" borderId="0" applyProtection="0">
      <protection locked="0"/>
    </xf>
    <xf numFmtId="4" fontId="5" fillId="0" borderId="0" applyProtection="0">
      <protection locked="0"/>
    </xf>
    <xf numFmtId="4" fontId="5" fillId="0" borderId="0" applyProtection="0">
      <protection locked="0"/>
    </xf>
    <xf numFmtId="0" fontId="28" fillId="0" borderId="0" applyNumberFormat="0" applyBorder="0" applyAlignment="0"/>
    <xf numFmtId="0" fontId="28" fillId="0" borderId="0" applyNumberFormat="0" applyBorder="0" applyAlignment="0"/>
    <xf numFmtId="0" fontId="28" fillId="0" borderId="0" applyNumberFormat="0" applyBorder="0" applyAlignment="0"/>
    <xf numFmtId="0" fontId="28" fillId="0" borderId="0" applyNumberFormat="0" applyBorder="0" applyAlignment="0"/>
    <xf numFmtId="0" fontId="28" fillId="0" borderId="0" applyNumberFormat="0" applyBorder="0" applyAlignment="0"/>
    <xf numFmtId="0" fontId="28" fillId="0" borderId="0" applyNumberFormat="0" applyBorder="0" applyAlignment="0"/>
    <xf numFmtId="0" fontId="28" fillId="0" borderId="0" applyNumberFormat="0" applyBorder="0" applyAlignment="0"/>
    <xf numFmtId="0" fontId="167" fillId="0" borderId="0" applyNumberFormat="0" applyBorder="0" applyAlignment="0"/>
    <xf numFmtId="0" fontId="208" fillId="0" borderId="0" applyNumberFormat="0" applyBorder="0" applyAlignment="0"/>
    <xf numFmtId="0" fontId="186" fillId="0" borderId="0" applyNumberFormat="0" applyBorder="0" applyAlignment="0"/>
    <xf numFmtId="0" fontId="208" fillId="0" borderId="0" applyNumberFormat="0" applyBorder="0" applyAlignment="0"/>
    <xf numFmtId="0" fontId="172" fillId="0" borderId="0"/>
    <xf numFmtId="0" fontId="209" fillId="0" borderId="0"/>
    <xf numFmtId="0" fontId="209" fillId="0" borderId="0"/>
    <xf numFmtId="6" fontId="6" fillId="0" borderId="11" applyFill="0" applyProtection="0"/>
    <xf numFmtId="38" fontId="6" fillId="0" borderId="11" applyFill="0" applyProtection="0"/>
    <xf numFmtId="40" fontId="210" fillId="0" borderId="0" applyBorder="0">
      <alignment horizontal="right"/>
    </xf>
    <xf numFmtId="40" fontId="159" fillId="0" borderId="0" applyBorder="0">
      <alignment horizontal="right"/>
    </xf>
    <xf numFmtId="40" fontId="159" fillId="0" borderId="0" applyBorder="0">
      <alignment horizontal="right"/>
    </xf>
    <xf numFmtId="40" fontId="159" fillId="0" borderId="0" applyBorder="0">
      <alignment horizontal="right"/>
    </xf>
    <xf numFmtId="40" fontId="159" fillId="0" borderId="0" applyBorder="0">
      <alignment horizontal="right"/>
    </xf>
    <xf numFmtId="40" fontId="159" fillId="0" borderId="0" applyBorder="0">
      <alignment horizontal="right"/>
    </xf>
    <xf numFmtId="40" fontId="159" fillId="0" borderId="0" applyBorder="0">
      <alignment horizontal="right"/>
    </xf>
    <xf numFmtId="40" fontId="159" fillId="0" borderId="0" applyBorder="0">
      <alignment horizontal="right"/>
    </xf>
    <xf numFmtId="40" fontId="159" fillId="0" borderId="0" applyBorder="0">
      <alignment horizontal="right"/>
    </xf>
    <xf numFmtId="40" fontId="159" fillId="0" borderId="0" applyBorder="0">
      <alignment horizontal="right"/>
    </xf>
    <xf numFmtId="40" fontId="159" fillId="0" borderId="0" applyBorder="0">
      <alignment horizontal="right"/>
    </xf>
    <xf numFmtId="0" fontId="211" fillId="0" borderId="0" applyBorder="0" applyProtection="0">
      <alignment vertical="center"/>
    </xf>
    <xf numFmtId="0" fontId="211" fillId="0" borderId="5" applyBorder="0" applyProtection="0">
      <alignment horizontal="right" vertical="center"/>
    </xf>
    <xf numFmtId="0" fontId="212" fillId="54" borderId="0" applyBorder="0" applyProtection="0">
      <alignment horizontal="centerContinuous" vertical="center"/>
    </xf>
    <xf numFmtId="0" fontId="212" fillId="43" borderId="5" applyBorder="0" applyProtection="0">
      <alignment horizontal="centerContinuous" vertical="center"/>
    </xf>
    <xf numFmtId="0" fontId="213" fillId="0" borderId="0" applyFill="0" applyBorder="0" applyProtection="0">
      <alignment horizontal="center" vertical="center"/>
    </xf>
    <xf numFmtId="3" fontId="151" fillId="0" borderId="0" applyNumberFormat="0"/>
    <xf numFmtId="0" fontId="135" fillId="0" borderId="0" applyNumberFormat="0" applyFill="0" applyBorder="0" applyProtection="0">
      <alignment horizontal="left"/>
    </xf>
    <xf numFmtId="0" fontId="147" fillId="0" borderId="0"/>
    <xf numFmtId="0" fontId="214" fillId="0" borderId="0" applyFill="0" applyBorder="0" applyProtection="0">
      <alignment horizontal="left"/>
    </xf>
    <xf numFmtId="0" fontId="135" fillId="0" borderId="14" applyFill="0" applyBorder="0" applyProtection="0">
      <alignment horizontal="left" vertical="top"/>
    </xf>
    <xf numFmtId="0" fontId="180" fillId="0" borderId="0">
      <alignment horizontal="centerContinuous"/>
    </xf>
    <xf numFmtId="0" fontId="215" fillId="0" borderId="0" applyNumberFormat="0" applyFill="0" applyBorder="0">
      <alignment horizontal="left"/>
    </xf>
    <xf numFmtId="178" fontId="215" fillId="0" borderId="0" applyNumberFormat="0" applyFill="0" applyBorder="0">
      <alignment horizontal="right"/>
    </xf>
    <xf numFmtId="0" fontId="216" fillId="0" borderId="0" applyNumberFormat="0" applyFill="0" applyBorder="0">
      <alignment horizontal="right"/>
    </xf>
    <xf numFmtId="316" fontId="217" fillId="0" borderId="0" applyBorder="0" applyProtection="0"/>
    <xf numFmtId="0" fontId="36" fillId="0" borderId="0" applyFill="0" applyBorder="0" applyProtection="0">
      <alignment horizontal="left"/>
    </xf>
    <xf numFmtId="0" fontId="218" fillId="0" borderId="0"/>
    <xf numFmtId="0" fontId="219" fillId="0" borderId="0" applyNumberFormat="0" applyFill="0" applyBorder="0" applyProtection="0"/>
    <xf numFmtId="0" fontId="220" fillId="0" borderId="0" applyFill="0" applyBorder="0" applyProtection="0"/>
    <xf numFmtId="0" fontId="221" fillId="0" borderId="0"/>
    <xf numFmtId="0" fontId="220" fillId="0" borderId="0" applyNumberFormat="0" applyFill="0" applyBorder="0" applyProtection="0"/>
    <xf numFmtId="0" fontId="219" fillId="0" borderId="0" applyNumberFormat="0" applyFill="0" applyBorder="0" applyProtection="0"/>
    <xf numFmtId="0" fontId="219" fillId="0" borderId="0"/>
    <xf numFmtId="49" fontId="28" fillId="0" borderId="0" applyFill="0" applyBorder="0" applyAlignment="0"/>
    <xf numFmtId="317" fontId="94" fillId="0" borderId="0" applyFill="0" applyBorder="0" applyAlignment="0"/>
    <xf numFmtId="318" fontId="92" fillId="0" borderId="0" applyFill="0" applyBorder="0" applyAlignment="0"/>
    <xf numFmtId="318" fontId="92" fillId="0" borderId="0" applyFill="0" applyBorder="0" applyAlignment="0"/>
    <xf numFmtId="0" fontId="111" fillId="0" borderId="0" applyFill="0" applyBorder="0" applyAlignment="0"/>
    <xf numFmtId="318" fontId="92" fillId="0" borderId="0" applyFill="0" applyBorder="0" applyAlignment="0"/>
    <xf numFmtId="318" fontId="92" fillId="0" borderId="0" applyFill="0" applyBorder="0" applyAlignment="0"/>
    <xf numFmtId="318" fontId="92" fillId="0" borderId="0" applyFill="0" applyBorder="0" applyAlignment="0"/>
    <xf numFmtId="318" fontId="92" fillId="0" borderId="0" applyFill="0" applyBorder="0" applyAlignment="0"/>
    <xf numFmtId="318" fontId="92" fillId="0" borderId="0" applyFill="0" applyBorder="0" applyAlignment="0"/>
    <xf numFmtId="318" fontId="92" fillId="0" borderId="0" applyFill="0" applyBorder="0" applyAlignment="0"/>
    <xf numFmtId="318" fontId="92" fillId="0" borderId="0" applyFill="0" applyBorder="0" applyAlignment="0"/>
    <xf numFmtId="319" fontId="94" fillId="0" borderId="0" applyFill="0" applyBorder="0" applyAlignment="0"/>
    <xf numFmtId="320" fontId="92" fillId="0" borderId="0" applyFill="0" applyBorder="0" applyAlignment="0"/>
    <xf numFmtId="320" fontId="92" fillId="0" borderId="0" applyFill="0" applyBorder="0" applyAlignment="0"/>
    <xf numFmtId="0" fontId="5" fillId="0" borderId="0" applyFill="0" applyBorder="0" applyAlignment="0"/>
    <xf numFmtId="320" fontId="92" fillId="0" borderId="0" applyFill="0" applyBorder="0" applyAlignment="0"/>
    <xf numFmtId="320" fontId="92" fillId="0" borderId="0" applyFill="0" applyBorder="0" applyAlignment="0"/>
    <xf numFmtId="320" fontId="92" fillId="0" borderId="0" applyFill="0" applyBorder="0" applyAlignment="0"/>
    <xf numFmtId="320" fontId="92" fillId="0" borderId="0" applyFill="0" applyBorder="0" applyAlignment="0"/>
    <xf numFmtId="320" fontId="92" fillId="0" borderId="0" applyFill="0" applyBorder="0" applyAlignment="0"/>
    <xf numFmtId="320" fontId="92" fillId="0" borderId="0" applyFill="0" applyBorder="0" applyAlignment="0"/>
    <xf numFmtId="320" fontId="92" fillId="0" borderId="0" applyFill="0" applyBorder="0" applyAlignment="0"/>
    <xf numFmtId="0" fontId="60" fillId="0" borderId="0"/>
    <xf numFmtId="171" fontId="182" fillId="0" borderId="0" applyNumberFormat="0" applyFill="0" applyBorder="0" applyAlignment="0" applyProtection="0"/>
    <xf numFmtId="171" fontId="182" fillId="0" borderId="0" applyNumberFormat="0" applyFill="0" applyBorder="0" applyAlignment="0" applyProtection="0"/>
    <xf numFmtId="0" fontId="222" fillId="0" borderId="0" applyFill="0" applyBorder="0" applyProtection="0">
      <alignment horizontal="left" vertical="top"/>
    </xf>
    <xf numFmtId="0" fontId="63" fillId="0" borderId="0" applyNumberFormat="0" applyFill="0" applyBorder="0" applyAlignment="0" applyProtection="0"/>
    <xf numFmtId="0" fontId="41" fillId="0" borderId="0" applyNumberFormat="0" applyFill="0" applyBorder="0" applyAlignment="0" applyProtection="0"/>
    <xf numFmtId="168" fontId="223" fillId="0" borderId="0"/>
    <xf numFmtId="0" fontId="224" fillId="0" borderId="0" applyNumberFormat="0" applyFill="0" applyBorder="0" applyAlignment="0" applyProtection="0"/>
    <xf numFmtId="0" fontId="225" fillId="0" borderId="0" applyNumberFormat="0" applyFill="0" applyBorder="0" applyAlignment="0" applyProtection="0"/>
    <xf numFmtId="255" fontId="151" fillId="0" borderId="0"/>
    <xf numFmtId="3" fontId="226" fillId="0" borderId="0"/>
    <xf numFmtId="255" fontId="227" fillId="0" borderId="26" applyNumberFormat="0" applyBorder="0">
      <alignment vertical="center"/>
    </xf>
    <xf numFmtId="255" fontId="228" fillId="0" borderId="47" applyNumberFormat="0" applyBorder="0"/>
    <xf numFmtId="0" fontId="151" fillId="0" borderId="0" applyNumberFormat="0" applyFill="0" applyBorder="0" applyAlignment="0" applyProtection="0"/>
    <xf numFmtId="0" fontId="220" fillId="0" borderId="0"/>
    <xf numFmtId="0" fontId="219" fillId="0" borderId="0"/>
    <xf numFmtId="0" fontId="151" fillId="0" borderId="11">
      <alignment horizontal="center" wrapText="1"/>
    </xf>
    <xf numFmtId="6" fontId="83" fillId="0" borderId="48" applyNumberFormat="0" applyFont="0" applyFill="0" applyAlignment="0" applyProtection="0"/>
    <xf numFmtId="37" fontId="156" fillId="0" borderId="7" applyNumberFormat="0" applyFont="0" applyFill="0" applyAlignment="0"/>
    <xf numFmtId="0" fontId="229" fillId="0" borderId="49" applyNumberFormat="0" applyFill="0" applyAlignment="0" applyProtection="0"/>
    <xf numFmtId="0" fontId="230" fillId="0" borderId="50" applyNumberFormat="0" applyFont="0" applyFill="0" applyAlignment="0" applyProtection="0"/>
    <xf numFmtId="0" fontId="230" fillId="0" borderId="50" applyNumberFormat="0" applyFont="0" applyFill="0" applyAlignment="0" applyProtection="0"/>
    <xf numFmtId="0" fontId="230" fillId="0" borderId="50" applyNumberFormat="0" applyFont="0" applyFill="0" applyAlignment="0" applyProtection="0"/>
    <xf numFmtId="0" fontId="230" fillId="0" borderId="50" applyNumberFormat="0" applyFont="0" applyFill="0" applyAlignment="0" applyProtection="0"/>
    <xf numFmtId="0" fontId="230" fillId="0" borderId="50" applyNumberFormat="0" applyFont="0" applyFill="0" applyAlignment="0" applyProtection="0"/>
    <xf numFmtId="0" fontId="230" fillId="0" borderId="50" applyNumberFormat="0" applyFont="0" applyFill="0" applyAlignment="0" applyProtection="0"/>
    <xf numFmtId="257" fontId="231" fillId="0" borderId="0" applyFill="0" applyBorder="0" applyProtection="0"/>
    <xf numFmtId="255" fontId="99" fillId="0" borderId="7"/>
    <xf numFmtId="255" fontId="99" fillId="0" borderId="0"/>
    <xf numFmtId="255" fontId="36" fillId="0" borderId="7"/>
    <xf numFmtId="321" fontId="231" fillId="0" borderId="0" applyFill="0" applyBorder="0" applyProtection="0"/>
    <xf numFmtId="38" fontId="5" fillId="0" borderId="48"/>
    <xf numFmtId="3" fontId="151" fillId="0" borderId="5" applyNumberFormat="0"/>
    <xf numFmtId="0" fontId="77" fillId="0" borderId="51"/>
    <xf numFmtId="264" fontId="5" fillId="0" borderId="34" applyFill="0" applyBorder="0" applyProtection="0">
      <alignment vertical="center"/>
    </xf>
    <xf numFmtId="0" fontId="63" fillId="46" borderId="0" applyNumberFormat="0" applyFont="0" applyBorder="0" applyAlignment="0"/>
    <xf numFmtId="168" fontId="232" fillId="0" borderId="0">
      <alignment horizontal="left"/>
      <protection locked="0"/>
    </xf>
    <xf numFmtId="0" fontId="233" fillId="0" borderId="0"/>
    <xf numFmtId="0" fontId="234" fillId="0" borderId="0">
      <alignment horizontal="fill"/>
    </xf>
    <xf numFmtId="37" fontId="235" fillId="55" borderId="0"/>
    <xf numFmtId="37" fontId="236" fillId="36" borderId="0"/>
    <xf numFmtId="0" fontId="237" fillId="7" borderId="0">
      <alignment horizontal="center"/>
    </xf>
    <xf numFmtId="0" fontId="237" fillId="7" borderId="0">
      <alignment horizontal="center"/>
    </xf>
    <xf numFmtId="322" fontId="36" fillId="38" borderId="52" applyFill="0" applyBorder="0" applyAlignment="0" applyProtection="0">
      <alignment horizontal="right"/>
      <protection locked="0"/>
    </xf>
    <xf numFmtId="323" fontId="5" fillId="0" borderId="0" applyFont="0" applyFill="0" applyBorder="0" applyAlignment="0" applyProtection="0"/>
    <xf numFmtId="324" fontId="5" fillId="0" borderId="0" applyFont="0" applyFill="0" applyBorder="0" applyAlignment="0" applyProtection="0"/>
    <xf numFmtId="0" fontId="238" fillId="0" borderId="0" applyNumberFormat="0" applyFill="0" applyBorder="0" applyAlignment="0" applyProtection="0"/>
    <xf numFmtId="325" fontId="5" fillId="0" borderId="0"/>
    <xf numFmtId="37" fontId="166" fillId="0" borderId="0"/>
    <xf numFmtId="0" fontId="5" fillId="0" borderId="0">
      <alignment wrapText="1"/>
    </xf>
    <xf numFmtId="169" fontId="37" fillId="0" borderId="0"/>
    <xf numFmtId="326" fontId="63" fillId="0" borderId="0"/>
    <xf numFmtId="327" fontId="209" fillId="0" borderId="5" applyBorder="0" applyProtection="0">
      <alignment horizontal="right"/>
    </xf>
    <xf numFmtId="328" fontId="89" fillId="0" borderId="0" applyFont="0" applyFill="0" applyBorder="0" applyAlignment="0" applyProtection="0"/>
    <xf numFmtId="0" fontId="239" fillId="0" borderId="0" applyNumberFormat="0" applyFill="0" applyBorder="0" applyAlignment="0" applyProtection="0">
      <alignment vertical="top"/>
      <protection locked="0"/>
    </xf>
    <xf numFmtId="0" fontId="240" fillId="0" borderId="0"/>
    <xf numFmtId="0" fontId="241" fillId="0" borderId="0" applyNumberFormat="0" applyFill="0" applyBorder="0" applyAlignment="0" applyProtection="0">
      <alignment vertical="top"/>
      <protection locked="0"/>
    </xf>
    <xf numFmtId="0" fontId="5" fillId="0" borderId="0"/>
    <xf numFmtId="0" fontId="242" fillId="0" borderId="0"/>
    <xf numFmtId="0" fontId="243" fillId="5" borderId="0" applyNumberFormat="0" applyBorder="0" applyAlignment="0" applyProtection="0">
      <alignment vertical="center"/>
    </xf>
    <xf numFmtId="0" fontId="71" fillId="18" borderId="24" applyNumberFormat="0" applyFont="0" applyAlignment="0" applyProtection="0">
      <alignment vertical="center"/>
    </xf>
    <xf numFmtId="192" fontId="244" fillId="0" borderId="0" applyFont="0" applyFill="0" applyBorder="0" applyAlignment="0" applyProtection="0"/>
    <xf numFmtId="329" fontId="245" fillId="0" borderId="0" applyFont="0" applyFill="0" applyBorder="0" applyAlignment="0" applyProtection="0"/>
    <xf numFmtId="271" fontId="245" fillId="0" borderId="0" applyFont="0" applyFill="0" applyBorder="0" applyAlignment="0" applyProtection="0"/>
    <xf numFmtId="0" fontId="246" fillId="0" borderId="49" applyNumberFormat="0" applyFill="0" applyAlignment="0" applyProtection="0">
      <alignment vertical="center"/>
    </xf>
    <xf numFmtId="0" fontId="247" fillId="21" borderId="0" applyNumberFormat="0" applyBorder="0" applyAlignment="0" applyProtection="0">
      <alignment vertical="center"/>
    </xf>
    <xf numFmtId="0" fontId="248" fillId="22" borderId="0" applyNumberFormat="0" applyBorder="0" applyAlignment="0" applyProtection="0">
      <alignment vertical="center"/>
    </xf>
    <xf numFmtId="0" fontId="27" fillId="0" borderId="0"/>
    <xf numFmtId="0" fontId="5" fillId="0" borderId="0"/>
    <xf numFmtId="171" fontId="5" fillId="0" borderId="0"/>
    <xf numFmtId="43" fontId="5" fillId="0" borderId="0" applyFont="0" applyFill="0" applyBorder="0" applyAlignment="0" applyProtection="0"/>
    <xf numFmtId="329" fontId="249" fillId="0" borderId="0" applyFont="0" applyFill="0" applyBorder="0" applyAlignment="0" applyProtection="0"/>
    <xf numFmtId="0" fontId="5" fillId="0" borderId="0"/>
    <xf numFmtId="0" fontId="250" fillId="0" borderId="0" applyNumberFormat="0" applyFill="0" applyBorder="0" applyAlignment="0" applyProtection="0">
      <alignment vertical="center"/>
    </xf>
    <xf numFmtId="0" fontId="251" fillId="0" borderId="37" applyNumberFormat="0" applyFill="0" applyAlignment="0" applyProtection="0">
      <alignment vertical="center"/>
    </xf>
    <xf numFmtId="0" fontId="252" fillId="0" borderId="53" applyNumberFormat="0" applyFill="0" applyAlignment="0" applyProtection="0">
      <alignment vertical="center"/>
    </xf>
    <xf numFmtId="0" fontId="253" fillId="0" borderId="54" applyNumberFormat="0" applyFill="0" applyAlignment="0" applyProtection="0">
      <alignment vertical="center"/>
    </xf>
    <xf numFmtId="0" fontId="253" fillId="0" borderId="0" applyNumberFormat="0" applyFill="0" applyBorder="0" applyAlignment="0" applyProtection="0">
      <alignment vertical="center"/>
    </xf>
    <xf numFmtId="0" fontId="254" fillId="32" borderId="28" applyNumberFormat="0" applyAlignment="0" applyProtection="0">
      <alignment vertical="center"/>
    </xf>
    <xf numFmtId="0" fontId="255" fillId="0" borderId="0" applyNumberFormat="0" applyFill="0" applyBorder="0" applyAlignment="0" applyProtection="0">
      <alignment vertical="top"/>
      <protection locked="0"/>
    </xf>
    <xf numFmtId="0" fontId="256" fillId="19" borderId="19" applyNumberFormat="0" applyAlignment="0" applyProtection="0">
      <alignment vertical="center"/>
    </xf>
    <xf numFmtId="0" fontId="257" fillId="0" borderId="0" applyNumberFormat="0" applyFill="0" applyBorder="0" applyAlignment="0" applyProtection="0">
      <alignment vertical="center"/>
    </xf>
    <xf numFmtId="0" fontId="258" fillId="0" borderId="0" applyNumberFormat="0" applyFill="0" applyBorder="0" applyAlignment="0" applyProtection="0">
      <alignment vertical="center"/>
    </xf>
    <xf numFmtId="330" fontId="245" fillId="0" borderId="0" applyFont="0" applyFill="0" applyBorder="0" applyAlignment="0" applyProtection="0"/>
    <xf numFmtId="279" fontId="245" fillId="0" borderId="0" applyFont="0" applyFill="0" applyBorder="0" applyAlignment="0" applyProtection="0"/>
    <xf numFmtId="44" fontId="5" fillId="0" borderId="0" applyFont="0" applyFill="0" applyBorder="0" applyAlignment="0" applyProtection="0"/>
    <xf numFmtId="0" fontId="75" fillId="29" borderId="0" applyNumberFormat="0" applyBorder="0" applyAlignment="0" applyProtection="0">
      <alignment vertical="center"/>
    </xf>
    <xf numFmtId="0" fontId="75" fillId="14" borderId="0" applyNumberFormat="0" applyBorder="0" applyAlignment="0" applyProtection="0">
      <alignment vertical="center"/>
    </xf>
    <xf numFmtId="0" fontId="75" fillId="30" borderId="0" applyNumberFormat="0" applyBorder="0" applyAlignment="0" applyProtection="0">
      <alignment vertical="center"/>
    </xf>
    <xf numFmtId="0" fontId="75" fillId="27" borderId="0" applyNumberFormat="0" applyBorder="0" applyAlignment="0" applyProtection="0">
      <alignment vertical="center"/>
    </xf>
    <xf numFmtId="0" fontId="75" fillId="13" borderId="0" applyNumberFormat="0" applyBorder="0" applyAlignment="0" applyProtection="0">
      <alignment vertical="center"/>
    </xf>
    <xf numFmtId="0" fontId="75" fillId="10" borderId="0" applyNumberFormat="0" applyBorder="0" applyAlignment="0" applyProtection="0">
      <alignment vertical="center"/>
    </xf>
    <xf numFmtId="0" fontId="259" fillId="24" borderId="19" applyNumberFormat="0" applyAlignment="0" applyProtection="0">
      <alignment vertical="center"/>
    </xf>
    <xf numFmtId="0" fontId="260" fillId="19" borderId="20" applyNumberFormat="0" applyAlignment="0" applyProtection="0">
      <alignment vertical="center"/>
    </xf>
    <xf numFmtId="331" fontId="249" fillId="0" borderId="0" applyFont="0" applyFill="0" applyBorder="0" applyAlignment="0" applyProtection="0"/>
    <xf numFmtId="332" fontId="249" fillId="0" borderId="0" applyFont="0" applyFill="0" applyBorder="0" applyAlignment="0" applyProtection="0"/>
    <xf numFmtId="0" fontId="261" fillId="0" borderId="40" applyNumberFormat="0" applyFill="0" applyAlignment="0" applyProtection="0">
      <alignment vertical="center"/>
    </xf>
    <xf numFmtId="43" fontId="27" fillId="0" borderId="0" applyFont="0" applyFill="0" applyBorder="0" applyAlignment="0" applyProtection="0"/>
    <xf numFmtId="0" fontId="7" fillId="0" borderId="0"/>
  </cellStyleXfs>
  <cellXfs count="387">
    <xf numFmtId="0" fontId="0" fillId="0" borderId="0" xfId="0"/>
    <xf numFmtId="0" fontId="7" fillId="0" borderId="0" xfId="4" applyFont="1"/>
    <xf numFmtId="0" fontId="7" fillId="0" borderId="0" xfId="5" applyFont="1" applyAlignment="1">
      <alignment horizontal="left"/>
    </xf>
    <xf numFmtId="0" fontId="12" fillId="0" borderId="0" xfId="5" applyFont="1" applyAlignment="1">
      <alignment horizontal="center"/>
    </xf>
    <xf numFmtId="0" fontId="12" fillId="0" borderId="0" xfId="6" applyFont="1" applyAlignment="1">
      <alignment horizontal="right"/>
    </xf>
    <xf numFmtId="0" fontId="12" fillId="0" borderId="5" xfId="5" applyFont="1" applyBorder="1"/>
    <xf numFmtId="0" fontId="12" fillId="0" borderId="5" xfId="5" applyFont="1" applyFill="1" applyBorder="1"/>
    <xf numFmtId="0" fontId="12" fillId="0" borderId="0" xfId="5" applyFont="1"/>
    <xf numFmtId="0" fontId="12" fillId="0" borderId="0" xfId="5" applyFont="1" applyFill="1" applyAlignment="1">
      <alignment horizontal="right"/>
    </xf>
    <xf numFmtId="164" fontId="8" fillId="0" borderId="0" xfId="1" applyNumberFormat="1" applyFont="1" applyFill="1"/>
    <xf numFmtId="165" fontId="8" fillId="0" borderId="0" xfId="2" applyNumberFormat="1" applyFont="1" applyFill="1"/>
    <xf numFmtId="0" fontId="13" fillId="2" borderId="0" xfId="0" applyFont="1" applyFill="1"/>
    <xf numFmtId="0" fontId="7" fillId="0" borderId="0" xfId="0" applyFont="1"/>
    <xf numFmtId="164" fontId="7" fillId="0" borderId="0" xfId="0" applyNumberFormat="1" applyFont="1"/>
    <xf numFmtId="0" fontId="7" fillId="0" borderId="0" xfId="0" applyFont="1" applyAlignment="1">
      <alignment horizontal="right"/>
    </xf>
    <xf numFmtId="164" fontId="7" fillId="0" borderId="0" xfId="1" applyNumberFormat="1" applyFont="1"/>
    <xf numFmtId="0" fontId="15" fillId="0" borderId="0" xfId="0" applyFont="1"/>
    <xf numFmtId="0" fontId="16" fillId="0" borderId="0" xfId="0" applyFont="1" applyFill="1" applyAlignment="1">
      <alignment horizontal="left" vertical="center"/>
    </xf>
    <xf numFmtId="0" fontId="7" fillId="0" borderId="8" xfId="0" applyFont="1" applyBorder="1"/>
    <xf numFmtId="0" fontId="7" fillId="0" borderId="2" xfId="0" applyFont="1" applyBorder="1"/>
    <xf numFmtId="164" fontId="7" fillId="0" borderId="0" xfId="0" applyNumberFormat="1" applyFont="1" applyFill="1" applyBorder="1"/>
    <xf numFmtId="0" fontId="7" fillId="0" borderId="4" xfId="0" applyFont="1" applyBorder="1"/>
    <xf numFmtId="0" fontId="7" fillId="0" borderId="13" xfId="0" applyFont="1" applyBorder="1"/>
    <xf numFmtId="0" fontId="7" fillId="0" borderId="0" xfId="0" applyFont="1" applyBorder="1"/>
    <xf numFmtId="165" fontId="7" fillId="0" borderId="11" xfId="2" applyNumberFormat="1" applyFont="1" applyFill="1" applyBorder="1"/>
    <xf numFmtId="9" fontId="7" fillId="0" borderId="0" xfId="3" applyFont="1"/>
    <xf numFmtId="164" fontId="7" fillId="0" borderId="11" xfId="0" applyNumberFormat="1" applyFont="1" applyFill="1" applyBorder="1"/>
    <xf numFmtId="0" fontId="7" fillId="0" borderId="1" xfId="0" applyFont="1" applyBorder="1"/>
    <xf numFmtId="0" fontId="19" fillId="0" borderId="0" xfId="0" applyFont="1" applyAlignment="1">
      <alignment horizontal="left"/>
    </xf>
    <xf numFmtId="0" fontId="9" fillId="0" borderId="0" xfId="0" applyFont="1" applyAlignment="1">
      <alignment horizontal="left"/>
    </xf>
    <xf numFmtId="164" fontId="20" fillId="0" borderId="0" xfId="0" applyNumberFormat="1" applyFont="1" applyFill="1" applyBorder="1"/>
    <xf numFmtId="0" fontId="15" fillId="0" borderId="0" xfId="0" applyFont="1" applyAlignment="1">
      <alignment horizontal="right"/>
    </xf>
    <xf numFmtId="164" fontId="15" fillId="0" borderId="0" xfId="0" applyNumberFormat="1" applyFont="1"/>
    <xf numFmtId="164" fontId="20" fillId="0" borderId="5" xfId="0" applyNumberFormat="1" applyFont="1" applyFill="1" applyBorder="1"/>
    <xf numFmtId="164" fontId="20" fillId="0" borderId="7" xfId="0" applyNumberFormat="1" applyFont="1" applyFill="1" applyBorder="1"/>
    <xf numFmtId="164" fontId="20" fillId="0" borderId="11" xfId="0" applyNumberFormat="1" applyFont="1" applyFill="1" applyBorder="1"/>
    <xf numFmtId="165" fontId="20" fillId="0" borderId="0" xfId="2" applyNumberFormat="1" applyFont="1" applyFill="1" applyBorder="1"/>
    <xf numFmtId="0" fontId="7" fillId="0" borderId="5" xfId="0" applyFont="1" applyBorder="1" applyAlignment="1">
      <alignment horizontal="right"/>
    </xf>
    <xf numFmtId="0" fontId="7" fillId="0" borderId="5" xfId="0" applyFont="1" applyBorder="1"/>
    <xf numFmtId="9" fontId="7" fillId="0" borderId="5" xfId="3" applyFont="1" applyBorder="1"/>
    <xf numFmtId="0" fontId="21" fillId="0" borderId="11" xfId="0" applyFont="1" applyBorder="1" applyAlignment="1">
      <alignment horizontal="right"/>
    </xf>
    <xf numFmtId="167" fontId="21" fillId="0" borderId="11" xfId="3" applyNumberFormat="1" applyFont="1" applyBorder="1"/>
    <xf numFmtId="165" fontId="20" fillId="0" borderId="7" xfId="2" applyNumberFormat="1" applyFont="1" applyFill="1" applyBorder="1"/>
    <xf numFmtId="165" fontId="20" fillId="0" borderId="5" xfId="2" applyNumberFormat="1" applyFont="1" applyFill="1" applyBorder="1"/>
    <xf numFmtId="165" fontId="20" fillId="0" borderId="11" xfId="2" applyNumberFormat="1" applyFont="1" applyFill="1" applyBorder="1"/>
    <xf numFmtId="167" fontId="7" fillId="0" borderId="5" xfId="3" applyNumberFormat="1" applyFont="1" applyBorder="1"/>
    <xf numFmtId="0" fontId="22" fillId="0" borderId="0" xfId="0" applyFont="1" applyAlignment="1">
      <alignment horizontal="center"/>
    </xf>
    <xf numFmtId="0" fontId="14" fillId="0" borderId="0" xfId="0" applyFont="1"/>
    <xf numFmtId="0" fontId="23" fillId="0" borderId="0" xfId="0" applyFont="1"/>
    <xf numFmtId="0" fontId="7" fillId="0" borderId="0" xfId="4" applyFont="1" applyBorder="1" applyAlignment="1"/>
    <xf numFmtId="0" fontId="7" fillId="0" borderId="0" xfId="0" applyFont="1" applyFill="1" applyBorder="1"/>
    <xf numFmtId="0" fontId="24" fillId="0" borderId="10" xfId="0" applyFont="1" applyBorder="1"/>
    <xf numFmtId="0" fontId="24" fillId="0" borderId="11" xfId="0" applyFont="1" applyBorder="1"/>
    <xf numFmtId="164" fontId="20" fillId="0" borderId="11" xfId="1" applyNumberFormat="1" applyFont="1" applyFill="1" applyBorder="1"/>
    <xf numFmtId="165" fontId="7" fillId="0" borderId="0" xfId="2" applyNumberFormat="1" applyFont="1"/>
    <xf numFmtId="0" fontId="14" fillId="0" borderId="0" xfId="0" applyFont="1" applyAlignment="1">
      <alignment vertical="center"/>
    </xf>
    <xf numFmtId="166" fontId="7" fillId="0" borderId="0" xfId="2" applyNumberFormat="1" applyFont="1"/>
    <xf numFmtId="165" fontId="7" fillId="0" borderId="11" xfId="2" applyNumberFormat="1" applyFont="1" applyBorder="1"/>
    <xf numFmtId="0" fontId="9" fillId="0" borderId="1" xfId="4" applyFont="1" applyBorder="1" applyAlignment="1">
      <alignment wrapText="1"/>
    </xf>
    <xf numFmtId="0" fontId="9" fillId="0" borderId="10" xfId="4" applyFont="1" applyBorder="1"/>
    <xf numFmtId="0" fontId="9" fillId="0" borderId="10" xfId="4" applyFont="1" applyBorder="1" applyAlignment="1">
      <alignment wrapText="1"/>
    </xf>
    <xf numFmtId="0" fontId="8" fillId="0" borderId="10" xfId="4" applyFont="1" applyBorder="1" applyAlignment="1">
      <alignment horizontal="left"/>
    </xf>
    <xf numFmtId="0" fontId="8" fillId="0" borderId="1" xfId="4" applyFont="1" applyBorder="1" applyAlignment="1">
      <alignment horizontal="left"/>
    </xf>
    <xf numFmtId="0" fontId="8" fillId="0" borderId="12" xfId="4" applyFont="1" applyBorder="1" applyAlignment="1">
      <alignment horizontal="left"/>
    </xf>
    <xf numFmtId="0" fontId="8" fillId="0" borderId="1" xfId="4" applyFont="1" applyFill="1" applyBorder="1" applyAlignment="1">
      <alignment horizontal="center"/>
    </xf>
    <xf numFmtId="0" fontId="7" fillId="2" borderId="0" xfId="0" applyFont="1" applyFill="1" applyProtection="1">
      <protection locked="0"/>
    </xf>
    <xf numFmtId="17" fontId="262" fillId="2" borderId="0" xfId="0" applyNumberFormat="1" applyFont="1" applyFill="1"/>
    <xf numFmtId="0" fontId="15" fillId="2" borderId="0" xfId="0" applyFont="1" applyFill="1" applyProtection="1">
      <protection locked="0"/>
    </xf>
    <xf numFmtId="0" fontId="27" fillId="2" borderId="0" xfId="0" applyFont="1" applyFill="1" applyProtection="1">
      <protection locked="0"/>
    </xf>
    <xf numFmtId="0" fontId="17" fillId="2" borderId="0" xfId="0" applyFont="1" applyFill="1" applyProtection="1">
      <protection locked="0"/>
    </xf>
    <xf numFmtId="0" fontId="18" fillId="2" borderId="0" xfId="0" applyFont="1" applyFill="1" applyProtection="1">
      <protection locked="0"/>
    </xf>
    <xf numFmtId="0" fontId="263" fillId="2" borderId="0" xfId="0" applyFont="1" applyFill="1" applyProtection="1">
      <protection locked="0"/>
    </xf>
    <xf numFmtId="0" fontId="263" fillId="2" borderId="0" xfId="0" applyFont="1" applyFill="1" applyAlignment="1" applyProtection="1">
      <protection locked="0"/>
    </xf>
    <xf numFmtId="0" fontId="7" fillId="2" borderId="0" xfId="0" applyFont="1" applyFill="1"/>
    <xf numFmtId="0" fontId="8" fillId="0" borderId="0" xfId="0" applyFont="1"/>
    <xf numFmtId="0" fontId="8" fillId="2" borderId="0" xfId="0" applyFont="1" applyFill="1"/>
    <xf numFmtId="0" fontId="15" fillId="0" borderId="0" xfId="0" applyFont="1" applyAlignment="1"/>
    <xf numFmtId="0" fontId="7" fillId="0" borderId="1" xfId="4" applyFont="1" applyBorder="1" applyAlignment="1">
      <alignment horizontal="center"/>
    </xf>
    <xf numFmtId="0" fontId="7" fillId="0" borderId="12" xfId="4" applyFont="1" applyBorder="1" applyAlignment="1">
      <alignment horizontal="center"/>
    </xf>
    <xf numFmtId="0" fontId="7" fillId="0" borderId="11" xfId="4" applyFont="1" applyBorder="1"/>
    <xf numFmtId="0" fontId="7" fillId="0" borderId="12" xfId="4" applyFont="1" applyBorder="1"/>
    <xf numFmtId="0" fontId="8" fillId="0" borderId="1" xfId="4" applyFont="1" applyBorder="1" applyAlignment="1">
      <alignment horizontal="center"/>
    </xf>
    <xf numFmtId="165" fontId="20" fillId="0" borderId="8" xfId="2" applyNumberFormat="1" applyFont="1" applyBorder="1"/>
    <xf numFmtId="0" fontId="27" fillId="0" borderId="0" xfId="0" applyFont="1"/>
    <xf numFmtId="0" fontId="27" fillId="0" borderId="0" xfId="0" applyFont="1" applyAlignment="1">
      <alignment horizontal="center" vertical="center"/>
    </xf>
    <xf numFmtId="0" fontId="264" fillId="0" borderId="0" xfId="0" applyFont="1" applyAlignment="1">
      <alignment horizontal="center" vertical="center"/>
    </xf>
    <xf numFmtId="0" fontId="27" fillId="0" borderId="0" xfId="0" applyFont="1" applyFill="1" applyBorder="1" applyAlignment="1">
      <alignment horizontal="center" vertical="center"/>
    </xf>
    <xf numFmtId="0" fontId="27" fillId="4" borderId="1" xfId="0" applyFont="1" applyFill="1" applyBorder="1" applyAlignment="1">
      <alignment horizontal="center" vertical="center"/>
    </xf>
    <xf numFmtId="0" fontId="27" fillId="4" borderId="8" xfId="0" applyFont="1" applyFill="1" applyBorder="1" applyAlignment="1">
      <alignment horizontal="center" vertical="center"/>
    </xf>
    <xf numFmtId="0" fontId="18" fillId="0" borderId="0" xfId="0" applyFont="1"/>
    <xf numFmtId="164" fontId="27" fillId="0" borderId="0" xfId="0" applyNumberFormat="1" applyFont="1" applyFill="1" applyBorder="1" applyAlignment="1">
      <alignment horizontal="center" vertical="center"/>
    </xf>
    <xf numFmtId="164" fontId="18" fillId="0" borderId="0" xfId="0" applyNumberFormat="1" applyFont="1"/>
    <xf numFmtId="0" fontId="27" fillId="0" borderId="0" xfId="0" applyFont="1" applyFill="1"/>
    <xf numFmtId="164" fontId="27" fillId="0" borderId="0" xfId="1" applyNumberFormat="1" applyFont="1" applyFill="1" applyBorder="1"/>
    <xf numFmtId="0" fontId="27" fillId="0" borderId="1" xfId="0" applyFont="1" applyBorder="1" applyAlignment="1">
      <alignment horizontal="center" vertical="center"/>
    </xf>
    <xf numFmtId="0" fontId="27" fillId="0" borderId="0" xfId="0" applyFont="1" applyFill="1" applyBorder="1"/>
    <xf numFmtId="9" fontId="27" fillId="0" borderId="0" xfId="3" applyNumberFormat="1" applyFont="1"/>
    <xf numFmtId="165" fontId="27" fillId="0" borderId="0" xfId="2" applyNumberFormat="1" applyFont="1" applyFill="1" applyBorder="1"/>
    <xf numFmtId="0" fontId="7" fillId="0" borderId="0" xfId="5" applyFont="1"/>
    <xf numFmtId="0" fontId="7" fillId="0" borderId="0" xfId="0" applyFont="1" applyAlignment="1">
      <alignment horizontal="center"/>
    </xf>
    <xf numFmtId="0" fontId="13" fillId="0" borderId="0" xfId="0" applyFont="1"/>
    <xf numFmtId="0" fontId="20" fillId="0" borderId="0" xfId="0" applyFont="1"/>
    <xf numFmtId="0" fontId="20" fillId="0" borderId="0" xfId="0" applyFont="1" applyAlignment="1">
      <alignment horizontal="center"/>
    </xf>
    <xf numFmtId="0" fontId="265" fillId="0" borderId="0" xfId="0" applyFont="1"/>
    <xf numFmtId="0" fontId="7" fillId="0" borderId="0" xfId="0" applyFont="1" applyFill="1" applyBorder="1" applyAlignment="1">
      <alignment horizontal="center"/>
    </xf>
    <xf numFmtId="0" fontId="9" fillId="0" borderId="0" xfId="0" applyFont="1"/>
    <xf numFmtId="0" fontId="20" fillId="0" borderId="0" xfId="0" applyFont="1" applyFill="1" applyBorder="1"/>
    <xf numFmtId="0" fontId="20" fillId="0" borderId="0" xfId="0" applyFont="1" applyFill="1" applyBorder="1" applyAlignment="1">
      <alignment horizontal="center"/>
    </xf>
    <xf numFmtId="9" fontId="7" fillId="0" borderId="0" xfId="3" applyFont="1" applyFill="1" applyBorder="1"/>
    <xf numFmtId="164" fontId="20" fillId="0" borderId="0" xfId="1" applyNumberFormat="1" applyFont="1" applyFill="1" applyBorder="1"/>
    <xf numFmtId="166" fontId="20" fillId="0" borderId="0" xfId="2" applyNumberFormat="1" applyFont="1" applyFill="1" applyBorder="1"/>
    <xf numFmtId="0" fontId="266" fillId="0" borderId="0" xfId="0" applyFont="1"/>
    <xf numFmtId="0" fontId="20" fillId="4" borderId="8" xfId="0" applyFont="1" applyFill="1" applyBorder="1" applyAlignment="1">
      <alignment horizontal="center"/>
    </xf>
    <xf numFmtId="0" fontId="20" fillId="4" borderId="1" xfId="0" applyFont="1" applyFill="1" applyBorder="1"/>
    <xf numFmtId="0" fontId="7" fillId="4" borderId="1" xfId="0" applyFont="1" applyFill="1" applyBorder="1" applyAlignment="1">
      <alignment horizontal="center"/>
    </xf>
    <xf numFmtId="0" fontId="7" fillId="4" borderId="11" xfId="0" applyFont="1" applyFill="1" applyBorder="1" applyAlignment="1">
      <alignment horizontal="center"/>
    </xf>
    <xf numFmtId="0" fontId="7" fillId="4" borderId="12" xfId="0" applyFont="1" applyFill="1" applyBorder="1" applyAlignment="1">
      <alignment horizontal="center"/>
    </xf>
    <xf numFmtId="0" fontId="20" fillId="4" borderId="8" xfId="0" applyFont="1" applyFill="1" applyBorder="1"/>
    <xf numFmtId="0" fontId="20" fillId="4" borderId="2" xfId="0" applyFont="1" applyFill="1" applyBorder="1" applyAlignment="1">
      <alignment horizontal="center"/>
    </xf>
    <xf numFmtId="0" fontId="20" fillId="0" borderId="2" xfId="0" applyFont="1" applyBorder="1"/>
    <xf numFmtId="164" fontId="7" fillId="0" borderId="14" xfId="1" applyNumberFormat="1" applyFont="1" applyBorder="1"/>
    <xf numFmtId="0" fontId="20" fillId="0" borderId="13" xfId="0" applyFont="1" applyBorder="1"/>
    <xf numFmtId="165" fontId="7" fillId="0" borderId="2" xfId="2" applyNumberFormat="1" applyFont="1" applyBorder="1"/>
    <xf numFmtId="9" fontId="20" fillId="0" borderId="8" xfId="3" applyFont="1" applyFill="1" applyBorder="1" applyAlignment="1">
      <alignment horizontal="center"/>
    </xf>
    <xf numFmtId="0" fontId="20" fillId="0" borderId="14" xfId="0" applyFont="1" applyBorder="1"/>
    <xf numFmtId="9" fontId="20" fillId="0" borderId="2" xfId="3" applyFont="1" applyFill="1" applyBorder="1" applyAlignment="1">
      <alignment horizontal="center"/>
    </xf>
    <xf numFmtId="164" fontId="15" fillId="0" borderId="0" xfId="1" applyNumberFormat="1" applyFont="1" applyFill="1" applyBorder="1" applyAlignment="1">
      <alignment horizontal="center"/>
    </xf>
    <xf numFmtId="165" fontId="15" fillId="0" borderId="0" xfId="0" applyNumberFormat="1" applyFont="1" applyFill="1" applyBorder="1" applyAlignment="1">
      <alignment horizontal="center"/>
    </xf>
    <xf numFmtId="165" fontId="15" fillId="0" borderId="0" xfId="2" applyNumberFormat="1" applyFont="1" applyFill="1" applyBorder="1" applyAlignment="1">
      <alignment horizontal="center"/>
    </xf>
    <xf numFmtId="9" fontId="20" fillId="0" borderId="4" xfId="3" applyFont="1" applyFill="1" applyBorder="1" applyAlignment="1">
      <alignment horizontal="center"/>
    </xf>
    <xf numFmtId="0" fontId="20" fillId="0" borderId="1" xfId="0" applyFont="1" applyBorder="1"/>
    <xf numFmtId="164" fontId="7" fillId="0" borderId="10" xfId="1" applyNumberFormat="1" applyFont="1" applyBorder="1"/>
    <xf numFmtId="164" fontId="7" fillId="0" borderId="1" xfId="1" applyNumberFormat="1" applyFont="1" applyBorder="1"/>
    <xf numFmtId="0" fontId="20" fillId="0" borderId="10" xfId="0" applyFont="1" applyBorder="1"/>
    <xf numFmtId="165" fontId="267" fillId="0" borderId="0" xfId="2" applyNumberFormat="1" applyFont="1"/>
    <xf numFmtId="0" fontId="8" fillId="0" borderId="0" xfId="0" applyFont="1" applyFill="1" applyBorder="1"/>
    <xf numFmtId="164" fontId="15" fillId="0" borderId="0" xfId="1" applyNumberFormat="1" applyFont="1" applyFill="1" applyBorder="1"/>
    <xf numFmtId="9" fontId="20" fillId="0" borderId="0" xfId="3" applyFont="1" applyFill="1" applyBorder="1" applyAlignment="1">
      <alignment horizontal="center"/>
    </xf>
    <xf numFmtId="0" fontId="20" fillId="0" borderId="0" xfId="0" applyFont="1" applyBorder="1"/>
    <xf numFmtId="164" fontId="20" fillId="0" borderId="0" xfId="1" applyNumberFormat="1" applyFont="1" applyBorder="1"/>
    <xf numFmtId="166" fontId="20" fillId="0" borderId="0" xfId="2" applyNumberFormat="1" applyFont="1" applyBorder="1"/>
    <xf numFmtId="0" fontId="20" fillId="0" borderId="4" xfId="0" applyFont="1" applyBorder="1"/>
    <xf numFmtId="0" fontId="20" fillId="0" borderId="15" xfId="0" applyFont="1" applyBorder="1"/>
    <xf numFmtId="165" fontId="20" fillId="0" borderId="4" xfId="2" applyNumberFormat="1" applyFont="1" applyFill="1" applyBorder="1"/>
    <xf numFmtId="43" fontId="20" fillId="0" borderId="0" xfId="1" applyNumberFormat="1" applyFont="1" applyBorder="1"/>
    <xf numFmtId="165" fontId="20" fillId="0" borderId="0" xfId="2" applyNumberFormat="1" applyFont="1" applyBorder="1"/>
    <xf numFmtId="164" fontId="15" fillId="0" borderId="0" xfId="1" applyNumberFormat="1" applyFont="1" applyFill="1"/>
    <xf numFmtId="1" fontId="15" fillId="0" borderId="0" xfId="0" applyNumberFormat="1" applyFont="1" applyFill="1"/>
    <xf numFmtId="164" fontId="20" fillId="0" borderId="14" xfId="1" applyNumberFormat="1" applyFont="1" applyBorder="1"/>
    <xf numFmtId="165" fontId="20" fillId="0" borderId="2" xfId="2" applyNumberFormat="1" applyFont="1" applyBorder="1"/>
    <xf numFmtId="164" fontId="20" fillId="0" borderId="15" xfId="1" applyNumberFormat="1" applyFont="1" applyBorder="1"/>
    <xf numFmtId="0" fontId="7" fillId="4" borderId="8" xfId="0" applyFont="1" applyFill="1" applyBorder="1" applyAlignment="1">
      <alignment horizontal="center"/>
    </xf>
    <xf numFmtId="0" fontId="12" fillId="0" borderId="0" xfId="0" applyFont="1"/>
    <xf numFmtId="17" fontId="13" fillId="0" borderId="0" xfId="0" applyNumberFormat="1" applyFont="1"/>
    <xf numFmtId="0" fontId="7" fillId="4" borderId="1" xfId="0" applyFont="1" applyFill="1" applyBorder="1"/>
    <xf numFmtId="0" fontId="16" fillId="2" borderId="0" xfId="0" applyFont="1" applyFill="1"/>
    <xf numFmtId="0" fontId="27" fillId="0" borderId="1" xfId="297" applyFont="1" applyBorder="1" applyAlignment="1">
      <alignment horizontal="center"/>
    </xf>
    <xf numFmtId="0" fontId="8" fillId="0" borderId="8" xfId="4" applyFont="1" applyBorder="1" applyAlignment="1">
      <alignment horizontal="center"/>
    </xf>
    <xf numFmtId="0" fontId="27" fillId="0" borderId="8" xfId="0" applyFont="1" applyFill="1" applyBorder="1" applyAlignment="1">
      <alignment vertical="center"/>
    </xf>
    <xf numFmtId="0" fontId="27" fillId="0" borderId="4" xfId="0" applyFont="1" applyFill="1" applyBorder="1" applyAlignment="1">
      <alignment vertical="center"/>
    </xf>
    <xf numFmtId="0" fontId="27" fillId="0" borderId="8" xfId="0" applyFont="1" applyBorder="1" applyAlignment="1">
      <alignment vertical="center"/>
    </xf>
    <xf numFmtId="0" fontId="27" fillId="0" borderId="2" xfId="0" applyFont="1" applyBorder="1" applyAlignment="1">
      <alignment vertical="center"/>
    </xf>
    <xf numFmtId="0" fontId="27" fillId="0" borderId="4" xfId="0" applyFont="1" applyBorder="1" applyAlignment="1">
      <alignment vertical="center"/>
    </xf>
    <xf numFmtId="0" fontId="27" fillId="0" borderId="2" xfId="0" applyFont="1" applyFill="1" applyBorder="1" applyAlignment="1">
      <alignment vertical="center"/>
    </xf>
    <xf numFmtId="166" fontId="20" fillId="0" borderId="2" xfId="2" applyNumberFormat="1" applyFont="1" applyFill="1" applyBorder="1"/>
    <xf numFmtId="0" fontId="268" fillId="0" borderId="0" xfId="0" applyFont="1" applyAlignment="1">
      <alignment horizontal="center" vertical="center" readingOrder="1"/>
    </xf>
    <xf numFmtId="43" fontId="7" fillId="0" borderId="0" xfId="0" applyNumberFormat="1" applyFont="1"/>
    <xf numFmtId="0" fontId="269" fillId="0" borderId="0" xfId="0" applyFont="1" applyAlignment="1">
      <alignment horizontal="left" vertical="center" readingOrder="1"/>
    </xf>
    <xf numFmtId="0" fontId="16" fillId="0" borderId="0" xfId="0" applyFont="1" applyAlignment="1">
      <alignment horizontal="left"/>
    </xf>
    <xf numFmtId="0" fontId="17" fillId="4" borderId="1" xfId="0" applyFont="1" applyFill="1" applyBorder="1" applyAlignment="1">
      <alignment horizontal="left" vertical="center"/>
    </xf>
    <xf numFmtId="0" fontId="21" fillId="0" borderId="0" xfId="0" applyFont="1" applyBorder="1" applyAlignment="1">
      <alignment horizontal="right"/>
    </xf>
    <xf numFmtId="0" fontId="7" fillId="0" borderId="0" xfId="0" applyFont="1" applyBorder="1" applyAlignment="1">
      <alignment horizontal="right"/>
    </xf>
    <xf numFmtId="164" fontId="15" fillId="0" borderId="0" xfId="1" applyNumberFormat="1" applyFont="1" applyBorder="1"/>
    <xf numFmtId="0" fontId="7" fillId="0" borderId="10" xfId="0" applyFont="1" applyBorder="1"/>
    <xf numFmtId="0" fontId="7" fillId="0" borderId="12" xfId="0" applyFont="1" applyBorder="1"/>
    <xf numFmtId="0" fontId="7" fillId="0" borderId="1" xfId="0" applyFont="1" applyBorder="1" applyAlignment="1">
      <alignment horizontal="center"/>
    </xf>
    <xf numFmtId="0" fontId="21" fillId="0" borderId="0" xfId="0" applyFont="1"/>
    <xf numFmtId="0" fontId="264" fillId="0" borderId="0" xfId="0" applyFont="1"/>
    <xf numFmtId="0" fontId="270" fillId="0" borderId="1" xfId="0" applyFont="1" applyBorder="1"/>
    <xf numFmtId="0" fontId="270" fillId="0" borderId="0" xfId="0" applyFont="1"/>
    <xf numFmtId="9" fontId="270" fillId="0" borderId="0" xfId="3" applyFont="1"/>
    <xf numFmtId="165" fontId="7" fillId="0" borderId="0" xfId="0" applyNumberFormat="1" applyFont="1"/>
    <xf numFmtId="0" fontId="20" fillId="0" borderId="0" xfId="0" applyFont="1" applyFill="1" applyBorder="1" applyAlignment="1">
      <alignment horizontal="center"/>
    </xf>
    <xf numFmtId="17" fontId="262" fillId="2" borderId="0" xfId="0" quotePrefix="1" applyNumberFormat="1" applyFont="1" applyFill="1"/>
    <xf numFmtId="9" fontId="20" fillId="0" borderId="1" xfId="3" applyFont="1" applyFill="1" applyBorder="1" applyAlignment="1">
      <alignment horizontal="center"/>
    </xf>
    <xf numFmtId="165" fontId="25" fillId="0" borderId="0" xfId="0" applyNumberFormat="1" applyFont="1" applyFill="1"/>
    <xf numFmtId="164" fontId="25" fillId="0" borderId="0" xfId="1" applyNumberFormat="1" applyFont="1" applyFill="1"/>
    <xf numFmtId="0" fontId="15" fillId="0" borderId="0" xfId="0" applyFont="1" applyFill="1" applyBorder="1" applyAlignment="1">
      <alignment horizontal="right"/>
    </xf>
    <xf numFmtId="165" fontId="15" fillId="0" borderId="0" xfId="2" applyNumberFormat="1" applyFont="1"/>
    <xf numFmtId="164" fontId="15" fillId="0" borderId="0" xfId="0" applyNumberFormat="1" applyFont="1" applyFill="1"/>
    <xf numFmtId="165" fontId="7" fillId="0" borderId="1" xfId="2" applyNumberFormat="1" applyFont="1" applyBorder="1"/>
    <xf numFmtId="0" fontId="271" fillId="0" borderId="0" xfId="0" applyFont="1" applyAlignment="1">
      <alignment horizontal="left" vertical="center"/>
    </xf>
    <xf numFmtId="0" fontId="7" fillId="0" borderId="12" xfId="0" applyFont="1" applyBorder="1" applyAlignment="1">
      <alignment horizontal="right"/>
    </xf>
    <xf numFmtId="1" fontId="7" fillId="0" borderId="1" xfId="0" applyNumberFormat="1" applyFont="1" applyBorder="1"/>
    <xf numFmtId="0" fontId="23" fillId="0" borderId="1" xfId="0" applyFont="1" applyBorder="1"/>
    <xf numFmtId="1" fontId="23" fillId="0" borderId="1" xfId="0" applyNumberFormat="1" applyFont="1" applyBorder="1"/>
    <xf numFmtId="3" fontId="23" fillId="0" borderId="1" xfId="1" applyNumberFormat="1" applyFont="1" applyBorder="1" applyAlignment="1">
      <alignment horizontal="right"/>
    </xf>
    <xf numFmtId="0" fontId="7" fillId="4" borderId="10" xfId="4" applyFont="1" applyFill="1" applyBorder="1" applyAlignment="1">
      <alignment horizontal="left" vertical="center"/>
    </xf>
    <xf numFmtId="0" fontId="7" fillId="4" borderId="11" xfId="4" applyFont="1" applyFill="1" applyBorder="1" applyAlignment="1">
      <alignment horizontal="left" vertical="center"/>
    </xf>
    <xf numFmtId="0" fontId="7" fillId="4" borderId="12" xfId="4" applyFont="1" applyFill="1" applyBorder="1" applyAlignment="1">
      <alignment horizontal="left" vertical="center"/>
    </xf>
    <xf numFmtId="164" fontId="7" fillId="0" borderId="0" xfId="0" applyNumberFormat="1" applyFont="1" applyFill="1"/>
    <xf numFmtId="0" fontId="7" fillId="0" borderId="0" xfId="0" applyFont="1" applyFill="1"/>
    <xf numFmtId="0" fontId="7" fillId="0" borderId="2" xfId="0" applyFont="1" applyFill="1" applyBorder="1"/>
    <xf numFmtId="164" fontId="23" fillId="3" borderId="1" xfId="1" applyNumberFormat="1" applyFont="1" applyFill="1" applyBorder="1"/>
    <xf numFmtId="0" fontId="8" fillId="0" borderId="1" xfId="4" quotePrefix="1" applyFont="1" applyBorder="1" applyAlignment="1">
      <alignment horizontal="center"/>
    </xf>
    <xf numFmtId="164" fontId="17" fillId="0" borderId="11" xfId="1" applyNumberFormat="1" applyFont="1" applyBorder="1"/>
    <xf numFmtId="0" fontId="27" fillId="4" borderId="11" xfId="0" applyFont="1" applyFill="1" applyBorder="1" applyAlignment="1">
      <alignment horizontal="center" vertical="center"/>
    </xf>
    <xf numFmtId="165" fontId="17" fillId="0" borderId="11" xfId="2" applyNumberFormat="1" applyFont="1" applyBorder="1"/>
    <xf numFmtId="165" fontId="15" fillId="0" borderId="0" xfId="0" applyNumberFormat="1" applyFont="1"/>
    <xf numFmtId="0" fontId="274" fillId="0" borderId="0" xfId="0" applyFont="1"/>
    <xf numFmtId="164" fontId="0" fillId="0" borderId="0" xfId="1" applyNumberFormat="1" applyFont="1"/>
    <xf numFmtId="0" fontId="13" fillId="0" borderId="0" xfId="0" applyFont="1" applyFill="1"/>
    <xf numFmtId="17" fontId="262" fillId="0" borderId="0" xfId="0" applyNumberFormat="1" applyFont="1" applyFill="1"/>
    <xf numFmtId="333" fontId="7" fillId="0" borderId="0" xfId="0" applyNumberFormat="1" applyFont="1"/>
    <xf numFmtId="334" fontId="20" fillId="0" borderId="0" xfId="2" applyNumberFormat="1" applyFont="1" applyFill="1" applyBorder="1"/>
    <xf numFmtId="0" fontId="0" fillId="0" borderId="0" xfId="0" applyAlignment="1">
      <alignment horizontal="right"/>
    </xf>
    <xf numFmtId="165" fontId="7" fillId="0" borderId="10" xfId="2" applyNumberFormat="1" applyFont="1" applyBorder="1"/>
    <xf numFmtId="0" fontId="20" fillId="0" borderId="0" xfId="0" applyFont="1" applyFill="1" applyBorder="1" applyAlignment="1">
      <alignment horizontal="center"/>
    </xf>
    <xf numFmtId="0" fontId="7" fillId="0" borderId="1" xfId="0" applyFont="1" applyBorder="1" applyAlignment="1">
      <alignment horizontal="center"/>
    </xf>
    <xf numFmtId="164" fontId="7" fillId="0" borderId="7" xfId="0" applyNumberFormat="1" applyFont="1" applyFill="1" applyBorder="1"/>
    <xf numFmtId="164" fontId="7" fillId="0" borderId="5" xfId="0" applyNumberFormat="1" applyFont="1" applyFill="1" applyBorder="1"/>
    <xf numFmtId="164" fontId="15" fillId="0" borderId="0" xfId="1" applyNumberFormat="1" applyFont="1" applyAlignment="1">
      <alignment horizontal="right"/>
    </xf>
    <xf numFmtId="0" fontId="9" fillId="56" borderId="1" xfId="4" applyFont="1" applyFill="1" applyBorder="1" applyAlignment="1">
      <alignment horizontal="center" vertical="center"/>
    </xf>
    <xf numFmtId="0" fontId="275" fillId="0" borderId="2" xfId="4" applyFont="1" applyBorder="1" applyAlignment="1">
      <alignment horizontal="left" indent="1"/>
    </xf>
    <xf numFmtId="0" fontId="8" fillId="0" borderId="3" xfId="4" applyFont="1" applyBorder="1"/>
    <xf numFmtId="0" fontId="275" fillId="0" borderId="2" xfId="4" applyFont="1" applyBorder="1" applyAlignment="1">
      <alignment horizontal="center"/>
    </xf>
    <xf numFmtId="0" fontId="275" fillId="0" borderId="8" xfId="4" applyFont="1" applyBorder="1" applyAlignment="1">
      <alignment horizontal="center"/>
    </xf>
    <xf numFmtId="0" fontId="275" fillId="0" borderId="4" xfId="4" applyFont="1" applyBorder="1" applyAlignment="1">
      <alignment horizontal="left" indent="1"/>
    </xf>
    <xf numFmtId="0" fontId="8" fillId="0" borderId="6" xfId="4" applyFont="1" applyBorder="1"/>
    <xf numFmtId="0" fontId="275" fillId="0" borderId="4" xfId="4" applyFont="1" applyBorder="1" applyAlignment="1">
      <alignment horizontal="center"/>
    </xf>
    <xf numFmtId="0" fontId="8" fillId="0" borderId="2" xfId="4" applyFont="1" applyBorder="1"/>
    <xf numFmtId="0" fontId="8" fillId="0" borderId="4" xfId="4" applyFont="1" applyBorder="1"/>
    <xf numFmtId="0" fontId="10" fillId="0" borderId="0" xfId="4" quotePrefix="1" applyFont="1"/>
    <xf numFmtId="0" fontId="275" fillId="0" borderId="8" xfId="4" applyFont="1" applyBorder="1" applyAlignment="1">
      <alignment horizontal="left" indent="1"/>
    </xf>
    <xf numFmtId="0" fontId="8" fillId="0" borderId="9" xfId="4" applyFont="1" applyBorder="1"/>
    <xf numFmtId="0" fontId="12" fillId="0" borderId="0" xfId="4" applyFont="1"/>
    <xf numFmtId="0" fontId="15" fillId="0" borderId="0" xfId="0" applyFont="1" applyFill="1" applyAlignment="1">
      <alignment horizontal="right"/>
    </xf>
    <xf numFmtId="165" fontId="15" fillId="0" borderId="0" xfId="2" applyNumberFormat="1" applyFont="1" applyFill="1"/>
    <xf numFmtId="0" fontId="275" fillId="0" borderId="1" xfId="4" applyFont="1" applyBorder="1" applyAlignment="1">
      <alignment horizontal="left" indent="1"/>
    </xf>
    <xf numFmtId="0" fontId="8" fillId="0" borderId="1" xfId="4" applyFont="1" applyBorder="1"/>
    <xf numFmtId="0" fontId="275" fillId="0" borderId="1" xfId="4" applyFont="1" applyBorder="1" applyAlignment="1">
      <alignment horizontal="center"/>
    </xf>
    <xf numFmtId="165" fontId="7" fillId="0" borderId="0" xfId="2" applyNumberFormat="1" applyFont="1" applyFill="1" applyBorder="1"/>
    <xf numFmtId="0" fontId="8" fillId="0" borderId="0" xfId="4" applyFont="1"/>
    <xf numFmtId="0" fontId="20" fillId="4" borderId="4" xfId="0" applyFont="1" applyFill="1" applyBorder="1" applyAlignment="1">
      <alignment horizontal="center"/>
    </xf>
    <xf numFmtId="3" fontId="23" fillId="0" borderId="1" xfId="1" applyNumberFormat="1" applyFont="1" applyFill="1" applyBorder="1" applyAlignment="1">
      <alignment horizontal="right"/>
    </xf>
    <xf numFmtId="0" fontId="7" fillId="0" borderId="1" xfId="0" applyFont="1" applyFill="1" applyBorder="1"/>
    <xf numFmtId="0" fontId="2" fillId="0" borderId="1" xfId="0" applyFont="1" applyBorder="1"/>
    <xf numFmtId="165" fontId="7" fillId="0" borderId="1" xfId="0" applyNumberFormat="1" applyFont="1" applyBorder="1"/>
    <xf numFmtId="1" fontId="7" fillId="0" borderId="0" xfId="0" applyNumberFormat="1" applyFont="1"/>
    <xf numFmtId="9" fontId="20" fillId="0" borderId="0" xfId="3" applyFont="1" applyBorder="1"/>
    <xf numFmtId="0" fontId="20" fillId="0" borderId="0" xfId="0" applyFont="1" applyFill="1" applyBorder="1" applyAlignment="1">
      <alignment horizontal="center"/>
    </xf>
    <xf numFmtId="164" fontId="15" fillId="0" borderId="0" xfId="3" applyNumberFormat="1" applyFont="1"/>
    <xf numFmtId="165" fontId="20" fillId="0" borderId="13" xfId="2" applyNumberFormat="1" applyFont="1" applyBorder="1"/>
    <xf numFmtId="165" fontId="20" fillId="0" borderId="14" xfId="2" applyNumberFormat="1" applyFont="1" applyBorder="1"/>
    <xf numFmtId="165" fontId="7" fillId="0" borderId="14" xfId="2" applyNumberFormat="1" applyFont="1" applyBorder="1"/>
    <xf numFmtId="166" fontId="7" fillId="0" borderId="0" xfId="0" applyNumberFormat="1" applyFont="1"/>
    <xf numFmtId="164" fontId="18" fillId="0" borderId="0" xfId="1" applyNumberFormat="1" applyFont="1" applyAlignment="1">
      <alignment horizontal="right"/>
    </xf>
    <xf numFmtId="165" fontId="18" fillId="0" borderId="0" xfId="2" applyNumberFormat="1" applyFont="1"/>
    <xf numFmtId="0" fontId="276" fillId="0" borderId="0" xfId="0" applyFont="1" applyAlignment="1">
      <alignment horizontal="right"/>
    </xf>
    <xf numFmtId="164" fontId="276" fillId="0" borderId="0" xfId="1" applyNumberFormat="1" applyFont="1" applyAlignment="1">
      <alignment horizontal="right"/>
    </xf>
    <xf numFmtId="165" fontId="276" fillId="0" borderId="0" xfId="2" applyNumberFormat="1" applyFont="1"/>
    <xf numFmtId="0" fontId="7" fillId="0" borderId="1" xfId="0" applyFont="1" applyBorder="1" applyAlignment="1">
      <alignment horizontal="center"/>
    </xf>
    <xf numFmtId="164" fontId="23" fillId="0" borderId="1" xfId="1" applyNumberFormat="1" applyFont="1" applyFill="1" applyBorder="1"/>
    <xf numFmtId="164" fontId="20" fillId="0" borderId="0" xfId="1" applyNumberFormat="1" applyFont="1" applyFill="1"/>
    <xf numFmtId="0" fontId="7" fillId="0" borderId="0" xfId="284" applyFont="1" applyBorder="1" applyAlignment="1"/>
    <xf numFmtId="0" fontId="275" fillId="0" borderId="8" xfId="4" applyFont="1" applyFill="1" applyBorder="1" applyAlignment="1">
      <alignment horizontal="left" indent="1"/>
    </xf>
    <xf numFmtId="0" fontId="8" fillId="0" borderId="8" xfId="4" applyFont="1" applyFill="1" applyBorder="1"/>
    <xf numFmtId="0" fontId="275" fillId="0" borderId="8" xfId="4" applyFont="1" applyFill="1" applyBorder="1" applyAlignment="1">
      <alignment horizontal="center"/>
    </xf>
    <xf numFmtId="0" fontId="275" fillId="0" borderId="4" xfId="4" applyFont="1" applyFill="1" applyBorder="1" applyAlignment="1">
      <alignment horizontal="left" indent="1"/>
    </xf>
    <xf numFmtId="0" fontId="8" fillId="0" borderId="4" xfId="4" applyFont="1" applyFill="1" applyBorder="1"/>
    <xf numFmtId="0" fontId="275" fillId="0" borderId="4" xfId="4" applyFont="1" applyFill="1" applyBorder="1" applyAlignment="1">
      <alignment horizontal="center"/>
    </xf>
    <xf numFmtId="164" fontId="17" fillId="0" borderId="13" xfId="1" applyNumberFormat="1" applyFont="1" applyBorder="1"/>
    <xf numFmtId="164" fontId="17" fillId="0" borderId="7" xfId="1" applyNumberFormat="1" applyFont="1" applyBorder="1"/>
    <xf numFmtId="164" fontId="17" fillId="0" borderId="14" xfId="1" applyNumberFormat="1" applyFont="1" applyBorder="1"/>
    <xf numFmtId="164" fontId="17" fillId="0" borderId="0" xfId="1" applyNumberFormat="1" applyFont="1" applyBorder="1"/>
    <xf numFmtId="164" fontId="17" fillId="0" borderId="15" xfId="1" applyNumberFormat="1" applyFont="1" applyBorder="1"/>
    <xf numFmtId="164" fontId="17" fillId="0" borderId="5" xfId="1" applyNumberFormat="1" applyFont="1" applyBorder="1"/>
    <xf numFmtId="165" fontId="17" fillId="0" borderId="13" xfId="2" applyNumberFormat="1" applyFont="1" applyBorder="1"/>
    <xf numFmtId="165" fontId="17" fillId="0" borderId="7" xfId="2" applyNumberFormat="1" applyFont="1" applyBorder="1"/>
    <xf numFmtId="165" fontId="17" fillId="0" borderId="15" xfId="2" applyNumberFormat="1" applyFont="1" applyBorder="1"/>
    <xf numFmtId="165" fontId="17" fillId="0" borderId="5" xfId="2" applyNumberFormat="1" applyFont="1" applyBorder="1"/>
    <xf numFmtId="165" fontId="17" fillId="0" borderId="14" xfId="2" applyNumberFormat="1" applyFont="1" applyBorder="1"/>
    <xf numFmtId="165" fontId="17" fillId="0" borderId="0" xfId="2" applyNumberFormat="1" applyFont="1" applyBorder="1"/>
    <xf numFmtId="0" fontId="20" fillId="0" borderId="0" xfId="0" applyFont="1" applyFill="1" applyBorder="1" applyAlignment="1">
      <alignment horizontal="center"/>
    </xf>
    <xf numFmtId="0" fontId="7" fillId="0" borderId="1" xfId="0" applyFont="1" applyBorder="1" applyAlignment="1">
      <alignment horizontal="center"/>
    </xf>
    <xf numFmtId="335" fontId="7" fillId="0" borderId="0" xfId="0" applyNumberFormat="1" applyFont="1"/>
    <xf numFmtId="164" fontId="20" fillId="0" borderId="2" xfId="1" applyNumberFormat="1" applyFont="1" applyBorder="1"/>
    <xf numFmtId="164" fontId="20" fillId="0" borderId="4" xfId="1" applyNumberFormat="1" applyFont="1" applyBorder="1"/>
    <xf numFmtId="0" fontId="7" fillId="0" borderId="7" xfId="284" applyFont="1" applyBorder="1" applyAlignment="1"/>
    <xf numFmtId="164" fontId="7" fillId="0" borderId="7" xfId="1" applyNumberFormat="1" applyFont="1" applyBorder="1"/>
    <xf numFmtId="0" fontId="278" fillId="0" borderId="0" xfId="284" applyFont="1" applyBorder="1" applyAlignment="1"/>
    <xf numFmtId="164" fontId="25" fillId="0" borderId="0" xfId="1" applyNumberFormat="1" applyFont="1"/>
    <xf numFmtId="165" fontId="7" fillId="0" borderId="0" xfId="2" applyNumberFormat="1" applyFont="1" applyFill="1"/>
    <xf numFmtId="166" fontId="7" fillId="0" borderId="7" xfId="2" applyNumberFormat="1" applyFont="1" applyBorder="1"/>
    <xf numFmtId="0" fontId="7" fillId="4" borderId="10" xfId="284" applyFont="1" applyFill="1" applyBorder="1" applyAlignment="1">
      <alignment horizontal="left" vertical="center"/>
    </xf>
    <xf numFmtId="0" fontId="7" fillId="4" borderId="11" xfId="284" applyFont="1" applyFill="1" applyBorder="1" applyAlignment="1">
      <alignment horizontal="left" vertical="center"/>
    </xf>
    <xf numFmtId="0" fontId="7" fillId="4" borderId="12" xfId="284" applyFont="1" applyFill="1" applyBorder="1" applyAlignment="1">
      <alignment horizontal="left" vertical="center"/>
    </xf>
    <xf numFmtId="0" fontId="7" fillId="4" borderId="11" xfId="0" applyFont="1" applyFill="1" applyBorder="1"/>
    <xf numFmtId="165" fontId="7" fillId="0" borderId="7" xfId="2" applyNumberFormat="1" applyFont="1" applyFill="1" applyBorder="1"/>
    <xf numFmtId="165" fontId="23" fillId="0" borderId="0" xfId="2" applyNumberFormat="1" applyFont="1" applyFill="1"/>
    <xf numFmtId="0" fontId="279" fillId="0" borderId="0" xfId="0" applyFont="1"/>
    <xf numFmtId="164" fontId="20" fillId="0" borderId="0" xfId="1" applyNumberFormat="1" applyFont="1"/>
    <xf numFmtId="0" fontId="7" fillId="0" borderId="1" xfId="0" applyFont="1" applyBorder="1" applyAlignment="1">
      <alignment horizontal="center"/>
    </xf>
    <xf numFmtId="0" fontId="7" fillId="0" borderId="1" xfId="0" applyFont="1" applyFill="1" applyBorder="1" applyAlignment="1">
      <alignment horizontal="right"/>
    </xf>
    <xf numFmtId="164" fontId="20" fillId="0" borderId="1" xfId="0" applyNumberFormat="1" applyFont="1" applyBorder="1"/>
    <xf numFmtId="164" fontId="20" fillId="0" borderId="1" xfId="1" applyNumberFormat="1" applyFont="1" applyBorder="1"/>
    <xf numFmtId="3" fontId="23" fillId="3" borderId="1" xfId="1" applyNumberFormat="1" applyFont="1" applyFill="1" applyBorder="1" applyAlignment="1">
      <alignment horizontal="right"/>
    </xf>
    <xf numFmtId="165" fontId="7" fillId="0" borderId="1" xfId="2" applyNumberFormat="1" applyFont="1" applyFill="1" applyBorder="1"/>
    <xf numFmtId="164" fontId="7" fillId="0" borderId="5" xfId="1" applyNumberFormat="1" applyFont="1" applyBorder="1"/>
    <xf numFmtId="0" fontId="7" fillId="4" borderId="1" xfId="4" applyFont="1" applyFill="1" applyBorder="1" applyAlignment="1">
      <alignment horizontal="left" vertical="center"/>
    </xf>
    <xf numFmtId="164" fontId="7" fillId="0" borderId="8" xfId="1" applyNumberFormat="1" applyFont="1" applyBorder="1"/>
    <xf numFmtId="164" fontId="7" fillId="0" borderId="2" xfId="1" applyNumberFormat="1" applyFont="1" applyBorder="1"/>
    <xf numFmtId="164" fontId="7" fillId="0" borderId="4" xfId="1" applyNumberFormat="1" applyFont="1" applyBorder="1"/>
    <xf numFmtId="164" fontId="7" fillId="0" borderId="13" xfId="1" applyNumberFormat="1" applyFont="1" applyBorder="1"/>
    <xf numFmtId="164" fontId="7" fillId="0" borderId="9" xfId="1" applyNumberFormat="1" applyFont="1" applyBorder="1"/>
    <xf numFmtId="164" fontId="7" fillId="0" borderId="0" xfId="1" applyNumberFormat="1" applyFont="1" applyBorder="1"/>
    <xf numFmtId="164" fontId="7" fillId="0" borderId="3" xfId="1" applyNumberFormat="1" applyFont="1" applyBorder="1"/>
    <xf numFmtId="164" fontId="7" fillId="0" borderId="15" xfId="1" applyNumberFormat="1" applyFont="1" applyBorder="1"/>
    <xf numFmtId="164" fontId="7" fillId="0" borderId="6" xfId="1" applyNumberFormat="1" applyFont="1" applyBorder="1"/>
    <xf numFmtId="164" fontId="7" fillId="0" borderId="11" xfId="1" applyNumberFormat="1" applyFont="1" applyBorder="1"/>
    <xf numFmtId="164" fontId="7" fillId="0" borderId="12" xfId="1" applyNumberFormat="1" applyFont="1" applyBorder="1"/>
    <xf numFmtId="0" fontId="280" fillId="0" borderId="0" xfId="0" applyFont="1"/>
    <xf numFmtId="0" fontId="7" fillId="4" borderId="10" xfId="0" applyFont="1" applyFill="1" applyBorder="1" applyAlignment="1">
      <alignment horizontal="center"/>
    </xf>
    <xf numFmtId="0" fontId="15" fillId="0" borderId="0" xfId="0" applyFont="1" applyAlignment="1">
      <alignment horizontal="center"/>
    </xf>
    <xf numFmtId="164" fontId="15" fillId="0" borderId="0" xfId="0" applyNumberFormat="1" applyFont="1" applyAlignment="1">
      <alignment horizontal="center"/>
    </xf>
    <xf numFmtId="0" fontId="281" fillId="0" borderId="0" xfId="0" applyFont="1"/>
    <xf numFmtId="165" fontId="15" fillId="0" borderId="0" xfId="2" applyNumberFormat="1" applyFont="1" applyAlignment="1">
      <alignment horizontal="right"/>
    </xf>
    <xf numFmtId="0" fontId="20" fillId="0" borderId="0" xfId="0" applyFont="1" applyFill="1" applyBorder="1" applyAlignment="1">
      <alignment horizontal="center"/>
    </xf>
    <xf numFmtId="165" fontId="7" fillId="0" borderId="7" xfId="2" applyNumberFormat="1" applyFont="1" applyBorder="1"/>
    <xf numFmtId="336" fontId="7" fillId="0" borderId="0" xfId="0" applyNumberFormat="1" applyFont="1"/>
    <xf numFmtId="336" fontId="15" fillId="0" borderId="0" xfId="0" applyNumberFormat="1" applyFont="1"/>
    <xf numFmtId="0" fontId="280" fillId="0" borderId="0" xfId="0" quotePrefix="1" applyFont="1"/>
    <xf numFmtId="164" fontId="7" fillId="0" borderId="13" xfId="1" applyNumberFormat="1" applyFont="1" applyFill="1" applyBorder="1"/>
    <xf numFmtId="164" fontId="7" fillId="0" borderId="7" xfId="1" applyNumberFormat="1" applyFont="1" applyFill="1" applyBorder="1"/>
    <xf numFmtId="164" fontId="7" fillId="0" borderId="14" xfId="1" applyNumberFormat="1" applyFont="1" applyFill="1" applyBorder="1"/>
    <xf numFmtId="164" fontId="7" fillId="0" borderId="0" xfId="1" applyNumberFormat="1" applyFont="1" applyFill="1" applyBorder="1"/>
    <xf numFmtId="164" fontId="7" fillId="0" borderId="15" xfId="1" applyNumberFormat="1" applyFont="1" applyFill="1" applyBorder="1"/>
    <xf numFmtId="164" fontId="7" fillId="0" borderId="5" xfId="1" applyNumberFormat="1" applyFont="1" applyFill="1" applyBorder="1"/>
    <xf numFmtId="164" fontId="7" fillId="0" borderId="9" xfId="1" applyNumberFormat="1" applyFont="1" applyFill="1" applyBorder="1"/>
    <xf numFmtId="164" fontId="7" fillId="0" borderId="3" xfId="1" applyNumberFormat="1" applyFont="1" applyFill="1" applyBorder="1"/>
    <xf numFmtId="164" fontId="7" fillId="0" borderId="6" xfId="1" applyNumberFormat="1" applyFont="1" applyFill="1" applyBorder="1"/>
    <xf numFmtId="37" fontId="270" fillId="0" borderId="1" xfId="0" applyNumberFormat="1" applyFont="1" applyFill="1" applyBorder="1"/>
    <xf numFmtId="165" fontId="270" fillId="0" borderId="1" xfId="2" applyNumberFormat="1" applyFont="1" applyFill="1" applyBorder="1"/>
    <xf numFmtId="0" fontId="23" fillId="0" borderId="1" xfId="0" applyFont="1" applyFill="1" applyBorder="1"/>
    <xf numFmtId="0" fontId="23" fillId="3" borderId="1" xfId="0" applyFont="1" applyFill="1" applyBorder="1"/>
    <xf numFmtId="0" fontId="21" fillId="0" borderId="0" xfId="0" applyFont="1" applyFill="1"/>
    <xf numFmtId="0" fontId="7" fillId="0" borderId="8" xfId="0" applyFont="1" applyFill="1" applyBorder="1" applyAlignment="1">
      <alignment horizontal="center"/>
    </xf>
    <xf numFmtId="0" fontId="270" fillId="0" borderId="1" xfId="0" applyFont="1" applyFill="1" applyBorder="1"/>
    <xf numFmtId="0" fontId="270" fillId="0" borderId="0" xfId="0" applyFont="1" applyFill="1"/>
    <xf numFmtId="9" fontId="270" fillId="0" borderId="0" xfId="3" applyFont="1" applyFill="1"/>
    <xf numFmtId="165" fontId="7" fillId="0" borderId="0" xfId="0" applyNumberFormat="1" applyFont="1" applyFill="1"/>
    <xf numFmtId="9" fontId="7" fillId="0" borderId="0" xfId="3" applyFont="1" applyFill="1"/>
    <xf numFmtId="0" fontId="22" fillId="0" borderId="0" xfId="0" applyFont="1" applyFill="1"/>
    <xf numFmtId="0" fontId="22" fillId="0" borderId="0" xfId="0" applyFont="1"/>
    <xf numFmtId="165" fontId="23" fillId="0" borderId="1" xfId="2" applyNumberFormat="1" applyFont="1" applyFill="1" applyBorder="1"/>
    <xf numFmtId="0" fontId="23" fillId="3" borderId="0" xfId="0" applyFont="1" applyFill="1"/>
    <xf numFmtId="0" fontId="283" fillId="0" borderId="0" xfId="0" applyFont="1"/>
    <xf numFmtId="164" fontId="15" fillId="0" borderId="0" xfId="1" applyNumberFormat="1" applyFont="1"/>
    <xf numFmtId="9" fontId="7" fillId="0" borderId="0" xfId="3" applyFont="1" applyBorder="1"/>
    <xf numFmtId="164" fontId="7" fillId="0" borderId="9" xfId="0" applyNumberFormat="1" applyFont="1" applyFill="1" applyBorder="1"/>
    <xf numFmtId="164" fontId="7" fillId="0" borderId="3" xfId="0" applyNumberFormat="1" applyFont="1" applyFill="1" applyBorder="1"/>
    <xf numFmtId="164" fontId="7" fillId="0" borderId="6" xfId="0" applyNumberFormat="1" applyFont="1" applyFill="1" applyBorder="1"/>
    <xf numFmtId="164" fontId="20" fillId="0" borderId="8" xfId="1" applyNumberFormat="1" applyFont="1" applyBorder="1"/>
    <xf numFmtId="164" fontId="20" fillId="0" borderId="9" xfId="0" applyNumberFormat="1" applyFont="1" applyFill="1" applyBorder="1"/>
    <xf numFmtId="164" fontId="7" fillId="0" borderId="12" xfId="0" applyNumberFormat="1" applyFont="1" applyFill="1" applyBorder="1"/>
    <xf numFmtId="164" fontId="20" fillId="0" borderId="6" xfId="0" applyNumberFormat="1" applyFont="1" applyFill="1" applyBorder="1"/>
    <xf numFmtId="164" fontId="20" fillId="0" borderId="12" xfId="0" applyNumberFormat="1" applyFont="1" applyFill="1" applyBorder="1"/>
    <xf numFmtId="9" fontId="7" fillId="0" borderId="3" xfId="3" applyFont="1" applyBorder="1"/>
    <xf numFmtId="9" fontId="7" fillId="0" borderId="6" xfId="3" applyFont="1" applyBorder="1"/>
    <xf numFmtId="167" fontId="21" fillId="0" borderId="12" xfId="3" applyNumberFormat="1" applyFont="1" applyBorder="1"/>
    <xf numFmtId="164" fontId="20" fillId="0" borderId="3" xfId="0" applyNumberFormat="1" applyFont="1" applyFill="1" applyBorder="1"/>
    <xf numFmtId="0" fontId="10" fillId="2" borderId="0" xfId="0" applyFont="1" applyFill="1" applyAlignment="1">
      <alignment horizontal="left" vertical="center" wrapText="1"/>
    </xf>
    <xf numFmtId="0" fontId="27" fillId="0" borderId="0" xfId="0" applyFont="1" applyBorder="1" applyAlignment="1">
      <alignment horizontal="left" vertical="center" wrapText="1"/>
    </xf>
    <xf numFmtId="0" fontId="17" fillId="2" borderId="0" xfId="0" applyFont="1" applyFill="1" applyAlignment="1" applyProtection="1">
      <alignment horizontal="left" vertical="top" wrapText="1"/>
      <protection locked="0"/>
    </xf>
    <xf numFmtId="0" fontId="27" fillId="0" borderId="0" xfId="0" applyFont="1" applyAlignment="1">
      <alignment horizontal="left" wrapText="1"/>
    </xf>
    <xf numFmtId="0" fontId="8" fillId="0" borderId="10" xfId="4" applyFont="1" applyBorder="1" applyAlignment="1">
      <alignment horizontal="left" wrapText="1"/>
    </xf>
    <xf numFmtId="0" fontId="8" fillId="0" borderId="11" xfId="4" applyFont="1" applyBorder="1" applyAlignment="1">
      <alignment horizontal="left" wrapText="1"/>
    </xf>
    <xf numFmtId="0" fontId="8" fillId="0" borderId="12" xfId="4" applyFont="1" applyBorder="1" applyAlignment="1">
      <alignment horizontal="left" wrapText="1"/>
    </xf>
    <xf numFmtId="0" fontId="8" fillId="0" borderId="10" xfId="4" applyFont="1" applyFill="1" applyBorder="1" applyAlignment="1">
      <alignment horizontal="left" wrapText="1"/>
    </xf>
    <xf numFmtId="0" fontId="8" fillId="0" borderId="11" xfId="4" applyFont="1" applyFill="1" applyBorder="1" applyAlignment="1">
      <alignment horizontal="left" wrapText="1"/>
    </xf>
    <xf numFmtId="0" fontId="8" fillId="0" borderId="12" xfId="4" applyFont="1" applyFill="1" applyBorder="1" applyAlignment="1">
      <alignment horizontal="left" wrapText="1"/>
    </xf>
    <xf numFmtId="0" fontId="8" fillId="0" borderId="11" xfId="4" applyFont="1" applyFill="1" applyBorder="1" applyAlignment="1">
      <alignment horizontal="left"/>
    </xf>
    <xf numFmtId="0" fontId="8" fillId="0" borderId="12" xfId="4" applyFont="1" applyFill="1" applyBorder="1" applyAlignment="1">
      <alignment horizontal="left"/>
    </xf>
    <xf numFmtId="0" fontId="11" fillId="3" borderId="10" xfId="5" applyFont="1" applyFill="1" applyBorder="1" applyAlignment="1">
      <alignment horizontal="center"/>
    </xf>
    <xf numFmtId="0" fontId="11" fillId="3" borderId="11" xfId="5" applyFont="1" applyFill="1" applyBorder="1" applyAlignment="1">
      <alignment horizontal="center"/>
    </xf>
    <xf numFmtId="0" fontId="11" fillId="3" borderId="12" xfId="5" applyFont="1" applyFill="1" applyBorder="1" applyAlignment="1">
      <alignment horizontal="center"/>
    </xf>
    <xf numFmtId="0" fontId="20" fillId="0" borderId="0" xfId="0" applyFont="1" applyFill="1" applyBorder="1" applyAlignment="1">
      <alignment horizontal="center"/>
    </xf>
  </cellXfs>
  <cellStyles count="4357">
    <cellStyle name="_x0010_" xfId="298" xr:uid="{00000000-0005-0000-0000-000000000000}"/>
    <cellStyle name="_x000a_386grabber=M" xfId="299" xr:uid="{00000000-0005-0000-0000-000001000000}"/>
    <cellStyle name="_x000d__x000a_JournalTemplate=C:\COMFO\CTALK\JOURSTD.TPL_x000d__x000a_LbStateAddress=3 3 0 251 1 89 2 311_x000d__x000a_LbStateJou" xfId="300" xr:uid="{00000000-0005-0000-0000-000002000000}"/>
    <cellStyle name="_x000d__x000a_JournalTemplate=C:\COMFO\CTALK\JOURSTD.TPL_x000d__x000a_LbStateAddress=3 3 0 251 1 89 2 311_x000d__x000a_LbStateJou 2" xfId="301" xr:uid="{00000000-0005-0000-0000-000003000000}"/>
    <cellStyle name="_x000d__x000a_JournalTemplate=C:\COMFO\CTALK\JOURSTD.TPL_x000d__x000a_LbStateAddress=3 3 0 251 1 89 2 311_x000d__x000a_LbStateJou 3" xfId="302" xr:uid="{00000000-0005-0000-0000-000004000000}"/>
    <cellStyle name="$" xfId="303" xr:uid="{00000000-0005-0000-0000-000005000000}"/>
    <cellStyle name="$$K" xfId="304" xr:uid="{00000000-0005-0000-0000-000006000000}"/>
    <cellStyle name="$$Mil" xfId="305" xr:uid="{00000000-0005-0000-0000-000007000000}"/>
    <cellStyle name="%" xfId="7" xr:uid="{00000000-0005-0000-0000-000008000000}"/>
    <cellStyle name="% 2" xfId="306" xr:uid="{00000000-0005-0000-0000-000009000000}"/>
    <cellStyle name="% 3" xfId="307" xr:uid="{00000000-0005-0000-0000-00000A000000}"/>
    <cellStyle name="% 4" xfId="308" xr:uid="{00000000-0005-0000-0000-00000B000000}"/>
    <cellStyle name="% 5" xfId="309" xr:uid="{00000000-0005-0000-0000-00000C000000}"/>
    <cellStyle name="% 6" xfId="310" xr:uid="{00000000-0005-0000-0000-00000D000000}"/>
    <cellStyle name="% 7" xfId="311" xr:uid="{00000000-0005-0000-0000-00000E000000}"/>
    <cellStyle name="% 8" xfId="312" xr:uid="{00000000-0005-0000-0000-00000F000000}"/>
    <cellStyle name="******************************************" xfId="313" xr:uid="{00000000-0005-0000-0000-000010000000}"/>
    <cellStyle name="?? [0.00]_PERSONAL" xfId="314" xr:uid="{00000000-0005-0000-0000-000011000000}"/>
    <cellStyle name="?? [0]_??" xfId="315" xr:uid="{00000000-0005-0000-0000-000012000000}"/>
    <cellStyle name="???? [0.00]_PERSONAL" xfId="316" xr:uid="{00000000-0005-0000-0000-000013000000}"/>
    <cellStyle name="????_PERSONAL" xfId="317" xr:uid="{00000000-0005-0000-0000-000014000000}"/>
    <cellStyle name="??_?.????" xfId="318" xr:uid="{00000000-0005-0000-0000-000015000000}"/>
    <cellStyle name="_%(SignOnly)" xfId="319" xr:uid="{00000000-0005-0000-0000-000016000000}"/>
    <cellStyle name="_%(SignSpaceOnly)" xfId="320" xr:uid="{00000000-0005-0000-0000-000017000000}"/>
    <cellStyle name="_02.12 Bookings details" xfId="321" xr:uid="{00000000-0005-0000-0000-000018000000}"/>
    <cellStyle name="_02.12 Bookings details_Acquisition Schedules" xfId="322" xr:uid="{00000000-0005-0000-0000-000019000000}"/>
    <cellStyle name="_05 SA Key Trend Data" xfId="323" xr:uid="{00000000-0005-0000-0000-00001A000000}"/>
    <cellStyle name="_07.10" xfId="324" xr:uid="{00000000-0005-0000-0000-00001B000000}"/>
    <cellStyle name="_0706_CISCO Q4 FCST_CISCO VIEW_062107_V1A_CHQ PLNG" xfId="325" xr:uid="{00000000-0005-0000-0000-00001C000000}"/>
    <cellStyle name="_0706_CISCO_Cisco WebEx - Proforma PL_6-23-07_HYPERION" xfId="326" xr:uid="{00000000-0005-0000-0000-00001D000000}"/>
    <cellStyle name="_0707_CISCO_FOR CORP_ FY 08 PLAN MODEL_WEBEX_FINAL_CHQ PLNG" xfId="327" xr:uid="{00000000-0005-0000-0000-00001E000000}"/>
    <cellStyle name="_0707_CISCO_FOR CORP_ FY 08 PLAN MODEL_WEBEX_FINAL_CHQ PLNG_Acquisition Schedules" xfId="328" xr:uid="{00000000-0005-0000-0000-00001F000000}"/>
    <cellStyle name="_0707_CISCO_FY 08 PLAN MODEL_WEBEX_V3A_071607_CHQ PLNG" xfId="329" xr:uid="{00000000-0005-0000-0000-000020000000}"/>
    <cellStyle name="_0707_CISCO_FY 08 PLAN MODEL_WEBEX_V3A_071607_CHQ PLNG_Acquisition Schedules" xfId="330" xr:uid="{00000000-0005-0000-0000-000021000000}"/>
    <cellStyle name="_0707_CISCO_FY 08 PLAN MODEL_WEBEX_V4C_072507_CHQ PLNG" xfId="331" xr:uid="{00000000-0005-0000-0000-000022000000}"/>
    <cellStyle name="_0707_CISCO_FY 08 PLAN MODEL_WEBEX_V4C_072507_CHQ PLNG_Acquisition Schedules" xfId="332" xr:uid="{00000000-0005-0000-0000-000023000000}"/>
    <cellStyle name="_0708_WEBEXCONNECT PLAN CONTING- Q108 v9_APPROVED_CHQ PLNG" xfId="333" xr:uid="{00000000-0005-0000-0000-000024000000}"/>
    <cellStyle name="_0708_WEBEXCONNECT PLAN CONTING- Q108 v9_APPROVED_CHQ PLNG_Acquisition Schedules" xfId="334" xr:uid="{00000000-0005-0000-0000-000025000000}"/>
    <cellStyle name="_0708_WEBEXCONNECT PLAN CONTING- Q108 v9_APPROVED_CHQ PLNG_Acquisition Schedules_1" xfId="335" xr:uid="{00000000-0005-0000-0000-000026000000}"/>
    <cellStyle name="_0709_Q1 FCST_RANGE_09_24_07_V1_CHQ PLNG" xfId="336" xr:uid="{00000000-0005-0000-0000-000027000000}"/>
    <cellStyle name="_1.3.07 SA Closing Package DEC" xfId="337" xr:uid="{00000000-0005-0000-0000-000028000000}"/>
    <cellStyle name="_1.3.07 SA Closing Package DEC 2" xfId="338" xr:uid="{00000000-0005-0000-0000-000029000000}"/>
    <cellStyle name="_1.3.07 SA Closing Package DEC 3" xfId="339" xr:uid="{00000000-0005-0000-0000-00002A000000}"/>
    <cellStyle name="_1.3.07 SA Closing Package DEC 4" xfId="340" xr:uid="{00000000-0005-0000-0000-00002B000000}"/>
    <cellStyle name="_1.3.07 SA Closing Package DEC 5" xfId="341" xr:uid="{00000000-0005-0000-0000-00002C000000}"/>
    <cellStyle name="_1.3.07 SA Closing Package DEC 6" xfId="342" xr:uid="{00000000-0005-0000-0000-00002D000000}"/>
    <cellStyle name="_1.3.07 SA Closing Package DEC 7" xfId="343" xr:uid="{00000000-0005-0000-0000-00002E000000}"/>
    <cellStyle name="_1.3.07 SA Closing Package DEC 8" xfId="344" xr:uid="{00000000-0005-0000-0000-00002F000000}"/>
    <cellStyle name="_10 29 08 Demantra Upload" xfId="345" xr:uid="{00000000-0005-0000-0000-000030000000}"/>
    <cellStyle name="_10 29 08 Demantra Upload 2" xfId="346" xr:uid="{00000000-0005-0000-0000-000031000000}"/>
    <cellStyle name="_10 30 08 Demantra Upload" xfId="347" xr:uid="{00000000-0005-0000-0000-000032000000}"/>
    <cellStyle name="_10 30 08 Demantra Upload 2" xfId="348" xr:uid="{00000000-0005-0000-0000-000033000000}"/>
    <cellStyle name="_11 Bookings by Theater" xfId="349" xr:uid="{00000000-0005-0000-0000-000034000000}"/>
    <cellStyle name="_11 Bookings by Theater_Acquisition Schedules" xfId="350" xr:uid="{00000000-0005-0000-0000-000035000000}"/>
    <cellStyle name="_11.29.06 Closing Pack SA November" xfId="351" xr:uid="{00000000-0005-0000-0000-000036000000}"/>
    <cellStyle name="_11.29.06 Closing Pack SA November 2" xfId="352" xr:uid="{00000000-0005-0000-0000-000037000000}"/>
    <cellStyle name="_11.29.06 Closing Pack SA November 3" xfId="353" xr:uid="{00000000-0005-0000-0000-000038000000}"/>
    <cellStyle name="_11.29.06 Closing Pack SA November 4" xfId="354" xr:uid="{00000000-0005-0000-0000-000039000000}"/>
    <cellStyle name="_11.29.06 Closing Pack SA November 5" xfId="355" xr:uid="{00000000-0005-0000-0000-00003A000000}"/>
    <cellStyle name="_11.29.06 Closing Pack SA November 6" xfId="356" xr:uid="{00000000-0005-0000-0000-00003B000000}"/>
    <cellStyle name="_11.29.06 Closing Pack SA November 7" xfId="357" xr:uid="{00000000-0005-0000-0000-00003C000000}"/>
    <cellStyle name="_11.29.06 Closing Pack SA November 8" xfId="358" xr:uid="{00000000-0005-0000-0000-00003D000000}"/>
    <cellStyle name="_117492.xls Chart 31" xfId="359" xr:uid="{00000000-0005-0000-0000-00003E000000}"/>
    <cellStyle name="_117492.xls Chart 31_Acquisition Schedules" xfId="360" xr:uid="{00000000-0005-0000-0000-00003F000000}"/>
    <cellStyle name="_117492.xls Chart 31_Financial Model v6-03-26-2004" xfId="361" xr:uid="{00000000-0005-0000-0000-000040000000}"/>
    <cellStyle name="_117492.xls Chart 31_Financial Model v6-03-26-2004_Acquisition Schedules" xfId="362" xr:uid="{00000000-0005-0000-0000-000041000000}"/>
    <cellStyle name="_117492.xls Chart 32" xfId="363" xr:uid="{00000000-0005-0000-0000-000042000000}"/>
    <cellStyle name="_117492.xls Chart 32_Acquisition Schedules" xfId="364" xr:uid="{00000000-0005-0000-0000-000043000000}"/>
    <cellStyle name="_117492.xls Chart 32_Financial Model v6-03-26-2004" xfId="365" xr:uid="{00000000-0005-0000-0000-000044000000}"/>
    <cellStyle name="_117492.xls Chart 32_Financial Model v6-03-26-2004_Acquisition Schedules" xfId="366" xr:uid="{00000000-0005-0000-0000-000045000000}"/>
    <cellStyle name="_117492.xls Chart 33" xfId="367" xr:uid="{00000000-0005-0000-0000-000046000000}"/>
    <cellStyle name="_117492.xls Chart 33_Acquisition Schedules" xfId="368" xr:uid="{00000000-0005-0000-0000-000047000000}"/>
    <cellStyle name="_117492.xls Chart 33_Financial Model v6-03-26-2004" xfId="369" xr:uid="{00000000-0005-0000-0000-000048000000}"/>
    <cellStyle name="_117492.xls Chart 33_Financial Model v6-03-26-2004_Acquisition Schedules" xfId="370" xr:uid="{00000000-0005-0000-0000-000049000000}"/>
    <cellStyle name="_117492.xls Chart 34" xfId="371" xr:uid="{00000000-0005-0000-0000-00004A000000}"/>
    <cellStyle name="_117492.xls Chart 34_Acquisition Schedules" xfId="372" xr:uid="{00000000-0005-0000-0000-00004B000000}"/>
    <cellStyle name="_117492.xls Chart 34_Financial Model v6-03-26-2004" xfId="373" xr:uid="{00000000-0005-0000-0000-00004C000000}"/>
    <cellStyle name="_117492.xls Chart 34_Financial Model v6-03-26-2004_Acquisition Schedules" xfId="374" xr:uid="{00000000-0005-0000-0000-00004D000000}"/>
    <cellStyle name="_117492.xls Chart 35" xfId="375" xr:uid="{00000000-0005-0000-0000-00004E000000}"/>
    <cellStyle name="_117492.xls Chart 35_Acquisition Schedules" xfId="376" xr:uid="{00000000-0005-0000-0000-00004F000000}"/>
    <cellStyle name="_117492.xls Chart 35_Financial Model v6-03-26-2004" xfId="377" xr:uid="{00000000-0005-0000-0000-000050000000}"/>
    <cellStyle name="_117492.xls Chart 35_Financial Model v6-03-26-2004_Acquisition Schedules" xfId="378" xr:uid="{00000000-0005-0000-0000-000051000000}"/>
    <cellStyle name="_12 Bookings by area, cms ranking and discount" xfId="379" xr:uid="{00000000-0005-0000-0000-000052000000}"/>
    <cellStyle name="_12 Bookings by area, cms ranking and discount_Acquisition Schedules" xfId="380" xr:uid="{00000000-0005-0000-0000-000053000000}"/>
    <cellStyle name="_13 Bookings cheat sheet summary and details and Top 20" xfId="381" xr:uid="{00000000-0005-0000-0000-000054000000}"/>
    <cellStyle name="_13 Bookings cheat sheet summary and details and Top 20_Acquisition Schedules" xfId="382" xr:uid="{00000000-0005-0000-0000-000055000000}"/>
    <cellStyle name="_14 AT Bookings Expense" xfId="383" xr:uid="{00000000-0005-0000-0000-000056000000}"/>
    <cellStyle name="_14 AT Bookings Expense_Acquisition Schedules" xfId="384" xr:uid="{00000000-0005-0000-0000-000057000000}"/>
    <cellStyle name="_15600 Template for Customer Deals1" xfId="385" xr:uid="{00000000-0005-0000-0000-000058000000}"/>
    <cellStyle name="_15600 Template for Customer Deals1 2" xfId="386" xr:uid="{00000000-0005-0000-0000-000059000000}"/>
    <cellStyle name="_16 Revenue by Theatre" xfId="387" xr:uid="{00000000-0005-0000-0000-00005A000000}"/>
    <cellStyle name="_16 Revenue by Theatre_Acquisition Schedules" xfId="388" xr:uid="{00000000-0005-0000-0000-00005B000000}"/>
    <cellStyle name="_19 Revenue Top 20" xfId="389" xr:uid="{00000000-0005-0000-0000-00005C000000}"/>
    <cellStyle name="_19 Revenue Top 20_Acquisition Schedules" xfId="390" xr:uid="{00000000-0005-0000-0000-00005D000000}"/>
    <cellStyle name="_2.28.07 Closing Package Feb" xfId="391" xr:uid="{00000000-0005-0000-0000-00005E000000}"/>
    <cellStyle name="_2.28.07 Closing Package Feb 2" xfId="392" xr:uid="{00000000-0005-0000-0000-00005F000000}"/>
    <cellStyle name="_2.28.07 Closing Package Feb 3" xfId="393" xr:uid="{00000000-0005-0000-0000-000060000000}"/>
    <cellStyle name="_2.28.07 Closing Package Feb 4" xfId="394" xr:uid="{00000000-0005-0000-0000-000061000000}"/>
    <cellStyle name="_2.28.07 Closing Package Feb 5" xfId="395" xr:uid="{00000000-0005-0000-0000-000062000000}"/>
    <cellStyle name="_2.28.07 Closing Package Feb 6" xfId="396" xr:uid="{00000000-0005-0000-0000-000063000000}"/>
    <cellStyle name="_2.28.07 Closing Package Feb 7" xfId="397" xr:uid="{00000000-0005-0000-0000-000064000000}"/>
    <cellStyle name="_2.28.07 Closing Package Feb 8" xfId="398" xr:uid="{00000000-0005-0000-0000-000065000000}"/>
    <cellStyle name="_2005 Business Plan - EEMESA V5" xfId="399" xr:uid="{00000000-0005-0000-0000-000066000000}"/>
    <cellStyle name="_2006 EMEA BMT 121605" xfId="400" xr:uid="{00000000-0005-0000-0000-000067000000}"/>
    <cellStyle name="_2006 EMEA BMT 121605_Book1 (3)" xfId="401" xr:uid="{00000000-0005-0000-0000-000068000000}"/>
    <cellStyle name="_2006 Plan EUR by BMT 010506" xfId="402" xr:uid="{00000000-0005-0000-0000-000069000000}"/>
    <cellStyle name="_2006 Plan EUR by BMT 010506_Book1 (3)" xfId="403" xr:uid="{00000000-0005-0000-0000-00006A000000}"/>
    <cellStyle name="_2006 quarterly phasing by country" xfId="404" xr:uid="{00000000-0005-0000-0000-00006B000000}"/>
    <cellStyle name="_2007 07 16 XS CISCO GDL PCBA" xfId="405" xr:uid="{00000000-0005-0000-0000-00006C000000}"/>
    <cellStyle name="_2007 09 10 Staffing Report" xfId="406" xr:uid="{00000000-0005-0000-0000-00006D000000}"/>
    <cellStyle name="_2007 09 30 Staffing Report" xfId="407" xr:uid="{00000000-0005-0000-0000-00006E000000}"/>
    <cellStyle name="_2008 initial scenarios Jan v2" xfId="408" xr:uid="{00000000-0005-0000-0000-00006F000000}"/>
    <cellStyle name="_3.24.07 Final SA PL and PF Items" xfId="409" xr:uid="{00000000-0005-0000-0000-000070000000}"/>
    <cellStyle name="_3.24.07 Final SA PL and PF Items 2" xfId="410" xr:uid="{00000000-0005-0000-0000-000071000000}"/>
    <cellStyle name="_3.24.07 Final SA PL and PF Items 3" xfId="411" xr:uid="{00000000-0005-0000-0000-000072000000}"/>
    <cellStyle name="_3.24.07 Final SA PL and PF Items 4" xfId="412" xr:uid="{00000000-0005-0000-0000-000073000000}"/>
    <cellStyle name="_3.24.07 Final SA PL and PF Items 5" xfId="413" xr:uid="{00000000-0005-0000-0000-000074000000}"/>
    <cellStyle name="_3.24.07 Final SA PL and PF Items 6" xfId="414" xr:uid="{00000000-0005-0000-0000-000075000000}"/>
    <cellStyle name="_3.24.07 Final SA PL and PF Items 7" xfId="415" xr:uid="{00000000-0005-0000-0000-000076000000}"/>
    <cellStyle name="_3.24.07 Final SA PL and PF Items 8" xfId="416" xr:uid="{00000000-0005-0000-0000-000077000000}"/>
    <cellStyle name="_3-WW 2nd Pass With Bridge Recd 20-Apr $3.557Bn" xfId="417" xr:uid="{00000000-0005-0000-0000-000078000000}"/>
    <cellStyle name="_5Qtr forecast_28FEB07 (2)" xfId="418" xr:uid="{00000000-0005-0000-0000-000079000000}"/>
    <cellStyle name="_5Qtr forecast_28FEB07 (2) 2" xfId="419" xr:uid="{00000000-0005-0000-0000-00007A000000}"/>
    <cellStyle name="_5Qtr forecast_28FEB07 (2) 3" xfId="420" xr:uid="{00000000-0005-0000-0000-00007B000000}"/>
    <cellStyle name="_5Qtr forecast_28FEB07 (2) 4" xfId="421" xr:uid="{00000000-0005-0000-0000-00007C000000}"/>
    <cellStyle name="_5Qtr forecast_28FEB07 (2) 5" xfId="422" xr:uid="{00000000-0005-0000-0000-00007D000000}"/>
    <cellStyle name="_5Qtr forecast_28FEB07 (2) 6" xfId="423" xr:uid="{00000000-0005-0000-0000-00007E000000}"/>
    <cellStyle name="_5Qtr forecast_28FEB07 (2) 7" xfId="424" xr:uid="{00000000-0005-0000-0000-00007F000000}"/>
    <cellStyle name="_6th Mar 2006 Inside Sales Weekly Report" xfId="425" xr:uid="{00000000-0005-0000-0000-000080000000}"/>
    <cellStyle name="_6th Mar 2006 Inside Sales Weekly Report_Book1 (3)" xfId="426" xr:uid="{00000000-0005-0000-0000-000081000000}"/>
    <cellStyle name="_7 Deferred Revenue" xfId="427" xr:uid="{00000000-0005-0000-0000-000082000000}"/>
    <cellStyle name="_7 Deferred Revenue_Acquisition Schedules" xfId="428" xr:uid="{00000000-0005-0000-0000-000083000000}"/>
    <cellStyle name="_7-28-08 Book  Rev PL detail for Video TMS" xfId="429" xr:uid="{00000000-0005-0000-0000-000084000000}"/>
    <cellStyle name="_8 Inventory Summary, Turns &amp; SEC View" xfId="430" xr:uid="{00000000-0005-0000-0000-000085000000}"/>
    <cellStyle name="_Access Market Estimates - Telecom" xfId="431" xr:uid="{00000000-0005-0000-0000-000086000000}"/>
    <cellStyle name="_x0010__Acquisition Schedules" xfId="432" xr:uid="{00000000-0005-0000-0000-000087000000}"/>
    <cellStyle name="_x0010__Acquisition Schedules_1" xfId="433" xr:uid="{00000000-0005-0000-0000-000088000000}"/>
    <cellStyle name="_aes_May04_us" xfId="434" xr:uid="{00000000-0005-0000-0000-000089000000}"/>
    <cellStyle name="_aes_May04_us_Acquisition Schedules" xfId="435" xr:uid="{00000000-0005-0000-0000-00008A000000}"/>
    <cellStyle name="_aes_ww_Jan06_theater" xfId="436" xr:uid="{00000000-0005-0000-0000-00008B000000}"/>
    <cellStyle name="_aes_ww_Jan06_theater_Acquisition Schedules" xfId="437" xr:uid="{00000000-0005-0000-0000-00008C000000}"/>
    <cellStyle name="_aes_ww_jv_jan05" xfId="438" xr:uid="{00000000-0005-0000-0000-00008D000000}"/>
    <cellStyle name="_aes_ww_jv_jan05_Acquisition Schedules" xfId="439" xr:uid="{00000000-0005-0000-0000-00008E000000}"/>
    <cellStyle name="_AI-FY06_Q1-W10" xfId="440" xr:uid="{00000000-0005-0000-0000-00008F000000}"/>
    <cellStyle name="_AI-FY06_Q2-W7" xfId="441" xr:uid="{00000000-0005-0000-0000-000090000000}"/>
    <cellStyle name="_ANZ FY04 Goaling" xfId="442" xr:uid="{00000000-0005-0000-0000-000091000000}"/>
    <cellStyle name="_ANZ FY04 Goaling_Acquisition Schedules" xfId="443" xr:uid="{00000000-0005-0000-0000-000092000000}"/>
    <cellStyle name="_ANZ_S.Asia Q3 Commit" xfId="444" xr:uid="{00000000-0005-0000-0000-000093000000}"/>
    <cellStyle name="_APAC  Bookings Feb'02 Fcst" xfId="445" xr:uid="{00000000-0005-0000-0000-000094000000}"/>
    <cellStyle name="_APAC  Bookings Mar'02 Fcst" xfId="446" xr:uid="{00000000-0005-0000-0000-000095000000}"/>
    <cellStyle name="_APAC FY03 Plan_+Global (FinalRevised)" xfId="447" xr:uid="{00000000-0005-0000-0000-000096000000}"/>
    <cellStyle name="_APAC Support Bookings - July02" xfId="448" xr:uid="{00000000-0005-0000-0000-000097000000}"/>
    <cellStyle name="_APAC Support Bookings - July02_Acquisition Schedules" xfId="449" xr:uid="{00000000-0005-0000-0000-000098000000}"/>
    <cellStyle name="_APAC Support Bookings - July02_APAC AS Aug'05 WD3 Flash" xfId="450" xr:uid="{00000000-0005-0000-0000-000099000000}"/>
    <cellStyle name="_APAC Support Bookings - July02_APAC AS Aug'05 WD3 Flash_Acquisition Schedules" xfId="451" xr:uid="{00000000-0005-0000-0000-00009A000000}"/>
    <cellStyle name="_APAC Support Bookings - July02_AS WD1 Flash Charts - Apr'05" xfId="452" xr:uid="{00000000-0005-0000-0000-00009B000000}"/>
    <cellStyle name="_APAC Support Bookings - July02_AS WD1 Flash Charts - Apr'05_Acquisition Schedules" xfId="453" xr:uid="{00000000-0005-0000-0000-00009C000000}"/>
    <cellStyle name="_APAC Support Bookings - July02_AS WD1 Flash Charts - May'05" xfId="454" xr:uid="{00000000-0005-0000-0000-00009D000000}"/>
    <cellStyle name="_APAC Support Bookings - July02_AS WD1 Flash Charts - May'05_Acquisition Schedules" xfId="455" xr:uid="{00000000-0005-0000-0000-00009E000000}"/>
    <cellStyle name="_APAC Support Bookings - July02_AS WD3 Flash Charts - Apr'05" xfId="456" xr:uid="{00000000-0005-0000-0000-00009F000000}"/>
    <cellStyle name="_APAC Support Bookings - July02_AS WD3 Flash Charts - Apr'05_Acquisition Schedules" xfId="457" xr:uid="{00000000-0005-0000-0000-0000A0000000}"/>
    <cellStyle name="_APAC Support Bookings - July02_AS WD3 Flash Charts - Mar'05v1" xfId="458" xr:uid="{00000000-0005-0000-0000-0000A1000000}"/>
    <cellStyle name="_APAC Support Bookings - July02_AS WD3 Flash Charts - Mar'05v1_Acquisition Schedules" xfId="459" xr:uid="{00000000-0005-0000-0000-0000A2000000}"/>
    <cellStyle name="_APAC Support Bookings - July02_CA WD1 Flash Charts - Sep'05" xfId="460" xr:uid="{00000000-0005-0000-0000-0000A3000000}"/>
    <cellStyle name="_APAC Support Bookings - July02_CA WD1 Flash Charts - Sep'05_Acquisition Schedules" xfId="461" xr:uid="{00000000-0005-0000-0000-0000A4000000}"/>
    <cellStyle name="_APAC Support Bookings - Mar03" xfId="462" xr:uid="{00000000-0005-0000-0000-0000A5000000}"/>
    <cellStyle name="_APAC Support Bookings - Mar03_Acquisition Schedules" xfId="463" xr:uid="{00000000-0005-0000-0000-0000A6000000}"/>
    <cellStyle name="_APAC Support Bookings - Mar03_APAC AS Aug'05 WD3 Flash" xfId="464" xr:uid="{00000000-0005-0000-0000-0000A7000000}"/>
    <cellStyle name="_APAC Support Bookings - Mar03_APAC AS Aug'05 WD3 Flash_Acquisition Schedules" xfId="465" xr:uid="{00000000-0005-0000-0000-0000A8000000}"/>
    <cellStyle name="_APAC Support Bookings - Mar03_AS WD1 Flash Charts - Apr'05" xfId="466" xr:uid="{00000000-0005-0000-0000-0000A9000000}"/>
    <cellStyle name="_APAC Support Bookings - Mar03_AS WD1 Flash Charts - Apr'05_Acquisition Schedules" xfId="467" xr:uid="{00000000-0005-0000-0000-0000AA000000}"/>
    <cellStyle name="_APAC Support Bookings - Mar03_AS WD1 Flash Charts - May'05" xfId="468" xr:uid="{00000000-0005-0000-0000-0000AB000000}"/>
    <cellStyle name="_APAC Support Bookings - Mar03_AS WD1 Flash Charts - May'05_Acquisition Schedules" xfId="469" xr:uid="{00000000-0005-0000-0000-0000AC000000}"/>
    <cellStyle name="_APAC Support Bookings - Mar03_AS WD3 Flash Charts - Apr'05" xfId="470" xr:uid="{00000000-0005-0000-0000-0000AD000000}"/>
    <cellStyle name="_APAC Support Bookings - Mar03_AS WD3 Flash Charts - Apr'05_Acquisition Schedules" xfId="471" xr:uid="{00000000-0005-0000-0000-0000AE000000}"/>
    <cellStyle name="_APAC Support Bookings - Mar03_AS WD3 Flash Charts - Mar'05v1" xfId="472" xr:uid="{00000000-0005-0000-0000-0000AF000000}"/>
    <cellStyle name="_APAC Support Bookings - Mar03_AS WD3 Flash Charts - Mar'05v1_Acquisition Schedules" xfId="473" xr:uid="{00000000-0005-0000-0000-0000B0000000}"/>
    <cellStyle name="_APAC Support Bookings - Mar03_CA WD1 Flash Charts - Sep'05" xfId="474" xr:uid="{00000000-0005-0000-0000-0000B1000000}"/>
    <cellStyle name="_APAC Support Bookings - Mar03_CA WD1 Flash Charts - Sep'05_Acquisition Schedules" xfId="475" xr:uid="{00000000-0005-0000-0000-0000B2000000}"/>
    <cellStyle name="_APAC Support Bookings - Mar03_FY04 Korea Goaling" xfId="476" xr:uid="{00000000-0005-0000-0000-0000B3000000}"/>
    <cellStyle name="_APAC Support Bookings - Mar03_FY04 Korea Goaling_Acquisition Schedules" xfId="477" xr:uid="{00000000-0005-0000-0000-0000B4000000}"/>
    <cellStyle name="_APAC Support Bookings - May03" xfId="478" xr:uid="{00000000-0005-0000-0000-0000B5000000}"/>
    <cellStyle name="_APAC Support Bookings - May03_Acquisition Schedules" xfId="479" xr:uid="{00000000-0005-0000-0000-0000B6000000}"/>
    <cellStyle name="_APAC Support Bookings (Oct'02)" xfId="480" xr:uid="{00000000-0005-0000-0000-0000B7000000}"/>
    <cellStyle name="_APAC Support Bookings (Oct'02)_Acquisition Schedules" xfId="481" xr:uid="{00000000-0005-0000-0000-0000B8000000}"/>
    <cellStyle name="_APAC Support Bookings (Oct'02)_APAC AS Aug'05 WD3 Flash" xfId="482" xr:uid="{00000000-0005-0000-0000-0000B9000000}"/>
    <cellStyle name="_APAC Support Bookings (Oct'02)_APAC AS Aug'05 WD3 Flash_Acquisition Schedules" xfId="483" xr:uid="{00000000-0005-0000-0000-0000BA000000}"/>
    <cellStyle name="_APAC Support Bookings (Oct'02)_APAC AS Oct'06 WD3 Flash" xfId="484" xr:uid="{00000000-0005-0000-0000-0000BB000000}"/>
    <cellStyle name="_APAC Support Bookings (Oct'02)_APAC AS Oct'06 WD3 Flash_Acquisition Schedules" xfId="485" xr:uid="{00000000-0005-0000-0000-0000BC000000}"/>
    <cellStyle name="_APAC Support Bookings (Oct'02)_APAC Support Bookings - Jun03" xfId="486" xr:uid="{00000000-0005-0000-0000-0000BD000000}"/>
    <cellStyle name="_APAC Support Bookings (Oct'02)_APAC Support Bookings - Jun03_Acquisition Schedules" xfId="487" xr:uid="{00000000-0005-0000-0000-0000BE000000}"/>
    <cellStyle name="_APAC Support Bookings (Oct'02)_APAC Support Bookings - Jun03_APAC AS Aug'05 WD3 Flash" xfId="488" xr:uid="{00000000-0005-0000-0000-0000BF000000}"/>
    <cellStyle name="_APAC Support Bookings (Oct'02)_APAC Support Bookings - Jun03_APAC AS Aug'05 WD3 Flash_Acquisition Schedules" xfId="489" xr:uid="{00000000-0005-0000-0000-0000C0000000}"/>
    <cellStyle name="_APAC Support Bookings (Oct'02)_APAC Support Bookings - Jun03_AS Variance Analysis_Aug07" xfId="490" xr:uid="{00000000-0005-0000-0000-0000C1000000}"/>
    <cellStyle name="_APAC Support Bookings (Oct'02)_APAC Support Bookings - Jun03_AS Variance Analysis_Aug07_Acquisition Schedules" xfId="491" xr:uid="{00000000-0005-0000-0000-0000C2000000}"/>
    <cellStyle name="_APAC Support Bookings (Oct'02)_APAC Support Bookings - Jun03_AS WD1 Flash Charts - Apr'05" xfId="492" xr:uid="{00000000-0005-0000-0000-0000C3000000}"/>
    <cellStyle name="_APAC Support Bookings (Oct'02)_APAC Support Bookings - Jun03_AS WD1 Flash Charts - Apr'05_Acquisition Schedules" xfId="493" xr:uid="{00000000-0005-0000-0000-0000C4000000}"/>
    <cellStyle name="_APAC Support Bookings (Oct'02)_APAC Support Bookings - Jun03_AS WD1 Flash Charts - May'05" xfId="494" xr:uid="{00000000-0005-0000-0000-0000C5000000}"/>
    <cellStyle name="_APAC Support Bookings (Oct'02)_APAC Support Bookings - Jun03_AS WD1 Flash Charts - May'05_Acquisition Schedules" xfId="495" xr:uid="{00000000-0005-0000-0000-0000C6000000}"/>
    <cellStyle name="_APAC Support Bookings (Oct'02)_APAC Support Bookings - Jun03_AS WD3 Flash Charts - Apr'05" xfId="496" xr:uid="{00000000-0005-0000-0000-0000C7000000}"/>
    <cellStyle name="_APAC Support Bookings (Oct'02)_APAC Support Bookings - Jun03_AS WD3 Flash Charts - Apr'05_Acquisition Schedules" xfId="497" xr:uid="{00000000-0005-0000-0000-0000C8000000}"/>
    <cellStyle name="_APAC Support Bookings (Oct'02)_APAC Support Bookings - Jun03_AS WD3 Flash Charts - Mar'05v1" xfId="498" xr:uid="{00000000-0005-0000-0000-0000C9000000}"/>
    <cellStyle name="_APAC Support Bookings (Oct'02)_APAC Support Bookings - Jun03_AS WD3 Flash Charts - Mar'05v1_Acquisition Schedules" xfId="499" xr:uid="{00000000-0005-0000-0000-0000CA000000}"/>
    <cellStyle name="_APAC Support Bookings (Oct'02)_APAC Support Bookings - Jun03_CA WD1 Flash Charts - Sep'05" xfId="500" xr:uid="{00000000-0005-0000-0000-0000CB000000}"/>
    <cellStyle name="_APAC Support Bookings (Oct'02)_APAC Support Bookings - Jun03_CA WD1 Flash Charts - Sep'05_Acquisition Schedules" xfId="501" xr:uid="{00000000-0005-0000-0000-0000CC000000}"/>
    <cellStyle name="_APAC Support Bookings (Oct'02)_APAC Support Bookings - Jun03_Target Template" xfId="502" xr:uid="{00000000-0005-0000-0000-0000CD000000}"/>
    <cellStyle name="_APAC Support Bookings (Oct'02)_APAC Support Bookings - Jun03_Target Template_Acquisition Schedules" xfId="503" xr:uid="{00000000-0005-0000-0000-0000CE000000}"/>
    <cellStyle name="_APAC Support Bookings (Oct'02)_APAC Weekly Commit - FY04Q2W01" xfId="504" xr:uid="{00000000-0005-0000-0000-0000CF000000}"/>
    <cellStyle name="_APAC Support Bookings (Oct'02)_APAC Weekly Commit - FY04Q2W01_Acquisition Schedules" xfId="505" xr:uid="{00000000-0005-0000-0000-0000D0000000}"/>
    <cellStyle name="_APAC Support Bookings (Oct'02)_AS Variance Analysis_Aug07" xfId="506" xr:uid="{00000000-0005-0000-0000-0000D1000000}"/>
    <cellStyle name="_APAC Support Bookings (Oct'02)_AS Variance Analysis_Aug07_Acquisition Schedules" xfId="507" xr:uid="{00000000-0005-0000-0000-0000D2000000}"/>
    <cellStyle name="_APAC Support Bookings (Oct'02)_AS WD1 Flash Charts - Apr'05" xfId="508" xr:uid="{00000000-0005-0000-0000-0000D3000000}"/>
    <cellStyle name="_APAC Support Bookings (Oct'02)_AS WD1 Flash Charts - Apr'05_Acquisition Schedules" xfId="509" xr:uid="{00000000-0005-0000-0000-0000D4000000}"/>
    <cellStyle name="_APAC Support Bookings (Oct'02)_AS WD1 Flash Charts - May'05" xfId="510" xr:uid="{00000000-0005-0000-0000-0000D5000000}"/>
    <cellStyle name="_APAC Support Bookings (Oct'02)_AS WD1 Flash Charts - May'05_Acquisition Schedules" xfId="511" xr:uid="{00000000-0005-0000-0000-0000D6000000}"/>
    <cellStyle name="_APAC Support Bookings (Oct'02)_AS WD3 Flash Charts - Apr'05" xfId="512" xr:uid="{00000000-0005-0000-0000-0000D7000000}"/>
    <cellStyle name="_APAC Support Bookings (Oct'02)_AS WD3 Flash Charts - Apr'05_Acquisition Schedules" xfId="513" xr:uid="{00000000-0005-0000-0000-0000D8000000}"/>
    <cellStyle name="_APAC Support Bookings (Oct'02)_AS WD3 Flash Charts - Mar'05v1" xfId="514" xr:uid="{00000000-0005-0000-0000-0000D9000000}"/>
    <cellStyle name="_APAC Support Bookings (Oct'02)_AS WD3 Flash Charts - Mar'05v1_Acquisition Schedules" xfId="515" xr:uid="{00000000-0005-0000-0000-0000DA000000}"/>
    <cellStyle name="_APAC Support Bookings (Oct'02)_CA WD1 Flash Charts - Sep'05" xfId="516" xr:uid="{00000000-0005-0000-0000-0000DB000000}"/>
    <cellStyle name="_APAC Support Bookings (Oct'02)_CA WD1 Flash Charts - Sep'05_Acquisition Schedules" xfId="517" xr:uid="{00000000-0005-0000-0000-0000DC000000}"/>
    <cellStyle name="_APAC Support Bookings (Oct'02)_Forecast Accuracy &amp; Linearity" xfId="518" xr:uid="{00000000-0005-0000-0000-0000DD000000}"/>
    <cellStyle name="_APAC Support Bookings (Oct'02)_Forecast Accuracy &amp; Linearity_Acquisition Schedules" xfId="519" xr:uid="{00000000-0005-0000-0000-0000DE000000}"/>
    <cellStyle name="_APAC Support Bookings (Oct'02)_FY04 Korea Goaling" xfId="520" xr:uid="{00000000-0005-0000-0000-0000DF000000}"/>
    <cellStyle name="_APAC Support Bookings (Oct'02)_FY04 Korea Goaling_Acquisition Schedules" xfId="521" xr:uid="{00000000-0005-0000-0000-0000E0000000}"/>
    <cellStyle name="_APAC Support Bookings (Oct'02)_Q3'02 Ops Call_Feb'021  Korea" xfId="522" xr:uid="{00000000-0005-0000-0000-0000E1000000}"/>
    <cellStyle name="_APAC Support Bookings (Oct'02)_Q3'02 Ops Call_Feb'021  Korea_Acquisition Schedules" xfId="523" xr:uid="{00000000-0005-0000-0000-0000E2000000}"/>
    <cellStyle name="_APAC Support Bookings (Oct'02)_Q3'02 Ops Call_Feb'021  Korea_ANZ FY04 Goaling" xfId="524" xr:uid="{00000000-0005-0000-0000-0000E3000000}"/>
    <cellStyle name="_APAC Support Bookings (Oct'02)_Q3'02 Ops Call_Feb'021  Korea_ANZ FY04 Goaling_Acquisition Schedules" xfId="525" xr:uid="{00000000-0005-0000-0000-0000E4000000}"/>
    <cellStyle name="_APAC Support Bookings (Oct'02)_Q3'02 Ops Call_Feb'021  Korea_APAC AS Aug'05 WD3 Flash" xfId="526" xr:uid="{00000000-0005-0000-0000-0000E5000000}"/>
    <cellStyle name="_APAC Support Bookings (Oct'02)_Q3'02 Ops Call_Feb'021  Korea_APAC AS Aug'05 WD3 Flash_Acquisition Schedules" xfId="527" xr:uid="{00000000-0005-0000-0000-0000E6000000}"/>
    <cellStyle name="_APAC Support Bookings (Oct'02)_Q3'02 Ops Call_Feb'021  Korea_APAC Weekly Commit - FY04Q2W01" xfId="528" xr:uid="{00000000-0005-0000-0000-0000E7000000}"/>
    <cellStyle name="_APAC Support Bookings (Oct'02)_Q3'02 Ops Call_Feb'021  Korea_APAC Weekly Commit - FY04Q2W01_Acquisition Schedules" xfId="529" xr:uid="{00000000-0005-0000-0000-0000E8000000}"/>
    <cellStyle name="_APAC Support Bookings (Oct'02)_Q3'02 Ops Call_Feb'021  Korea_AS WD1 Flash Charts - Apr'05" xfId="530" xr:uid="{00000000-0005-0000-0000-0000E9000000}"/>
    <cellStyle name="_APAC Support Bookings (Oct'02)_Q3'02 Ops Call_Feb'021  Korea_AS WD1 Flash Charts - Apr'05_Acquisition Schedules" xfId="531" xr:uid="{00000000-0005-0000-0000-0000EA000000}"/>
    <cellStyle name="_APAC Support Bookings (Oct'02)_Q3'02 Ops Call_Feb'021  Korea_AS WD1 Flash Charts - May'05" xfId="532" xr:uid="{00000000-0005-0000-0000-0000EB000000}"/>
    <cellStyle name="_APAC Support Bookings (Oct'02)_Q3'02 Ops Call_Feb'021  Korea_AS WD1 Flash Charts - May'05_Acquisition Schedules" xfId="533" xr:uid="{00000000-0005-0000-0000-0000EC000000}"/>
    <cellStyle name="_APAC Support Bookings (Oct'02)_Q3'02 Ops Call_Feb'021  Korea_AS WD3 Flash Charts - Apr'05" xfId="534" xr:uid="{00000000-0005-0000-0000-0000ED000000}"/>
    <cellStyle name="_APAC Support Bookings (Oct'02)_Q3'02 Ops Call_Feb'021  Korea_AS WD3 Flash Charts - Apr'05_Acquisition Schedules" xfId="535" xr:uid="{00000000-0005-0000-0000-0000EE000000}"/>
    <cellStyle name="_APAC Support Bookings (Oct'02)_Q3'02 Ops Call_Feb'021  Korea_AS WD3 Flash Charts - Mar'05v1" xfId="536" xr:uid="{00000000-0005-0000-0000-0000EF000000}"/>
    <cellStyle name="_APAC Support Bookings (Oct'02)_Q3'02 Ops Call_Feb'021  Korea_AS WD3 Flash Charts - Mar'05v1_Acquisition Schedules" xfId="537" xr:uid="{00000000-0005-0000-0000-0000F0000000}"/>
    <cellStyle name="_APAC Support Bookings (Oct'02)_Q3'02 Ops Call_Feb'021  Korea_CA WD1 Flash Charts - Sep'05" xfId="538" xr:uid="{00000000-0005-0000-0000-0000F1000000}"/>
    <cellStyle name="_APAC Support Bookings (Oct'02)_Q3'02 Ops Call_Feb'021  Korea_CA WD1 Flash Charts - Sep'05_Acquisition Schedules" xfId="539" xr:uid="{00000000-0005-0000-0000-0000F2000000}"/>
    <cellStyle name="_APAC Support Bookings (Oct'02)_Q3'02 Ops Call_Feb'021  Korea_Forecast Accuracy &amp; Linearity" xfId="540" xr:uid="{00000000-0005-0000-0000-0000F3000000}"/>
    <cellStyle name="_APAC Support Bookings (Oct'02)_Q3'02 Ops Call_Feb'021  Korea_Forecast Accuracy &amp; Linearity_Acquisition Schedules" xfId="541" xr:uid="{00000000-0005-0000-0000-0000F4000000}"/>
    <cellStyle name="_APAC Support Bookings (Oct'02)_Q3'02 Ops Call_Feb'021  Korea_FY04 Korea Goaling" xfId="542" xr:uid="{00000000-0005-0000-0000-0000F5000000}"/>
    <cellStyle name="_APAC Support Bookings (Oct'02)_Q3'02 Ops Call_Feb'021  Korea_FY04 Korea Goaling_Acquisition Schedules" xfId="543" xr:uid="{00000000-0005-0000-0000-0000F6000000}"/>
    <cellStyle name="_APAC Support Bookings (Oct'02)_Q3'02 Ops Call_Feb'021  Korea_WD1APAC Summary-26-04-05 FY05 ------1" xfId="544" xr:uid="{00000000-0005-0000-0000-0000F7000000}"/>
    <cellStyle name="_APAC Support Bookings (Oct'02)_Q3'02 Ops Call_Feb'021  Korea_WD1APAC Summary-26-04-05 FY05 ------1_Acquisition Schedules" xfId="545" xr:uid="{00000000-0005-0000-0000-0000F8000000}"/>
    <cellStyle name="_APAC Support Bookings (Oct'02)_Target Template" xfId="546" xr:uid="{00000000-0005-0000-0000-0000F9000000}"/>
    <cellStyle name="_APAC Support Bookings (Oct'02)_Target Template_Acquisition Schedules" xfId="547" xr:uid="{00000000-0005-0000-0000-0000FA000000}"/>
    <cellStyle name="_APAC Support Bookings (Oct'02)_WD1APAC Summary-26-04-05 FY05 ------1" xfId="548" xr:uid="{00000000-0005-0000-0000-0000FB000000}"/>
    <cellStyle name="_APAC Support Bookings (Oct'02)_WD1APAC Summary-26-04-05 FY05 ------1_Acquisition Schedules" xfId="549" xr:uid="{00000000-0005-0000-0000-0000FC000000}"/>
    <cellStyle name="_APAC Support Bookings (Sep'02)" xfId="550" xr:uid="{00000000-0005-0000-0000-0000FD000000}"/>
    <cellStyle name="_APAC Support Bookings (Sep'02)_Acquisition Schedules" xfId="551" xr:uid="{00000000-0005-0000-0000-0000FE000000}"/>
    <cellStyle name="_APAC Support Bookings (Sep'02)_APAC AS Aug'05 WD3 Flash" xfId="552" xr:uid="{00000000-0005-0000-0000-0000FF000000}"/>
    <cellStyle name="_APAC Support Bookings (Sep'02)_APAC AS Aug'05 WD3 Flash_Acquisition Schedules" xfId="553" xr:uid="{00000000-0005-0000-0000-000000010000}"/>
    <cellStyle name="_APAC Support Bookings (Sep'02)_APAC AS Oct'06 WD3 Flash" xfId="554" xr:uid="{00000000-0005-0000-0000-000001010000}"/>
    <cellStyle name="_APAC Support Bookings (Sep'02)_APAC AS Oct'06 WD3 Flash_Acquisition Schedules" xfId="555" xr:uid="{00000000-0005-0000-0000-000002010000}"/>
    <cellStyle name="_APAC Support Bookings (Sep'02)_APAC Support Bookings - Jun03" xfId="556" xr:uid="{00000000-0005-0000-0000-000003010000}"/>
    <cellStyle name="_APAC Support Bookings (Sep'02)_APAC Support Bookings - Jun03_Acquisition Schedules" xfId="557" xr:uid="{00000000-0005-0000-0000-000004010000}"/>
    <cellStyle name="_APAC Support Bookings (Sep'02)_APAC Support Bookings - Jun03_APAC AS Aug'05 WD3 Flash" xfId="558" xr:uid="{00000000-0005-0000-0000-000005010000}"/>
    <cellStyle name="_APAC Support Bookings (Sep'02)_APAC Support Bookings - Jun03_APAC AS Aug'05 WD3 Flash_Acquisition Schedules" xfId="559" xr:uid="{00000000-0005-0000-0000-000006010000}"/>
    <cellStyle name="_APAC Support Bookings (Sep'02)_APAC Support Bookings - Jun03_AS Variance Analysis_Aug07" xfId="560" xr:uid="{00000000-0005-0000-0000-000007010000}"/>
    <cellStyle name="_APAC Support Bookings (Sep'02)_APAC Support Bookings - Jun03_AS Variance Analysis_Aug07_Acquisition Schedules" xfId="561" xr:uid="{00000000-0005-0000-0000-000008010000}"/>
    <cellStyle name="_APAC Support Bookings (Sep'02)_APAC Support Bookings - Jun03_AS WD1 Flash Charts - Apr'05" xfId="562" xr:uid="{00000000-0005-0000-0000-000009010000}"/>
    <cellStyle name="_APAC Support Bookings (Sep'02)_APAC Support Bookings - Jun03_AS WD1 Flash Charts - Apr'05_Acquisition Schedules" xfId="563" xr:uid="{00000000-0005-0000-0000-00000A010000}"/>
    <cellStyle name="_APAC Support Bookings (Sep'02)_APAC Support Bookings - Jun03_AS WD1 Flash Charts - May'05" xfId="564" xr:uid="{00000000-0005-0000-0000-00000B010000}"/>
    <cellStyle name="_APAC Support Bookings (Sep'02)_APAC Support Bookings - Jun03_AS WD1 Flash Charts - May'05_Acquisition Schedules" xfId="565" xr:uid="{00000000-0005-0000-0000-00000C010000}"/>
    <cellStyle name="_APAC Support Bookings (Sep'02)_APAC Support Bookings - Jun03_AS WD3 Flash Charts - Apr'05" xfId="566" xr:uid="{00000000-0005-0000-0000-00000D010000}"/>
    <cellStyle name="_APAC Support Bookings (Sep'02)_APAC Support Bookings - Jun03_AS WD3 Flash Charts - Apr'05_Acquisition Schedules" xfId="567" xr:uid="{00000000-0005-0000-0000-00000E010000}"/>
    <cellStyle name="_APAC Support Bookings (Sep'02)_APAC Support Bookings - Jun03_AS WD3 Flash Charts - Mar'05v1" xfId="568" xr:uid="{00000000-0005-0000-0000-00000F010000}"/>
    <cellStyle name="_APAC Support Bookings (Sep'02)_APAC Support Bookings - Jun03_AS WD3 Flash Charts - Mar'05v1_Acquisition Schedules" xfId="569" xr:uid="{00000000-0005-0000-0000-000010010000}"/>
    <cellStyle name="_APAC Support Bookings (Sep'02)_APAC Support Bookings - Jun03_CA WD1 Flash Charts - Sep'05" xfId="570" xr:uid="{00000000-0005-0000-0000-000011010000}"/>
    <cellStyle name="_APAC Support Bookings (Sep'02)_APAC Support Bookings - Jun03_CA WD1 Flash Charts - Sep'05_Acquisition Schedules" xfId="571" xr:uid="{00000000-0005-0000-0000-000012010000}"/>
    <cellStyle name="_APAC Support Bookings (Sep'02)_APAC Support Bookings - Jun03_Target Template" xfId="572" xr:uid="{00000000-0005-0000-0000-000013010000}"/>
    <cellStyle name="_APAC Support Bookings (Sep'02)_APAC Support Bookings - Jun03_Target Template_Acquisition Schedules" xfId="573" xr:uid="{00000000-0005-0000-0000-000014010000}"/>
    <cellStyle name="_APAC Support Bookings (Sep'02)_APAC Weekly Commit - FY04Q2W01" xfId="574" xr:uid="{00000000-0005-0000-0000-000015010000}"/>
    <cellStyle name="_APAC Support Bookings (Sep'02)_APAC Weekly Commit - FY04Q2W01_Acquisition Schedules" xfId="575" xr:uid="{00000000-0005-0000-0000-000016010000}"/>
    <cellStyle name="_APAC Support Bookings (Sep'02)_AS Variance Analysis_Aug07" xfId="576" xr:uid="{00000000-0005-0000-0000-000017010000}"/>
    <cellStyle name="_APAC Support Bookings (Sep'02)_AS Variance Analysis_Aug07_Acquisition Schedules" xfId="577" xr:uid="{00000000-0005-0000-0000-000018010000}"/>
    <cellStyle name="_APAC Support Bookings (Sep'02)_AS WD1 Flash Charts - Apr'05" xfId="578" xr:uid="{00000000-0005-0000-0000-000019010000}"/>
    <cellStyle name="_APAC Support Bookings (Sep'02)_AS WD1 Flash Charts - Apr'05_Acquisition Schedules" xfId="579" xr:uid="{00000000-0005-0000-0000-00001A010000}"/>
    <cellStyle name="_APAC Support Bookings (Sep'02)_AS WD1 Flash Charts - May'05" xfId="580" xr:uid="{00000000-0005-0000-0000-00001B010000}"/>
    <cellStyle name="_APAC Support Bookings (Sep'02)_AS WD1 Flash Charts - May'05_Acquisition Schedules" xfId="581" xr:uid="{00000000-0005-0000-0000-00001C010000}"/>
    <cellStyle name="_APAC Support Bookings (Sep'02)_AS WD3 Flash Charts - Apr'05" xfId="582" xr:uid="{00000000-0005-0000-0000-00001D010000}"/>
    <cellStyle name="_APAC Support Bookings (Sep'02)_AS WD3 Flash Charts - Apr'05_Acquisition Schedules" xfId="583" xr:uid="{00000000-0005-0000-0000-00001E010000}"/>
    <cellStyle name="_APAC Support Bookings (Sep'02)_AS WD3 Flash Charts - Mar'05v1" xfId="584" xr:uid="{00000000-0005-0000-0000-00001F010000}"/>
    <cellStyle name="_APAC Support Bookings (Sep'02)_AS WD3 Flash Charts - Mar'05v1_Acquisition Schedules" xfId="585" xr:uid="{00000000-0005-0000-0000-000020010000}"/>
    <cellStyle name="_APAC Support Bookings (Sep'02)_CA WD1 Flash Charts - Sep'05" xfId="586" xr:uid="{00000000-0005-0000-0000-000021010000}"/>
    <cellStyle name="_APAC Support Bookings (Sep'02)_CA WD1 Flash Charts - Sep'05_Acquisition Schedules" xfId="587" xr:uid="{00000000-0005-0000-0000-000022010000}"/>
    <cellStyle name="_APAC Support Bookings (Sep'02)_Forecast Accuracy &amp; Linearity" xfId="588" xr:uid="{00000000-0005-0000-0000-000023010000}"/>
    <cellStyle name="_APAC Support Bookings (Sep'02)_Forecast Accuracy &amp; Linearity_Acquisition Schedules" xfId="589" xr:uid="{00000000-0005-0000-0000-000024010000}"/>
    <cellStyle name="_APAC Support Bookings (Sep'02)_FY04 Korea Goaling" xfId="590" xr:uid="{00000000-0005-0000-0000-000025010000}"/>
    <cellStyle name="_APAC Support Bookings (Sep'02)_FY04 Korea Goaling_Acquisition Schedules" xfId="591" xr:uid="{00000000-0005-0000-0000-000026010000}"/>
    <cellStyle name="_APAC Support Bookings (Sep'02)_Q3'02 Ops Call_Feb'021  Korea" xfId="592" xr:uid="{00000000-0005-0000-0000-000027010000}"/>
    <cellStyle name="_APAC Support Bookings (Sep'02)_Q3'02 Ops Call_Feb'021  Korea_Acquisition Schedules" xfId="593" xr:uid="{00000000-0005-0000-0000-000028010000}"/>
    <cellStyle name="_APAC Support Bookings (Sep'02)_Q3'02 Ops Call_Feb'021  Korea_ANZ FY04 Goaling" xfId="594" xr:uid="{00000000-0005-0000-0000-000029010000}"/>
    <cellStyle name="_APAC Support Bookings (Sep'02)_Q3'02 Ops Call_Feb'021  Korea_ANZ FY04 Goaling_Acquisition Schedules" xfId="595" xr:uid="{00000000-0005-0000-0000-00002A010000}"/>
    <cellStyle name="_APAC Support Bookings (Sep'02)_Q3'02 Ops Call_Feb'021  Korea_APAC AS Aug'05 WD3 Flash" xfId="596" xr:uid="{00000000-0005-0000-0000-00002B010000}"/>
    <cellStyle name="_APAC Support Bookings (Sep'02)_Q3'02 Ops Call_Feb'021  Korea_APAC AS Aug'05 WD3 Flash_Acquisition Schedules" xfId="597" xr:uid="{00000000-0005-0000-0000-00002C010000}"/>
    <cellStyle name="_APAC Support Bookings (Sep'02)_Q3'02 Ops Call_Feb'021  Korea_APAC Weekly Commit - FY04Q2W01" xfId="598" xr:uid="{00000000-0005-0000-0000-00002D010000}"/>
    <cellStyle name="_APAC Support Bookings (Sep'02)_Q3'02 Ops Call_Feb'021  Korea_APAC Weekly Commit - FY04Q2W01_Acquisition Schedules" xfId="599" xr:uid="{00000000-0005-0000-0000-00002E010000}"/>
    <cellStyle name="_APAC Support Bookings (Sep'02)_Q3'02 Ops Call_Feb'021  Korea_AS WD1 Flash Charts - Apr'05" xfId="600" xr:uid="{00000000-0005-0000-0000-00002F010000}"/>
    <cellStyle name="_APAC Support Bookings (Sep'02)_Q3'02 Ops Call_Feb'021  Korea_AS WD1 Flash Charts - Apr'05_Acquisition Schedules" xfId="601" xr:uid="{00000000-0005-0000-0000-000030010000}"/>
    <cellStyle name="_APAC Support Bookings (Sep'02)_Q3'02 Ops Call_Feb'021  Korea_AS WD1 Flash Charts - May'05" xfId="602" xr:uid="{00000000-0005-0000-0000-000031010000}"/>
    <cellStyle name="_APAC Support Bookings (Sep'02)_Q3'02 Ops Call_Feb'021  Korea_AS WD1 Flash Charts - May'05_Acquisition Schedules" xfId="603" xr:uid="{00000000-0005-0000-0000-000032010000}"/>
    <cellStyle name="_APAC Support Bookings (Sep'02)_Q3'02 Ops Call_Feb'021  Korea_AS WD3 Flash Charts - Apr'05" xfId="604" xr:uid="{00000000-0005-0000-0000-000033010000}"/>
    <cellStyle name="_APAC Support Bookings (Sep'02)_Q3'02 Ops Call_Feb'021  Korea_AS WD3 Flash Charts - Apr'05_Acquisition Schedules" xfId="605" xr:uid="{00000000-0005-0000-0000-000034010000}"/>
    <cellStyle name="_APAC Support Bookings (Sep'02)_Q3'02 Ops Call_Feb'021  Korea_AS WD3 Flash Charts - Mar'05v1" xfId="606" xr:uid="{00000000-0005-0000-0000-000035010000}"/>
    <cellStyle name="_APAC Support Bookings (Sep'02)_Q3'02 Ops Call_Feb'021  Korea_AS WD3 Flash Charts - Mar'05v1_Acquisition Schedules" xfId="607" xr:uid="{00000000-0005-0000-0000-000036010000}"/>
    <cellStyle name="_APAC Support Bookings (Sep'02)_Q3'02 Ops Call_Feb'021  Korea_CA WD1 Flash Charts - Sep'05" xfId="608" xr:uid="{00000000-0005-0000-0000-000037010000}"/>
    <cellStyle name="_APAC Support Bookings (Sep'02)_Q3'02 Ops Call_Feb'021  Korea_CA WD1 Flash Charts - Sep'05_Acquisition Schedules" xfId="609" xr:uid="{00000000-0005-0000-0000-000038010000}"/>
    <cellStyle name="_APAC Support Bookings (Sep'02)_Q3'02 Ops Call_Feb'021  Korea_Forecast Accuracy &amp; Linearity" xfId="610" xr:uid="{00000000-0005-0000-0000-000039010000}"/>
    <cellStyle name="_APAC Support Bookings (Sep'02)_Q3'02 Ops Call_Feb'021  Korea_Forecast Accuracy &amp; Linearity_Acquisition Schedules" xfId="611" xr:uid="{00000000-0005-0000-0000-00003A010000}"/>
    <cellStyle name="_APAC Support Bookings (Sep'02)_Q3'02 Ops Call_Feb'021  Korea_FY04 Korea Goaling" xfId="612" xr:uid="{00000000-0005-0000-0000-00003B010000}"/>
    <cellStyle name="_APAC Support Bookings (Sep'02)_Q3'02 Ops Call_Feb'021  Korea_FY04 Korea Goaling_Acquisition Schedules" xfId="613" xr:uid="{00000000-0005-0000-0000-00003C010000}"/>
    <cellStyle name="_APAC Support Bookings (Sep'02)_Q3'02 Ops Call_Feb'021  Korea_WD1APAC Summary-26-04-05 FY05 ------1" xfId="614" xr:uid="{00000000-0005-0000-0000-00003D010000}"/>
    <cellStyle name="_APAC Support Bookings (Sep'02)_Q3'02 Ops Call_Feb'021  Korea_WD1APAC Summary-26-04-05 FY05 ------1_Acquisition Schedules" xfId="615" xr:uid="{00000000-0005-0000-0000-00003E010000}"/>
    <cellStyle name="_APAC Support Bookings (Sep'02)_Target Template" xfId="616" xr:uid="{00000000-0005-0000-0000-00003F010000}"/>
    <cellStyle name="_APAC Support Bookings (Sep'02)_Target Template_Acquisition Schedules" xfId="617" xr:uid="{00000000-0005-0000-0000-000040010000}"/>
    <cellStyle name="_APAC Support Bookings (Sep'02)_WD1APAC Summary-26-04-05 FY05 ------1" xfId="618" xr:uid="{00000000-0005-0000-0000-000041010000}"/>
    <cellStyle name="_APAC Support Bookings (Sep'02)_WD1APAC Summary-26-04-05 FY05 ------1_Acquisition Schedules" xfId="619" xr:uid="{00000000-0005-0000-0000-000042010000}"/>
    <cellStyle name="_APAC Support Bookings Dec02" xfId="620" xr:uid="{00000000-0005-0000-0000-000043010000}"/>
    <cellStyle name="_APAC Support Bookings Dec02_Acquisition Schedules" xfId="621" xr:uid="{00000000-0005-0000-0000-000044010000}"/>
    <cellStyle name="_APAC Support Bookings Dec02_APAC AS Aug'05 WD3 Flash" xfId="622" xr:uid="{00000000-0005-0000-0000-000045010000}"/>
    <cellStyle name="_APAC Support Bookings Dec02_APAC AS Aug'05 WD3 Flash_Acquisition Schedules" xfId="623" xr:uid="{00000000-0005-0000-0000-000046010000}"/>
    <cellStyle name="_APAC Support Bookings Dec02_APAC AS Oct'06 WD3 Flash" xfId="624" xr:uid="{00000000-0005-0000-0000-000047010000}"/>
    <cellStyle name="_APAC Support Bookings Dec02_APAC AS Oct'06 WD3 Flash_Acquisition Schedules" xfId="625" xr:uid="{00000000-0005-0000-0000-000048010000}"/>
    <cellStyle name="_APAC Support Bookings Dec02_APAC Support Bookings - Jun03" xfId="626" xr:uid="{00000000-0005-0000-0000-000049010000}"/>
    <cellStyle name="_APAC Support Bookings Dec02_APAC Support Bookings - Jun03_Acquisition Schedules" xfId="627" xr:uid="{00000000-0005-0000-0000-00004A010000}"/>
    <cellStyle name="_APAC Support Bookings Dec02_APAC Support Bookings - Jun03_APAC AS Aug'05 WD3 Flash" xfId="628" xr:uid="{00000000-0005-0000-0000-00004B010000}"/>
    <cellStyle name="_APAC Support Bookings Dec02_APAC Support Bookings - Jun03_APAC AS Aug'05 WD3 Flash_Acquisition Schedules" xfId="629" xr:uid="{00000000-0005-0000-0000-00004C010000}"/>
    <cellStyle name="_APAC Support Bookings Dec02_APAC Support Bookings - Jun03_AS Variance Analysis_Aug07" xfId="630" xr:uid="{00000000-0005-0000-0000-00004D010000}"/>
    <cellStyle name="_APAC Support Bookings Dec02_APAC Support Bookings - Jun03_AS Variance Analysis_Aug07_Acquisition Schedules" xfId="631" xr:uid="{00000000-0005-0000-0000-00004E010000}"/>
    <cellStyle name="_APAC Support Bookings Dec02_APAC Support Bookings - Jun03_AS WD1 Flash Charts - Apr'05" xfId="632" xr:uid="{00000000-0005-0000-0000-00004F010000}"/>
    <cellStyle name="_APAC Support Bookings Dec02_APAC Support Bookings - Jun03_AS WD1 Flash Charts - Apr'05_Acquisition Schedules" xfId="633" xr:uid="{00000000-0005-0000-0000-000050010000}"/>
    <cellStyle name="_APAC Support Bookings Dec02_APAC Support Bookings - Jun03_AS WD1 Flash Charts - May'05" xfId="634" xr:uid="{00000000-0005-0000-0000-000051010000}"/>
    <cellStyle name="_APAC Support Bookings Dec02_APAC Support Bookings - Jun03_AS WD1 Flash Charts - May'05_Acquisition Schedules" xfId="635" xr:uid="{00000000-0005-0000-0000-000052010000}"/>
    <cellStyle name="_APAC Support Bookings Dec02_APAC Support Bookings - Jun03_AS WD3 Flash Charts - Apr'05" xfId="636" xr:uid="{00000000-0005-0000-0000-000053010000}"/>
    <cellStyle name="_APAC Support Bookings Dec02_APAC Support Bookings - Jun03_AS WD3 Flash Charts - Apr'05_Acquisition Schedules" xfId="637" xr:uid="{00000000-0005-0000-0000-000054010000}"/>
    <cellStyle name="_APAC Support Bookings Dec02_APAC Support Bookings - Jun03_AS WD3 Flash Charts - Mar'05v1" xfId="638" xr:uid="{00000000-0005-0000-0000-000055010000}"/>
    <cellStyle name="_APAC Support Bookings Dec02_APAC Support Bookings - Jun03_AS WD3 Flash Charts - Mar'05v1_Acquisition Schedules" xfId="639" xr:uid="{00000000-0005-0000-0000-000056010000}"/>
    <cellStyle name="_APAC Support Bookings Dec02_APAC Support Bookings - Jun03_CA WD1 Flash Charts - Sep'05" xfId="640" xr:uid="{00000000-0005-0000-0000-000057010000}"/>
    <cellStyle name="_APAC Support Bookings Dec02_APAC Support Bookings - Jun03_CA WD1 Flash Charts - Sep'05_Acquisition Schedules" xfId="641" xr:uid="{00000000-0005-0000-0000-000058010000}"/>
    <cellStyle name="_APAC Support Bookings Dec02_APAC Support Bookings - Jun03_Target Template" xfId="642" xr:uid="{00000000-0005-0000-0000-000059010000}"/>
    <cellStyle name="_APAC Support Bookings Dec02_APAC Support Bookings - Jun03_Target Template_Acquisition Schedules" xfId="643" xr:uid="{00000000-0005-0000-0000-00005A010000}"/>
    <cellStyle name="_APAC Support Bookings Dec02_APAC Weekly Commit - FY04Q2W01" xfId="644" xr:uid="{00000000-0005-0000-0000-00005B010000}"/>
    <cellStyle name="_APAC Support Bookings Dec02_APAC Weekly Commit - FY04Q2W01_Acquisition Schedules" xfId="645" xr:uid="{00000000-0005-0000-0000-00005C010000}"/>
    <cellStyle name="_APAC Support Bookings Dec02_AS Variance Analysis_Aug07" xfId="646" xr:uid="{00000000-0005-0000-0000-00005D010000}"/>
    <cellStyle name="_APAC Support Bookings Dec02_AS Variance Analysis_Aug07_Acquisition Schedules" xfId="647" xr:uid="{00000000-0005-0000-0000-00005E010000}"/>
    <cellStyle name="_APAC Support Bookings Dec02_AS WD1 Flash Charts - Apr'05" xfId="648" xr:uid="{00000000-0005-0000-0000-00005F010000}"/>
    <cellStyle name="_APAC Support Bookings Dec02_AS WD1 Flash Charts - Apr'05_Acquisition Schedules" xfId="649" xr:uid="{00000000-0005-0000-0000-000060010000}"/>
    <cellStyle name="_APAC Support Bookings Dec02_AS WD1 Flash Charts - May'05" xfId="650" xr:uid="{00000000-0005-0000-0000-000061010000}"/>
    <cellStyle name="_APAC Support Bookings Dec02_AS WD1 Flash Charts - May'05_Acquisition Schedules" xfId="651" xr:uid="{00000000-0005-0000-0000-000062010000}"/>
    <cellStyle name="_APAC Support Bookings Dec02_AS WD3 Flash Charts - Apr'05" xfId="652" xr:uid="{00000000-0005-0000-0000-000063010000}"/>
    <cellStyle name="_APAC Support Bookings Dec02_AS WD3 Flash Charts - Apr'05_Acquisition Schedules" xfId="653" xr:uid="{00000000-0005-0000-0000-000064010000}"/>
    <cellStyle name="_APAC Support Bookings Dec02_AS WD3 Flash Charts - Mar'05v1" xfId="654" xr:uid="{00000000-0005-0000-0000-000065010000}"/>
    <cellStyle name="_APAC Support Bookings Dec02_AS WD3 Flash Charts - Mar'05v1_Acquisition Schedules" xfId="655" xr:uid="{00000000-0005-0000-0000-000066010000}"/>
    <cellStyle name="_APAC Support Bookings Dec02_CA WD1 Flash Charts - Sep'05" xfId="656" xr:uid="{00000000-0005-0000-0000-000067010000}"/>
    <cellStyle name="_APAC Support Bookings Dec02_CA WD1 Flash Charts - Sep'05_Acquisition Schedules" xfId="657" xr:uid="{00000000-0005-0000-0000-000068010000}"/>
    <cellStyle name="_APAC Support Bookings Dec02_Forecast Accuracy &amp; Linearity" xfId="658" xr:uid="{00000000-0005-0000-0000-000069010000}"/>
    <cellStyle name="_APAC Support Bookings Dec02_Forecast Accuracy &amp; Linearity_Acquisition Schedules" xfId="659" xr:uid="{00000000-0005-0000-0000-00006A010000}"/>
    <cellStyle name="_APAC Support Bookings Dec02_FY04 Korea Goaling" xfId="660" xr:uid="{00000000-0005-0000-0000-00006B010000}"/>
    <cellStyle name="_APAC Support Bookings Dec02_FY04 Korea Goaling_Acquisition Schedules" xfId="661" xr:uid="{00000000-0005-0000-0000-00006C010000}"/>
    <cellStyle name="_APAC Support Bookings Dec02_Q3'02 Ops Call_Feb'021  Korea" xfId="662" xr:uid="{00000000-0005-0000-0000-00006D010000}"/>
    <cellStyle name="_APAC Support Bookings Dec02_Q3'02 Ops Call_Feb'021  Korea_Acquisition Schedules" xfId="663" xr:uid="{00000000-0005-0000-0000-00006E010000}"/>
    <cellStyle name="_APAC Support Bookings Dec02_Q3'02 Ops Call_Feb'021  Korea_ANZ FY04 Goaling" xfId="664" xr:uid="{00000000-0005-0000-0000-00006F010000}"/>
    <cellStyle name="_APAC Support Bookings Dec02_Q3'02 Ops Call_Feb'021  Korea_ANZ FY04 Goaling_Acquisition Schedules" xfId="665" xr:uid="{00000000-0005-0000-0000-000070010000}"/>
    <cellStyle name="_APAC Support Bookings Dec02_Q3'02 Ops Call_Feb'021  Korea_APAC AS Aug'05 WD3 Flash" xfId="666" xr:uid="{00000000-0005-0000-0000-000071010000}"/>
    <cellStyle name="_APAC Support Bookings Dec02_Q3'02 Ops Call_Feb'021  Korea_APAC AS Aug'05 WD3 Flash_Acquisition Schedules" xfId="667" xr:uid="{00000000-0005-0000-0000-000072010000}"/>
    <cellStyle name="_APAC Support Bookings Dec02_Q3'02 Ops Call_Feb'021  Korea_APAC Weekly Commit - FY04Q2W01" xfId="668" xr:uid="{00000000-0005-0000-0000-000073010000}"/>
    <cellStyle name="_APAC Support Bookings Dec02_Q3'02 Ops Call_Feb'021  Korea_APAC Weekly Commit - FY04Q2W01_Acquisition Schedules" xfId="669" xr:uid="{00000000-0005-0000-0000-000074010000}"/>
    <cellStyle name="_APAC Support Bookings Dec02_Q3'02 Ops Call_Feb'021  Korea_AS WD1 Flash Charts - Apr'05" xfId="670" xr:uid="{00000000-0005-0000-0000-000075010000}"/>
    <cellStyle name="_APAC Support Bookings Dec02_Q3'02 Ops Call_Feb'021  Korea_AS WD1 Flash Charts - Apr'05_Acquisition Schedules" xfId="671" xr:uid="{00000000-0005-0000-0000-000076010000}"/>
    <cellStyle name="_APAC Support Bookings Dec02_Q3'02 Ops Call_Feb'021  Korea_AS WD1 Flash Charts - May'05" xfId="672" xr:uid="{00000000-0005-0000-0000-000077010000}"/>
    <cellStyle name="_APAC Support Bookings Dec02_Q3'02 Ops Call_Feb'021  Korea_AS WD1 Flash Charts - May'05_Acquisition Schedules" xfId="673" xr:uid="{00000000-0005-0000-0000-000078010000}"/>
    <cellStyle name="_APAC Support Bookings Dec02_Q3'02 Ops Call_Feb'021  Korea_AS WD3 Flash Charts - Apr'05" xfId="674" xr:uid="{00000000-0005-0000-0000-000079010000}"/>
    <cellStyle name="_APAC Support Bookings Dec02_Q3'02 Ops Call_Feb'021  Korea_AS WD3 Flash Charts - Apr'05_Acquisition Schedules" xfId="675" xr:uid="{00000000-0005-0000-0000-00007A010000}"/>
    <cellStyle name="_APAC Support Bookings Dec02_Q3'02 Ops Call_Feb'021  Korea_AS WD3 Flash Charts - Mar'05v1" xfId="676" xr:uid="{00000000-0005-0000-0000-00007B010000}"/>
    <cellStyle name="_APAC Support Bookings Dec02_Q3'02 Ops Call_Feb'021  Korea_AS WD3 Flash Charts - Mar'05v1_Acquisition Schedules" xfId="677" xr:uid="{00000000-0005-0000-0000-00007C010000}"/>
    <cellStyle name="_APAC Support Bookings Dec02_Q3'02 Ops Call_Feb'021  Korea_CA WD1 Flash Charts - Sep'05" xfId="678" xr:uid="{00000000-0005-0000-0000-00007D010000}"/>
    <cellStyle name="_APAC Support Bookings Dec02_Q3'02 Ops Call_Feb'021  Korea_CA WD1 Flash Charts - Sep'05_Acquisition Schedules" xfId="679" xr:uid="{00000000-0005-0000-0000-00007E010000}"/>
    <cellStyle name="_APAC Support Bookings Dec02_Q3'02 Ops Call_Feb'021  Korea_Forecast Accuracy &amp; Linearity" xfId="680" xr:uid="{00000000-0005-0000-0000-00007F010000}"/>
    <cellStyle name="_APAC Support Bookings Dec02_Q3'02 Ops Call_Feb'021  Korea_Forecast Accuracy &amp; Linearity_Acquisition Schedules" xfId="681" xr:uid="{00000000-0005-0000-0000-000080010000}"/>
    <cellStyle name="_APAC Support Bookings Dec02_Q3'02 Ops Call_Feb'021  Korea_FY04 Korea Goaling" xfId="682" xr:uid="{00000000-0005-0000-0000-000081010000}"/>
    <cellStyle name="_APAC Support Bookings Dec02_Q3'02 Ops Call_Feb'021  Korea_FY04 Korea Goaling_Acquisition Schedules" xfId="683" xr:uid="{00000000-0005-0000-0000-000082010000}"/>
    <cellStyle name="_APAC Support Bookings Dec02_Q3'02 Ops Call_Feb'021  Korea_WD1APAC Summary-26-04-05 FY05 ------1" xfId="684" xr:uid="{00000000-0005-0000-0000-000083010000}"/>
    <cellStyle name="_APAC Support Bookings Dec02_Q3'02 Ops Call_Feb'021  Korea_WD1APAC Summary-26-04-05 FY05 ------1_Acquisition Schedules" xfId="685" xr:uid="{00000000-0005-0000-0000-000084010000}"/>
    <cellStyle name="_APAC Support Bookings Dec02_Target Template" xfId="686" xr:uid="{00000000-0005-0000-0000-000085010000}"/>
    <cellStyle name="_APAC Support Bookings Dec02_Target Template_Acquisition Schedules" xfId="687" xr:uid="{00000000-0005-0000-0000-000086010000}"/>
    <cellStyle name="_APAC Support Bookings Dec02_WD1APAC Summary-26-04-05 FY05 ------1" xfId="688" xr:uid="{00000000-0005-0000-0000-000087010000}"/>
    <cellStyle name="_APAC Support Bookings Dec02_WD1APAC Summary-26-04-05 FY05 ------1_Acquisition Schedules" xfId="689" xr:uid="{00000000-0005-0000-0000-000088010000}"/>
    <cellStyle name="_APAC Support Bookings Nov02" xfId="690" xr:uid="{00000000-0005-0000-0000-000089010000}"/>
    <cellStyle name="_APAC Support Bookings Nov02_Acquisition Schedules" xfId="691" xr:uid="{00000000-0005-0000-0000-00008A010000}"/>
    <cellStyle name="_APAC Support Bookings Nov02_APAC AS Aug'05 WD3 Flash" xfId="692" xr:uid="{00000000-0005-0000-0000-00008B010000}"/>
    <cellStyle name="_APAC Support Bookings Nov02_APAC AS Aug'05 WD3 Flash_Acquisition Schedules" xfId="693" xr:uid="{00000000-0005-0000-0000-00008C010000}"/>
    <cellStyle name="_APAC Support Bookings Nov02_APAC AS Oct'06 WD3 Flash" xfId="694" xr:uid="{00000000-0005-0000-0000-00008D010000}"/>
    <cellStyle name="_APAC Support Bookings Nov02_APAC AS Oct'06 WD3 Flash_Acquisition Schedules" xfId="695" xr:uid="{00000000-0005-0000-0000-00008E010000}"/>
    <cellStyle name="_APAC Support Bookings Nov02_APAC Support Bookings - Jun03" xfId="696" xr:uid="{00000000-0005-0000-0000-00008F010000}"/>
    <cellStyle name="_APAC Support Bookings Nov02_APAC Support Bookings - Jun03_Acquisition Schedules" xfId="697" xr:uid="{00000000-0005-0000-0000-000090010000}"/>
    <cellStyle name="_APAC Support Bookings Nov02_APAC Support Bookings - Jun03_APAC AS Aug'05 WD3 Flash" xfId="698" xr:uid="{00000000-0005-0000-0000-000091010000}"/>
    <cellStyle name="_APAC Support Bookings Nov02_APAC Support Bookings - Jun03_APAC AS Aug'05 WD3 Flash_Acquisition Schedules" xfId="699" xr:uid="{00000000-0005-0000-0000-000092010000}"/>
    <cellStyle name="_APAC Support Bookings Nov02_APAC Support Bookings - Jun03_AS Variance Analysis_Aug07" xfId="700" xr:uid="{00000000-0005-0000-0000-000093010000}"/>
    <cellStyle name="_APAC Support Bookings Nov02_APAC Support Bookings - Jun03_AS Variance Analysis_Aug07_Acquisition Schedules" xfId="701" xr:uid="{00000000-0005-0000-0000-000094010000}"/>
    <cellStyle name="_APAC Support Bookings Nov02_APAC Support Bookings - Jun03_AS WD1 Flash Charts - Apr'05" xfId="702" xr:uid="{00000000-0005-0000-0000-000095010000}"/>
    <cellStyle name="_APAC Support Bookings Nov02_APAC Support Bookings - Jun03_AS WD1 Flash Charts - Apr'05_Acquisition Schedules" xfId="703" xr:uid="{00000000-0005-0000-0000-000096010000}"/>
    <cellStyle name="_APAC Support Bookings Nov02_APAC Support Bookings - Jun03_AS WD1 Flash Charts - May'05" xfId="704" xr:uid="{00000000-0005-0000-0000-000097010000}"/>
    <cellStyle name="_APAC Support Bookings Nov02_APAC Support Bookings - Jun03_AS WD1 Flash Charts - May'05_Acquisition Schedules" xfId="705" xr:uid="{00000000-0005-0000-0000-000098010000}"/>
    <cellStyle name="_APAC Support Bookings Nov02_APAC Support Bookings - Jun03_AS WD3 Flash Charts - Apr'05" xfId="706" xr:uid="{00000000-0005-0000-0000-000099010000}"/>
    <cellStyle name="_APAC Support Bookings Nov02_APAC Support Bookings - Jun03_AS WD3 Flash Charts - Apr'05_Acquisition Schedules" xfId="707" xr:uid="{00000000-0005-0000-0000-00009A010000}"/>
    <cellStyle name="_APAC Support Bookings Nov02_APAC Support Bookings - Jun03_AS WD3 Flash Charts - Mar'05v1" xfId="708" xr:uid="{00000000-0005-0000-0000-00009B010000}"/>
    <cellStyle name="_APAC Support Bookings Nov02_APAC Support Bookings - Jun03_AS WD3 Flash Charts - Mar'05v1_Acquisition Schedules" xfId="709" xr:uid="{00000000-0005-0000-0000-00009C010000}"/>
    <cellStyle name="_APAC Support Bookings Nov02_APAC Support Bookings - Jun03_CA WD1 Flash Charts - Sep'05" xfId="710" xr:uid="{00000000-0005-0000-0000-00009D010000}"/>
    <cellStyle name="_APAC Support Bookings Nov02_APAC Support Bookings - Jun03_CA WD1 Flash Charts - Sep'05_Acquisition Schedules" xfId="711" xr:uid="{00000000-0005-0000-0000-00009E010000}"/>
    <cellStyle name="_APAC Support Bookings Nov02_APAC Support Bookings - Jun03_Target Template" xfId="712" xr:uid="{00000000-0005-0000-0000-00009F010000}"/>
    <cellStyle name="_APAC Support Bookings Nov02_APAC Support Bookings - Jun03_Target Template_Acquisition Schedules" xfId="713" xr:uid="{00000000-0005-0000-0000-0000A0010000}"/>
    <cellStyle name="_APAC Support Bookings Nov02_APAC Weekly Commit - FY04Q2W01" xfId="714" xr:uid="{00000000-0005-0000-0000-0000A1010000}"/>
    <cellStyle name="_APAC Support Bookings Nov02_APAC Weekly Commit - FY04Q2W01_Acquisition Schedules" xfId="715" xr:uid="{00000000-0005-0000-0000-0000A2010000}"/>
    <cellStyle name="_APAC Support Bookings Nov02_AS Variance Analysis_Aug07" xfId="716" xr:uid="{00000000-0005-0000-0000-0000A3010000}"/>
    <cellStyle name="_APAC Support Bookings Nov02_AS Variance Analysis_Aug07_Acquisition Schedules" xfId="717" xr:uid="{00000000-0005-0000-0000-0000A4010000}"/>
    <cellStyle name="_APAC Support Bookings Nov02_AS WD1 Flash Charts - Apr'05" xfId="718" xr:uid="{00000000-0005-0000-0000-0000A5010000}"/>
    <cellStyle name="_APAC Support Bookings Nov02_AS WD1 Flash Charts - Apr'05_Acquisition Schedules" xfId="719" xr:uid="{00000000-0005-0000-0000-0000A6010000}"/>
    <cellStyle name="_APAC Support Bookings Nov02_AS WD1 Flash Charts - May'05" xfId="720" xr:uid="{00000000-0005-0000-0000-0000A7010000}"/>
    <cellStyle name="_APAC Support Bookings Nov02_AS WD1 Flash Charts - May'05_Acquisition Schedules" xfId="721" xr:uid="{00000000-0005-0000-0000-0000A8010000}"/>
    <cellStyle name="_APAC Support Bookings Nov02_AS WD3 Flash Charts - Apr'05" xfId="722" xr:uid="{00000000-0005-0000-0000-0000A9010000}"/>
    <cellStyle name="_APAC Support Bookings Nov02_AS WD3 Flash Charts - Apr'05_Acquisition Schedules" xfId="723" xr:uid="{00000000-0005-0000-0000-0000AA010000}"/>
    <cellStyle name="_APAC Support Bookings Nov02_AS WD3 Flash Charts - Mar'05v1" xfId="724" xr:uid="{00000000-0005-0000-0000-0000AB010000}"/>
    <cellStyle name="_APAC Support Bookings Nov02_AS WD3 Flash Charts - Mar'05v1_Acquisition Schedules" xfId="725" xr:uid="{00000000-0005-0000-0000-0000AC010000}"/>
    <cellStyle name="_APAC Support Bookings Nov02_CA WD1 Flash Charts - Sep'05" xfId="726" xr:uid="{00000000-0005-0000-0000-0000AD010000}"/>
    <cellStyle name="_APAC Support Bookings Nov02_CA WD1 Flash Charts - Sep'05_Acquisition Schedules" xfId="727" xr:uid="{00000000-0005-0000-0000-0000AE010000}"/>
    <cellStyle name="_APAC Support Bookings Nov02_Forecast Accuracy &amp; Linearity" xfId="728" xr:uid="{00000000-0005-0000-0000-0000AF010000}"/>
    <cellStyle name="_APAC Support Bookings Nov02_Forecast Accuracy &amp; Linearity_Acquisition Schedules" xfId="729" xr:uid="{00000000-0005-0000-0000-0000B0010000}"/>
    <cellStyle name="_APAC Support Bookings Nov02_FY04 Korea Goaling" xfId="730" xr:uid="{00000000-0005-0000-0000-0000B1010000}"/>
    <cellStyle name="_APAC Support Bookings Nov02_FY04 Korea Goaling_Acquisition Schedules" xfId="731" xr:uid="{00000000-0005-0000-0000-0000B2010000}"/>
    <cellStyle name="_APAC Support Bookings Nov02_Q3'02 Ops Call_Feb'021  Korea" xfId="732" xr:uid="{00000000-0005-0000-0000-0000B3010000}"/>
    <cellStyle name="_APAC Support Bookings Nov02_Q3'02 Ops Call_Feb'021  Korea_Acquisition Schedules" xfId="733" xr:uid="{00000000-0005-0000-0000-0000B4010000}"/>
    <cellStyle name="_APAC Support Bookings Nov02_Q3'02 Ops Call_Feb'021  Korea_ANZ FY04 Goaling" xfId="734" xr:uid="{00000000-0005-0000-0000-0000B5010000}"/>
    <cellStyle name="_APAC Support Bookings Nov02_Q3'02 Ops Call_Feb'021  Korea_ANZ FY04 Goaling_Acquisition Schedules" xfId="735" xr:uid="{00000000-0005-0000-0000-0000B6010000}"/>
    <cellStyle name="_APAC Support Bookings Nov02_Q3'02 Ops Call_Feb'021  Korea_APAC AS Aug'05 WD3 Flash" xfId="736" xr:uid="{00000000-0005-0000-0000-0000B7010000}"/>
    <cellStyle name="_APAC Support Bookings Nov02_Q3'02 Ops Call_Feb'021  Korea_APAC AS Aug'05 WD3 Flash_Acquisition Schedules" xfId="737" xr:uid="{00000000-0005-0000-0000-0000B8010000}"/>
    <cellStyle name="_APAC Support Bookings Nov02_Q3'02 Ops Call_Feb'021  Korea_APAC Weekly Commit - FY04Q2W01" xfId="738" xr:uid="{00000000-0005-0000-0000-0000B9010000}"/>
    <cellStyle name="_APAC Support Bookings Nov02_Q3'02 Ops Call_Feb'021  Korea_APAC Weekly Commit - FY04Q2W01_Acquisition Schedules" xfId="739" xr:uid="{00000000-0005-0000-0000-0000BA010000}"/>
    <cellStyle name="_APAC Support Bookings Nov02_Q3'02 Ops Call_Feb'021  Korea_AS WD1 Flash Charts - Apr'05" xfId="740" xr:uid="{00000000-0005-0000-0000-0000BB010000}"/>
    <cellStyle name="_APAC Support Bookings Nov02_Q3'02 Ops Call_Feb'021  Korea_AS WD1 Flash Charts - Apr'05_Acquisition Schedules" xfId="741" xr:uid="{00000000-0005-0000-0000-0000BC010000}"/>
    <cellStyle name="_APAC Support Bookings Nov02_Q3'02 Ops Call_Feb'021  Korea_AS WD1 Flash Charts - May'05" xfId="742" xr:uid="{00000000-0005-0000-0000-0000BD010000}"/>
    <cellStyle name="_APAC Support Bookings Nov02_Q3'02 Ops Call_Feb'021  Korea_AS WD1 Flash Charts - May'05_Acquisition Schedules" xfId="743" xr:uid="{00000000-0005-0000-0000-0000BE010000}"/>
    <cellStyle name="_APAC Support Bookings Nov02_Q3'02 Ops Call_Feb'021  Korea_AS WD3 Flash Charts - Apr'05" xfId="744" xr:uid="{00000000-0005-0000-0000-0000BF010000}"/>
    <cellStyle name="_APAC Support Bookings Nov02_Q3'02 Ops Call_Feb'021  Korea_AS WD3 Flash Charts - Apr'05_Acquisition Schedules" xfId="745" xr:uid="{00000000-0005-0000-0000-0000C0010000}"/>
    <cellStyle name="_APAC Support Bookings Nov02_Q3'02 Ops Call_Feb'021  Korea_AS WD3 Flash Charts - Mar'05v1" xfId="746" xr:uid="{00000000-0005-0000-0000-0000C1010000}"/>
    <cellStyle name="_APAC Support Bookings Nov02_Q3'02 Ops Call_Feb'021  Korea_AS WD3 Flash Charts - Mar'05v1_Acquisition Schedules" xfId="747" xr:uid="{00000000-0005-0000-0000-0000C2010000}"/>
    <cellStyle name="_APAC Support Bookings Nov02_Q3'02 Ops Call_Feb'021  Korea_CA WD1 Flash Charts - Sep'05" xfId="748" xr:uid="{00000000-0005-0000-0000-0000C3010000}"/>
    <cellStyle name="_APAC Support Bookings Nov02_Q3'02 Ops Call_Feb'021  Korea_CA WD1 Flash Charts - Sep'05_Acquisition Schedules" xfId="749" xr:uid="{00000000-0005-0000-0000-0000C4010000}"/>
    <cellStyle name="_APAC Support Bookings Nov02_Q3'02 Ops Call_Feb'021  Korea_Forecast Accuracy &amp; Linearity" xfId="750" xr:uid="{00000000-0005-0000-0000-0000C5010000}"/>
    <cellStyle name="_APAC Support Bookings Nov02_Q3'02 Ops Call_Feb'021  Korea_Forecast Accuracy &amp; Linearity_Acquisition Schedules" xfId="751" xr:uid="{00000000-0005-0000-0000-0000C6010000}"/>
    <cellStyle name="_APAC Support Bookings Nov02_Q3'02 Ops Call_Feb'021  Korea_FY04 Korea Goaling" xfId="752" xr:uid="{00000000-0005-0000-0000-0000C7010000}"/>
    <cellStyle name="_APAC Support Bookings Nov02_Q3'02 Ops Call_Feb'021  Korea_FY04 Korea Goaling_Acquisition Schedules" xfId="753" xr:uid="{00000000-0005-0000-0000-0000C8010000}"/>
    <cellStyle name="_APAC Support Bookings Nov02_Q3'02 Ops Call_Feb'021  Korea_WD1APAC Summary-26-04-05 FY05 ------1" xfId="754" xr:uid="{00000000-0005-0000-0000-0000C9010000}"/>
    <cellStyle name="_APAC Support Bookings Nov02_Q3'02 Ops Call_Feb'021  Korea_WD1APAC Summary-26-04-05 FY05 ------1_Acquisition Schedules" xfId="755" xr:uid="{00000000-0005-0000-0000-0000CA010000}"/>
    <cellStyle name="_APAC Support Bookings Nov02_Target Template" xfId="756" xr:uid="{00000000-0005-0000-0000-0000CB010000}"/>
    <cellStyle name="_APAC Support Bookings Nov02_Target Template_Acquisition Schedules" xfId="757" xr:uid="{00000000-0005-0000-0000-0000CC010000}"/>
    <cellStyle name="_APAC Support Bookings Nov02_WD1APAC Summary-26-04-05 FY05 ------1" xfId="758" xr:uid="{00000000-0005-0000-0000-0000CD010000}"/>
    <cellStyle name="_APAC Support Bookings Nov02_WD1APAC Summary-26-04-05 FY05 ------1_Acquisition Schedules" xfId="759" xr:uid="{00000000-0005-0000-0000-0000CE010000}"/>
    <cellStyle name="_APAC Weekly Commit - FY04Q2W01" xfId="760" xr:uid="{00000000-0005-0000-0000-0000CF010000}"/>
    <cellStyle name="_APJ Dec'03 Close Japan Delivery Split1" xfId="761" xr:uid="{00000000-0005-0000-0000-0000D0010000}"/>
    <cellStyle name="_APJ Dec'03 Close Japan Delivery Split1_Acquisition Schedules" xfId="762" xr:uid="{00000000-0005-0000-0000-0000D1010000}"/>
    <cellStyle name="_APJ Jan'03 Close with Delivery Splits" xfId="763" xr:uid="{00000000-0005-0000-0000-0000D2010000}"/>
    <cellStyle name="_APJ Jan'03 Close with Delivery Splits_Acquisition Schedules" xfId="764" xr:uid="{00000000-0005-0000-0000-0000D3010000}"/>
    <cellStyle name="_Apples to Apples" xfId="765" xr:uid="{00000000-0005-0000-0000-0000D4010000}"/>
    <cellStyle name="_Apr FY07 Reconciliation" xfId="766" xr:uid="{00000000-0005-0000-0000-0000D5010000}"/>
    <cellStyle name="_Apr FY07 Reconciliation 2" xfId="767" xr:uid="{00000000-0005-0000-0000-0000D6010000}"/>
    <cellStyle name="_April Revenue Expectations" xfId="768" xr:uid="{00000000-0005-0000-0000-0000D7010000}"/>
    <cellStyle name="_April Revenue Expectations Template 13-apr" xfId="769" xr:uid="{00000000-0005-0000-0000-0000D8010000}"/>
    <cellStyle name="_April Revenue Expectations Template 13-apr_Acquisition Schedules" xfId="770" xr:uid="{00000000-0005-0000-0000-0000D9010000}"/>
    <cellStyle name="_April Revenue Expectations_Acquisition Schedules" xfId="771" xr:uid="{00000000-0005-0000-0000-0000DA010000}"/>
    <cellStyle name="_April Revenue Expectations1" xfId="772" xr:uid="{00000000-0005-0000-0000-0000DB010000}"/>
    <cellStyle name="_April Revenue Expectations1_Acquisition Schedules" xfId="773" xr:uid="{00000000-0005-0000-0000-0000DC010000}"/>
    <cellStyle name="_April Revenue Expectations-v2" xfId="774" xr:uid="{00000000-0005-0000-0000-0000DD010000}"/>
    <cellStyle name="_April Revenue Expectations-v2_Acquisition Schedules" xfId="775" xr:uid="{00000000-0005-0000-0000-0000DE010000}"/>
    <cellStyle name="_AS FY04 Bookings Fcst Model.1" xfId="776" xr:uid="{00000000-0005-0000-0000-0000DF010000}"/>
    <cellStyle name="_AS FY04 Bookings Fcst Model.1_Acquisition Schedules" xfId="777" xr:uid="{00000000-0005-0000-0000-0000E0010000}"/>
    <cellStyle name="_AS Q2'02 Template " xfId="778" xr:uid="{00000000-0005-0000-0000-0000E1010000}"/>
    <cellStyle name="_AS Q2'02 Template _Acquisition Schedules" xfId="779" xr:uid="{00000000-0005-0000-0000-0000E2010000}"/>
    <cellStyle name="_AS Variance Analysis_Jan032" xfId="780" xr:uid="{00000000-0005-0000-0000-0000E3010000}"/>
    <cellStyle name="_AS Variance Analysis_Jan032_Acquisition Schedules" xfId="781" xr:uid="{00000000-0005-0000-0000-0000E4010000}"/>
    <cellStyle name="_AS Variance Analysis_Jan036" xfId="782" xr:uid="{00000000-0005-0000-0000-0000E5010000}"/>
    <cellStyle name="_AS Variance Analysis_Jan036_Acquisition Schedules" xfId="783" xr:uid="{00000000-0005-0000-0000-0000E6010000}"/>
    <cellStyle name="_AS Variance Analysis_Oct038" xfId="784" xr:uid="{00000000-0005-0000-0000-0000E7010000}"/>
    <cellStyle name="_AS Variance Analysis_Oct038_Acquisition Schedules" xfId="785" xr:uid="{00000000-0005-0000-0000-0000E8010000}"/>
    <cellStyle name="_AsiaPac FY03 Product Plan_Final_11Jul02" xfId="786" xr:uid="{00000000-0005-0000-0000-0000E9010000}"/>
    <cellStyle name="_AsiaPac FY03 Product Plan_Final_11Jul02_Acquisition Schedules" xfId="787" xr:uid="{00000000-0005-0000-0000-0000EA010000}"/>
    <cellStyle name="_Atlas Accretion Dilution Model" xfId="788" xr:uid="{00000000-0005-0000-0000-0000EB010000}"/>
    <cellStyle name="_Atlas Accretion Dilution Model_Acquisition Schedules" xfId="789" xr:uid="{00000000-0005-0000-0000-0000EC010000}"/>
    <cellStyle name="_Aug-05 PF Hierarchy" xfId="790" xr:uid="{00000000-0005-0000-0000-0000ED010000}"/>
    <cellStyle name="_Aug-05 PF Hierarchy 2" xfId="791" xr:uid="{00000000-0005-0000-0000-0000EE010000}"/>
    <cellStyle name="_Aug-05 PF Hierarchy 3" xfId="792" xr:uid="{00000000-0005-0000-0000-0000EF010000}"/>
    <cellStyle name="_Aug-05 PF Hierarchy 4" xfId="793" xr:uid="{00000000-0005-0000-0000-0000F0010000}"/>
    <cellStyle name="_Aug-05 PF Hierarchy 5" xfId="794" xr:uid="{00000000-0005-0000-0000-0000F1010000}"/>
    <cellStyle name="_Aug-05 PF Hierarchy 6" xfId="795" xr:uid="{00000000-0005-0000-0000-0000F2010000}"/>
    <cellStyle name="_Aug-05 PF Hierarchy 7" xfId="796" xr:uid="{00000000-0005-0000-0000-0000F3010000}"/>
    <cellStyle name="_Aug07 Summary" xfId="797" xr:uid="{00000000-0005-0000-0000-0000F4010000}"/>
    <cellStyle name="_Aug07 Summary_Acquisition Schedules" xfId="798" xr:uid="{00000000-0005-0000-0000-0000F5010000}"/>
    <cellStyle name="_Biz Metrics coverpage_Lil" xfId="799" xr:uid="{00000000-0005-0000-0000-0000F6010000}"/>
    <cellStyle name="_Biz Metrics coverpage_Lil_Acquisition Schedules" xfId="800" xr:uid="{00000000-0005-0000-0000-0000F7010000}"/>
    <cellStyle name="_Biz Metrics coverpage_Lil_ANZ FY04 Goaling" xfId="801" xr:uid="{00000000-0005-0000-0000-0000F8010000}"/>
    <cellStyle name="_Biz Metrics coverpage_Lil_ANZ FY04 Goaling_Acquisition Schedules" xfId="802" xr:uid="{00000000-0005-0000-0000-0000F9010000}"/>
    <cellStyle name="_Biz Metrics coverpage_Lil_FY04 Korea Goaling" xfId="803" xr:uid="{00000000-0005-0000-0000-0000FA010000}"/>
    <cellStyle name="_Biz Metrics coverpage_Lil_FY04 Korea Goaling_Acquisition Schedules" xfId="804" xr:uid="{00000000-0005-0000-0000-0000FB010000}"/>
    <cellStyle name="_Biz Metrics coverpage_Lil_FY04 Plan Book" xfId="805" xr:uid="{00000000-0005-0000-0000-0000FC010000}"/>
    <cellStyle name="_Biz Metrics coverpage_Lil_FY04 Plan Book_Acquisition Schedules" xfId="806" xr:uid="{00000000-0005-0000-0000-0000FD010000}"/>
    <cellStyle name="_Biz Metrics coverpage_Lil_FY04 Plan Book_APAC AS Aug'05 WD3 Flash" xfId="807" xr:uid="{00000000-0005-0000-0000-0000FE010000}"/>
    <cellStyle name="_Biz Metrics coverpage_Lil_FY04 Plan Book_APAC AS Aug'05 WD3 Flash_Acquisition Schedules" xfId="808" xr:uid="{00000000-0005-0000-0000-0000FF010000}"/>
    <cellStyle name="_Biz Metrics coverpage_Lil_FY04 Plan Book_AS WD1 Flash Charts - Apr'05" xfId="809" xr:uid="{00000000-0005-0000-0000-000000020000}"/>
    <cellStyle name="_Biz Metrics coverpage_Lil_FY04 Plan Book_AS WD1 Flash Charts - Apr'05_Acquisition Schedules" xfId="810" xr:uid="{00000000-0005-0000-0000-000001020000}"/>
    <cellStyle name="_Biz Metrics coverpage_Lil_FY04 Plan Book_AS WD1 Flash Charts - May'05" xfId="811" xr:uid="{00000000-0005-0000-0000-000002020000}"/>
    <cellStyle name="_Biz Metrics coverpage_Lil_FY04 Plan Book_AS WD1 Flash Charts - May'05_Acquisition Schedules" xfId="812" xr:uid="{00000000-0005-0000-0000-000003020000}"/>
    <cellStyle name="_Biz Metrics coverpage_Lil_FY04 Plan Book_AS WD3 Flash Charts - Apr'05" xfId="813" xr:uid="{00000000-0005-0000-0000-000004020000}"/>
    <cellStyle name="_Biz Metrics coverpage_Lil_FY04 Plan Book_AS WD3 Flash Charts - Apr'05_Acquisition Schedules" xfId="814" xr:uid="{00000000-0005-0000-0000-000005020000}"/>
    <cellStyle name="_Biz Metrics coverpage_Lil_FY04 Plan Book_AS WD3 Flash Charts - Mar'05v1" xfId="815" xr:uid="{00000000-0005-0000-0000-000006020000}"/>
    <cellStyle name="_Biz Metrics coverpage_Lil_FY04 Plan Book_AS WD3 Flash Charts - Mar'05v1_Acquisition Schedules" xfId="816" xr:uid="{00000000-0005-0000-0000-000007020000}"/>
    <cellStyle name="_Biz Metrics coverpage_Lil_FY04 Plan Book_CA WD1 Flash Charts - Sep'05" xfId="817" xr:uid="{00000000-0005-0000-0000-000008020000}"/>
    <cellStyle name="_Biz Metrics coverpage_Lil_FY04 Plan Book_CA WD1 Flash Charts - Sep'05_Acquisition Schedules" xfId="818" xr:uid="{00000000-0005-0000-0000-000009020000}"/>
    <cellStyle name="_Biz Metrics coverpage_Lil_P12 Jul FY03 ASIA PAC BOOK FCST - Final" xfId="819" xr:uid="{00000000-0005-0000-0000-00000A020000}"/>
    <cellStyle name="_Biz Metrics coverpage_Lil_P12 Jul FY03 ASIA PAC BOOK FCST - Final_Acquisition Schedules" xfId="820" xr:uid="{00000000-0005-0000-0000-00000B020000}"/>
    <cellStyle name="_Biz Metrics coverpage_Lil_P12 Jul FY03 ASIA PAC BOOK FCST - Final_APAC AS Aug'05 WD3 Flash" xfId="821" xr:uid="{00000000-0005-0000-0000-00000C020000}"/>
    <cellStyle name="_Biz Metrics coverpage_Lil_P12 Jul FY03 ASIA PAC BOOK FCST - Final_APAC AS Aug'05 WD3 Flash_Acquisition Schedules" xfId="822" xr:uid="{00000000-0005-0000-0000-00000D020000}"/>
    <cellStyle name="_Biz Metrics coverpage_Lil_P12 Jul FY03 ASIA PAC BOOK FCST - Final_AS WD1 Flash Charts - Apr'05" xfId="823" xr:uid="{00000000-0005-0000-0000-00000E020000}"/>
    <cellStyle name="_Biz Metrics coverpage_Lil_P12 Jul FY03 ASIA PAC BOOK FCST - Final_AS WD1 Flash Charts - Apr'05_Acquisition Schedules" xfId="824" xr:uid="{00000000-0005-0000-0000-00000F020000}"/>
    <cellStyle name="_Biz Metrics coverpage_Lil_P12 Jul FY03 ASIA PAC BOOK FCST - Final_AS WD1 Flash Charts - May'05" xfId="825" xr:uid="{00000000-0005-0000-0000-000010020000}"/>
    <cellStyle name="_Biz Metrics coverpage_Lil_P12 Jul FY03 ASIA PAC BOOK FCST - Final_AS WD1 Flash Charts - May'05_Acquisition Schedules" xfId="826" xr:uid="{00000000-0005-0000-0000-000011020000}"/>
    <cellStyle name="_Biz Metrics coverpage_Lil_P12 Jul FY03 ASIA PAC BOOK FCST - Final_AS WD3 Flash Charts - Apr'05" xfId="827" xr:uid="{00000000-0005-0000-0000-000012020000}"/>
    <cellStyle name="_Biz Metrics coverpage_Lil_P12 Jul FY03 ASIA PAC BOOK FCST - Final_AS WD3 Flash Charts - Apr'05_Acquisition Schedules" xfId="828" xr:uid="{00000000-0005-0000-0000-000013020000}"/>
    <cellStyle name="_Biz Metrics coverpage_Lil_P12 Jul FY03 ASIA PAC BOOK FCST - Final_AS WD3 Flash Charts - Mar'05v1" xfId="829" xr:uid="{00000000-0005-0000-0000-000014020000}"/>
    <cellStyle name="_Biz Metrics coverpage_Lil_P12 Jul FY03 ASIA PAC BOOK FCST - Final_AS WD3 Flash Charts - Mar'05v1_Acquisition Schedules" xfId="830" xr:uid="{00000000-0005-0000-0000-000015020000}"/>
    <cellStyle name="_Biz Metrics coverpage_Lil_P12 Jul FY03 ASIA PAC BOOK FCST - Final_CA WD1 Flash Charts - Sep'05" xfId="831" xr:uid="{00000000-0005-0000-0000-000016020000}"/>
    <cellStyle name="_Biz Metrics coverpage_Lil_P12 Jul FY03 ASIA PAC BOOK FCST - Final_CA WD1 Flash Charts - Sep'05_Acquisition Schedules" xfId="832" xr:uid="{00000000-0005-0000-0000-000017020000}"/>
    <cellStyle name="_bkg$" xfId="833" xr:uid="{00000000-0005-0000-0000-000018020000}"/>
    <cellStyle name="_bkg$ 2" xfId="834" xr:uid="{00000000-0005-0000-0000-000019020000}"/>
    <cellStyle name="_Book1" xfId="835" xr:uid="{00000000-0005-0000-0000-00001A020000}"/>
    <cellStyle name="_Book1 2" xfId="836" xr:uid="{00000000-0005-0000-0000-00001B020000}"/>
    <cellStyle name="_Book1 3" xfId="837" xr:uid="{00000000-0005-0000-0000-00001C020000}"/>
    <cellStyle name="_Book1 4" xfId="838" xr:uid="{00000000-0005-0000-0000-00001D020000}"/>
    <cellStyle name="_Book1 5" xfId="839" xr:uid="{00000000-0005-0000-0000-00001E020000}"/>
    <cellStyle name="_Book1 6" xfId="840" xr:uid="{00000000-0005-0000-0000-00001F020000}"/>
    <cellStyle name="_Book1 7" xfId="841" xr:uid="{00000000-0005-0000-0000-000020020000}"/>
    <cellStyle name="_Book1 8" xfId="842" xr:uid="{00000000-0005-0000-0000-000021020000}"/>
    <cellStyle name="_Book1_Acquisition Schedules" xfId="843" xr:uid="{00000000-0005-0000-0000-000022020000}"/>
    <cellStyle name="_Book2" xfId="844" xr:uid="{00000000-0005-0000-0000-000023020000}"/>
    <cellStyle name="_Book2 2" xfId="845" xr:uid="{00000000-0005-0000-0000-000024020000}"/>
    <cellStyle name="_Book3" xfId="846" xr:uid="{00000000-0005-0000-0000-000025020000}"/>
    <cellStyle name="_Book3_1" xfId="847" xr:uid="{00000000-0005-0000-0000-000026020000}"/>
    <cellStyle name="_Book3_Supply Chain Bridge Q4 07" xfId="848" xr:uid="{00000000-0005-0000-0000-000027020000}"/>
    <cellStyle name="_Bookings details" xfId="849" xr:uid="{00000000-0005-0000-0000-000028020000}"/>
    <cellStyle name="_Bookings details_Acquisition Schedules" xfId="850" xr:uid="{00000000-0005-0000-0000-000029020000}"/>
    <cellStyle name="_Bridge Analysis" xfId="851" xr:uid="{00000000-0005-0000-0000-00002A020000}"/>
    <cellStyle name="_Bridge Analysis - Non-normalized" xfId="852" xr:uid="{00000000-0005-0000-0000-00002B020000}"/>
    <cellStyle name="_bridge workbook (ISBU)" xfId="853" xr:uid="{00000000-0005-0000-0000-00002C020000}"/>
    <cellStyle name="_BU SUMMARY from i2 05.02.07" xfId="854" xr:uid="{00000000-0005-0000-0000-00002D020000}"/>
    <cellStyle name="_BU SUMMARY from i2 05.02.07 2" xfId="855" xr:uid="{00000000-0005-0000-0000-00002E020000}"/>
    <cellStyle name="_Budget Scenarios with Different Net Shipments Apr 28" xfId="856" xr:uid="{00000000-0005-0000-0000-00002F020000}"/>
    <cellStyle name="_Budget Scenarios with Different Net Shipments Apr 28 2" xfId="857" xr:uid="{00000000-0005-0000-0000-000030020000}"/>
    <cellStyle name="_Budget Scenarios with Different Net Shipments Apr 28 3" xfId="858" xr:uid="{00000000-0005-0000-0000-000031020000}"/>
    <cellStyle name="_Budget Scenarios with Different Net Shipments Apr 28 4" xfId="859" xr:uid="{00000000-0005-0000-0000-000032020000}"/>
    <cellStyle name="_Budget Scenarios with Different Net Shipments Apr 28 5" xfId="860" xr:uid="{00000000-0005-0000-0000-000033020000}"/>
    <cellStyle name="_Budget Scenarios with Different Net Shipments Apr 28 6" xfId="861" xr:uid="{00000000-0005-0000-0000-000034020000}"/>
    <cellStyle name="_Budget Scenarios with Different Net Shipments Apr 28 7" xfId="862" xr:uid="{00000000-0005-0000-0000-000035020000}"/>
    <cellStyle name="_Budget Scenarios with Different Net Shipments Apr 28 8" xfId="863" xr:uid="{00000000-0005-0000-0000-000036020000}"/>
    <cellStyle name="_Budget Scenarios with Different Net Shipments Apr 28_Acquisition Schedules" xfId="864" xr:uid="{00000000-0005-0000-0000-000037020000}"/>
    <cellStyle name="_BV WIP Commentary -- Jul'05" xfId="865" xr:uid="{00000000-0005-0000-0000-000038020000}"/>
    <cellStyle name="_BV WIP Commentary -- Jul'05_Acquisition Schedules" xfId="866" xr:uid="{00000000-0005-0000-0000-000039020000}"/>
    <cellStyle name="_CA &amp; Linksys &amp; Warranty" xfId="867" xr:uid="{00000000-0005-0000-0000-00003A020000}"/>
    <cellStyle name="_CA &amp; Linksys &amp; Warranty 2" xfId="868" xr:uid="{00000000-0005-0000-0000-00003B020000}"/>
    <cellStyle name="_CA &amp; Linksys &amp; Warranty 3" xfId="869" xr:uid="{00000000-0005-0000-0000-00003C020000}"/>
    <cellStyle name="_CA &amp; Linksys &amp; Warranty 4" xfId="870" xr:uid="{00000000-0005-0000-0000-00003D020000}"/>
    <cellStyle name="_CA &amp; Linksys &amp; Warranty 5" xfId="871" xr:uid="{00000000-0005-0000-0000-00003E020000}"/>
    <cellStyle name="_CA &amp; Linksys &amp; Warranty 6" xfId="872" xr:uid="{00000000-0005-0000-0000-00003F020000}"/>
    <cellStyle name="_CA &amp; Linksys &amp; Warranty 7" xfId="873" xr:uid="{00000000-0005-0000-0000-000040020000}"/>
    <cellStyle name="_CA ESMB Apr'02 Fcst Pack" xfId="874" xr:uid="{00000000-0005-0000-0000-000041020000}"/>
    <cellStyle name="_CA ESMB Apr'02 Fcst Pack_Acquisition Schedules" xfId="875" xr:uid="{00000000-0005-0000-0000-000042020000}"/>
    <cellStyle name="_CA to RL report template" xfId="876" xr:uid="{00000000-0005-0000-0000-000043020000}"/>
    <cellStyle name="_CA to RL report template_Acquisition Schedules" xfId="877" xr:uid="{00000000-0005-0000-0000-000044020000}"/>
    <cellStyle name="_CA WW CONSOL Jun06 WD+2.v2" xfId="878" xr:uid="{00000000-0005-0000-0000-000045020000}"/>
    <cellStyle name="_CA WW CONSOL Jun06 WD+2.v2_Acquisition Schedules" xfId="879" xr:uid="{00000000-0005-0000-0000-000046020000}"/>
    <cellStyle name="_CA_DB_APAC_Nov02(update)" xfId="880" xr:uid="{00000000-0005-0000-0000-000047020000}"/>
    <cellStyle name="_CA_DB_APAC_Nov02(update)_Acquisition Schedules" xfId="881" xr:uid="{00000000-0005-0000-0000-000048020000}"/>
    <cellStyle name="_CA_DB_APAC_Nov02(update)_ANZ FY04 Goaling" xfId="882" xr:uid="{00000000-0005-0000-0000-000049020000}"/>
    <cellStyle name="_CA_DB_APAC_Nov02(update)_ANZ FY04 Goaling_Acquisition Schedules" xfId="883" xr:uid="{00000000-0005-0000-0000-00004A020000}"/>
    <cellStyle name="_CA_DB_APAC_Nov02(update)_APAC AS Aug'05 WD3 Flash" xfId="884" xr:uid="{00000000-0005-0000-0000-00004B020000}"/>
    <cellStyle name="_CA_DB_APAC_Nov02(update)_APAC AS Aug'05 WD3 Flash_Acquisition Schedules" xfId="885" xr:uid="{00000000-0005-0000-0000-00004C020000}"/>
    <cellStyle name="_CA_DB_APAC_Nov02(update)_APAC Support Bookings - May03" xfId="886" xr:uid="{00000000-0005-0000-0000-00004D020000}"/>
    <cellStyle name="_CA_DB_APAC_Nov02(update)_APAC Support Bookings - May03_Acquisition Schedules" xfId="887" xr:uid="{00000000-0005-0000-0000-00004E020000}"/>
    <cellStyle name="_CA_DB_APAC_Nov02(update)_APAC Weekly Commit - FY04Q2W01" xfId="888" xr:uid="{00000000-0005-0000-0000-00004F020000}"/>
    <cellStyle name="_CA_DB_APAC_Nov02(update)_APAC Weekly Commit - FY04Q2W01_Acquisition Schedules" xfId="889" xr:uid="{00000000-0005-0000-0000-000050020000}"/>
    <cellStyle name="_CA_DB_APAC_Nov02(update)_AS WD1 Flash Charts - Apr'05" xfId="890" xr:uid="{00000000-0005-0000-0000-000051020000}"/>
    <cellStyle name="_CA_DB_APAC_Nov02(update)_AS WD1 Flash Charts - Apr'05_Acquisition Schedules" xfId="891" xr:uid="{00000000-0005-0000-0000-000052020000}"/>
    <cellStyle name="_CA_DB_APAC_Nov02(update)_AS WD1 Flash Charts - May'05" xfId="892" xr:uid="{00000000-0005-0000-0000-000053020000}"/>
    <cellStyle name="_CA_DB_APAC_Nov02(update)_AS WD1 Flash Charts - May'05_Acquisition Schedules" xfId="893" xr:uid="{00000000-0005-0000-0000-000054020000}"/>
    <cellStyle name="_CA_DB_APAC_Nov02(update)_AS WD3 Flash Charts - Apr'05" xfId="894" xr:uid="{00000000-0005-0000-0000-000055020000}"/>
    <cellStyle name="_CA_DB_APAC_Nov02(update)_AS WD3 Flash Charts - Apr'05_Acquisition Schedules" xfId="895" xr:uid="{00000000-0005-0000-0000-000056020000}"/>
    <cellStyle name="_CA_DB_APAC_Nov02(update)_AS WD3 Flash Charts - Mar'05v1" xfId="896" xr:uid="{00000000-0005-0000-0000-000057020000}"/>
    <cellStyle name="_CA_DB_APAC_Nov02(update)_AS WD3 Flash Charts - Mar'05v1_Acquisition Schedules" xfId="897" xr:uid="{00000000-0005-0000-0000-000058020000}"/>
    <cellStyle name="_CA_DB_APAC_Nov02(update)_CA WD1 Flash Charts - Sep'05" xfId="898" xr:uid="{00000000-0005-0000-0000-000059020000}"/>
    <cellStyle name="_CA_DB_APAC_Nov02(update)_CA WD1 Flash Charts - Sep'05_Acquisition Schedules" xfId="899" xr:uid="{00000000-0005-0000-0000-00005A020000}"/>
    <cellStyle name="_CA_DB_APAC_Nov02(update)_CAWW Bookings Bridge Mar02" xfId="900" xr:uid="{00000000-0005-0000-0000-00005B020000}"/>
    <cellStyle name="_CA_DB_APAC_Nov02(update)_CAWW Bookings Bridge Mar02_Acquisition Schedules" xfId="901" xr:uid="{00000000-0005-0000-0000-00005C020000}"/>
    <cellStyle name="_CA_DB_APAC_Nov02(update)_Forecast Accuracy &amp; Linearity" xfId="902" xr:uid="{00000000-0005-0000-0000-00005D020000}"/>
    <cellStyle name="_CA_DB_APAC_Nov02(update)_Forecast Accuracy &amp; Linearity_Acquisition Schedules" xfId="903" xr:uid="{00000000-0005-0000-0000-00005E020000}"/>
    <cellStyle name="_CA_DB_APAC_Nov02(update)_FY04 Korea Goaling" xfId="904" xr:uid="{00000000-0005-0000-0000-00005F020000}"/>
    <cellStyle name="_CA_DB_APAC_Nov02(update)_FY04 Korea Goaling_Acquisition Schedules" xfId="905" xr:uid="{00000000-0005-0000-0000-000060020000}"/>
    <cellStyle name="_CA_DB_APAC_Nov02(update)_JAPAN Support Bookings -Aug02" xfId="906" xr:uid="{00000000-0005-0000-0000-000061020000}"/>
    <cellStyle name="_CA_DB_APAC_Nov02(update)_JAPAN Support Bookings -Aug02_Acquisition Schedules" xfId="907" xr:uid="{00000000-0005-0000-0000-000062020000}"/>
    <cellStyle name="_CA_DB_APAC_Nov02(update)_WD1APAC Summary-26-04-05 FY05 ------1" xfId="908" xr:uid="{00000000-0005-0000-0000-000063020000}"/>
    <cellStyle name="_CA_DB_APAC_Nov02(update)_WD1APAC Summary-26-04-05 FY05 ------1_Acquisition Schedules" xfId="909" xr:uid="{00000000-0005-0000-0000-000064020000}"/>
    <cellStyle name="_CA_ManualRevAmort_Apr04" xfId="910" xr:uid="{00000000-0005-0000-0000-000065020000}"/>
    <cellStyle name="_CA_ManualRevAmort_Apr04_Acquisition Schedules" xfId="911" xr:uid="{00000000-0005-0000-0000-000066020000}"/>
    <cellStyle name="_CA_ManualRevAmort_Apr041" xfId="912" xr:uid="{00000000-0005-0000-0000-000067020000}"/>
    <cellStyle name="_CA_ManualRevAmort_Apr041_Acquisition Schedules" xfId="913" xr:uid="{00000000-0005-0000-0000-000068020000}"/>
    <cellStyle name="_CA_ManualRevAmort_Apr05" xfId="914" xr:uid="{00000000-0005-0000-0000-000069020000}"/>
    <cellStyle name="_CA_ManualRevAmort_Apr05_Acquisition Schedules" xfId="915" xr:uid="{00000000-0005-0000-0000-00006A020000}"/>
    <cellStyle name="_CA_ManualRevAmort_Apr06_wfy07detail" xfId="916" xr:uid="{00000000-0005-0000-0000-00006B020000}"/>
    <cellStyle name="_CA_ManualRevAmort_Apr06_wfy07detail_Acquisition Schedules" xfId="917" xr:uid="{00000000-0005-0000-0000-00006C020000}"/>
    <cellStyle name="_CA_ManualRevAmort_Aug05" xfId="918" xr:uid="{00000000-0005-0000-0000-00006D020000}"/>
    <cellStyle name="_CA_ManualRevAmort_Aug05_Acquisition Schedules" xfId="919" xr:uid="{00000000-0005-0000-0000-00006E020000}"/>
    <cellStyle name="_CA_ManualRevAmort_Aug06 (3)" xfId="920" xr:uid="{00000000-0005-0000-0000-00006F020000}"/>
    <cellStyle name="_CA_ManualRevAmort_Aug06 (3)_Acquisition Schedules" xfId="921" xr:uid="{00000000-0005-0000-0000-000070020000}"/>
    <cellStyle name="_CA_ManualRevAmort_Dec04" xfId="922" xr:uid="{00000000-0005-0000-0000-000071020000}"/>
    <cellStyle name="_CA_ManualRevAmort_Dec04_Acquisition Schedules" xfId="923" xr:uid="{00000000-0005-0000-0000-000072020000}"/>
    <cellStyle name="_CA_ManualRevAmort_Dec05" xfId="924" xr:uid="{00000000-0005-0000-0000-000073020000}"/>
    <cellStyle name="_CA_ManualRevAmort_Dec05_Acquisition Schedules" xfId="925" xr:uid="{00000000-0005-0000-0000-000074020000}"/>
    <cellStyle name="_CA_ManualRevAmort_Dec06_wfy07detail" xfId="926" xr:uid="{00000000-0005-0000-0000-000075020000}"/>
    <cellStyle name="_CA_ManualRevAmort_Dec06_wfy07detail_Acquisition Schedules" xfId="927" xr:uid="{00000000-0005-0000-0000-000076020000}"/>
    <cellStyle name="_CA_ManualRevAmort_Feb04" xfId="928" xr:uid="{00000000-0005-0000-0000-000077020000}"/>
    <cellStyle name="_CA_ManualRevAmort_Feb04_Acquisition Schedules" xfId="929" xr:uid="{00000000-0005-0000-0000-000078020000}"/>
    <cellStyle name="_CA_ManualRevAmort_Feb05" xfId="930" xr:uid="{00000000-0005-0000-0000-000079020000}"/>
    <cellStyle name="_CA_ManualRevAmort_Feb05_Acquisition Schedules" xfId="931" xr:uid="{00000000-0005-0000-0000-00007A020000}"/>
    <cellStyle name="_CA_ManualRevAmort_Feb06_JB" xfId="932" xr:uid="{00000000-0005-0000-0000-00007B020000}"/>
    <cellStyle name="_CA_ManualRevAmort_Feb06_JB_Acquisition Schedules" xfId="933" xr:uid="{00000000-0005-0000-0000-00007C020000}"/>
    <cellStyle name="_CA_ManualRevAmort_Jan04" xfId="934" xr:uid="{00000000-0005-0000-0000-00007D020000}"/>
    <cellStyle name="_CA_ManualRevAmort_Jan04_Acquisition Schedules" xfId="935" xr:uid="{00000000-0005-0000-0000-00007E020000}"/>
    <cellStyle name="_CA_ManualRevAmort_Jan05" xfId="936" xr:uid="{00000000-0005-0000-0000-00007F020000}"/>
    <cellStyle name="_CA_ManualRevAmort_Jan05_Acquisition Schedules" xfId="937" xr:uid="{00000000-0005-0000-0000-000080020000}"/>
    <cellStyle name="_CA_ManualRevAmort_Jan06_wfy07detail" xfId="938" xr:uid="{00000000-0005-0000-0000-000081020000}"/>
    <cellStyle name="_CA_ManualRevAmort_Jan06_wfy07detail_Acquisition Schedules" xfId="939" xr:uid="{00000000-0005-0000-0000-000082020000}"/>
    <cellStyle name="_CA_ManualRevAmort_Jul04" xfId="940" xr:uid="{00000000-0005-0000-0000-000083020000}"/>
    <cellStyle name="_CA_ManualRevAmort_Jul04_Acquisition Schedules" xfId="941" xr:uid="{00000000-0005-0000-0000-000084020000}"/>
    <cellStyle name="_CA_ManualRevAmort_Jul05 (2)" xfId="942" xr:uid="{00000000-0005-0000-0000-000085020000}"/>
    <cellStyle name="_CA_ManualRevAmort_Jul05 (2)_Acquisition Schedules" xfId="943" xr:uid="{00000000-0005-0000-0000-000086020000}"/>
    <cellStyle name="_CA_ManualRevAmort_Jul05 (3)" xfId="944" xr:uid="{00000000-0005-0000-0000-000087020000}"/>
    <cellStyle name="_CA_ManualRevAmort_Jul05 (3)_Acquisition Schedules" xfId="945" xr:uid="{00000000-0005-0000-0000-000088020000}"/>
    <cellStyle name="_CA_ManualRevAmort_Jul05 (4)" xfId="946" xr:uid="{00000000-0005-0000-0000-000089020000}"/>
    <cellStyle name="_CA_ManualRevAmort_Jul05 (4)_Acquisition Schedules" xfId="947" xr:uid="{00000000-0005-0000-0000-00008A020000}"/>
    <cellStyle name="_CA_ManualRevAmort_Jul06_wfy07detail" xfId="948" xr:uid="{00000000-0005-0000-0000-00008B020000}"/>
    <cellStyle name="_CA_ManualRevAmort_Jul06_wfy07detail_Acquisition Schedules" xfId="949" xr:uid="{00000000-0005-0000-0000-00008C020000}"/>
    <cellStyle name="_CA_ManualRevAmort_Jun04" xfId="950" xr:uid="{00000000-0005-0000-0000-00008D020000}"/>
    <cellStyle name="_CA_ManualRevAmort_Jun04_Acquisition Schedules" xfId="951" xr:uid="{00000000-0005-0000-0000-00008E020000}"/>
    <cellStyle name="_CA_ManualRevAmort_Jun05" xfId="952" xr:uid="{00000000-0005-0000-0000-00008F020000}"/>
    <cellStyle name="_CA_ManualRevAmort_Jun05_Acquisition Schedules" xfId="953" xr:uid="{00000000-0005-0000-0000-000090020000}"/>
    <cellStyle name="_CA_ManualRevAmort_Jun06_wfy07detail" xfId="954" xr:uid="{00000000-0005-0000-0000-000091020000}"/>
    <cellStyle name="_CA_ManualRevAmort_Jun06_wfy07detail_Acquisition Schedules" xfId="955" xr:uid="{00000000-0005-0000-0000-000092020000}"/>
    <cellStyle name="_CA_ManualRevAmort_Mar04" xfId="956" xr:uid="{00000000-0005-0000-0000-000093020000}"/>
    <cellStyle name="_CA_ManualRevAmort_Mar04_Acquisition Schedules" xfId="957" xr:uid="{00000000-0005-0000-0000-000094020000}"/>
    <cellStyle name="_CA_ManualRevAmort_Mar051" xfId="958" xr:uid="{00000000-0005-0000-0000-000095020000}"/>
    <cellStyle name="_CA_ManualRevAmort_Mar051_Acquisition Schedules" xfId="959" xr:uid="{00000000-0005-0000-0000-000096020000}"/>
    <cellStyle name="_CA_ManualRevAmort_Mar06_wfy07detail" xfId="960" xr:uid="{00000000-0005-0000-0000-000097020000}"/>
    <cellStyle name="_CA_ManualRevAmort_Mar06_wfy07detail_Acquisition Schedules" xfId="961" xr:uid="{00000000-0005-0000-0000-000098020000}"/>
    <cellStyle name="_CA_ManualRevAmort_May04" xfId="962" xr:uid="{00000000-0005-0000-0000-000099020000}"/>
    <cellStyle name="_CA_ManualRevAmort_May04_Acquisition Schedules" xfId="963" xr:uid="{00000000-0005-0000-0000-00009A020000}"/>
    <cellStyle name="_CA_ManualRevAmort_May05" xfId="964" xr:uid="{00000000-0005-0000-0000-00009B020000}"/>
    <cellStyle name="_CA_ManualRevAmort_May05_Acquisition Schedules" xfId="965" xr:uid="{00000000-0005-0000-0000-00009C020000}"/>
    <cellStyle name="_CA_ManualRevAmort_Nov05" xfId="966" xr:uid="{00000000-0005-0000-0000-00009D020000}"/>
    <cellStyle name="_CA_ManualRevAmort_Nov05_Acquisition Schedules" xfId="967" xr:uid="{00000000-0005-0000-0000-00009E020000}"/>
    <cellStyle name="_CA_ManualRevAmort_Oct05" xfId="968" xr:uid="{00000000-0005-0000-0000-00009F020000}"/>
    <cellStyle name="_CA_ManualRevAmort_Oct05_Acquisition Schedules" xfId="969" xr:uid="{00000000-0005-0000-0000-0000A0020000}"/>
    <cellStyle name="_CA_ManualRevAmort_Oct06_wfy07detail" xfId="970" xr:uid="{00000000-0005-0000-0000-0000A1020000}"/>
    <cellStyle name="_CA_ManualRevAmort_Oct06_wfy07detail_Acquisition Schedules" xfId="971" xr:uid="{00000000-0005-0000-0000-0000A2020000}"/>
    <cellStyle name="_CA_ManualRevAmort_Sep05" xfId="972" xr:uid="{00000000-0005-0000-0000-0000A3020000}"/>
    <cellStyle name="_CA_ManualRevAmort_Sep05_Acquisition Schedules" xfId="973" xr:uid="{00000000-0005-0000-0000-0000A4020000}"/>
    <cellStyle name="_Cable Modem Sales Report 8.27.07 revised" xfId="974" xr:uid="{00000000-0005-0000-0000-0000A5020000}"/>
    <cellStyle name="_Cable Modem Sales Report 8.27.07 revised 2" xfId="975" xr:uid="{00000000-0005-0000-0000-0000A6020000}"/>
    <cellStyle name="_CA-EMEA-FY03 Growth" xfId="976" xr:uid="{00000000-0005-0000-0000-0000A7020000}"/>
    <cellStyle name="_CA-EMEA-FY03 Growth_Acquisition Schedules" xfId="977" xr:uid="{00000000-0005-0000-0000-0000A8020000}"/>
    <cellStyle name="_CAWW Bookings Bridge Mar02" xfId="978" xr:uid="{00000000-0005-0000-0000-0000A9020000}"/>
    <cellStyle name="_CAWW Bookings Bridge Mar02_Acquisition Schedules" xfId="979" xr:uid="{00000000-0005-0000-0000-0000AA020000}"/>
    <cellStyle name="_CAWW Bookings Bridge Mar02_JAPAN Support Bookings -Aug02" xfId="980" xr:uid="{00000000-0005-0000-0000-0000AB020000}"/>
    <cellStyle name="_CAWW Bookings Bridge Mar02_JAPAN Support Bookings -Aug02_Acquisition Schedules" xfId="981" xr:uid="{00000000-0005-0000-0000-0000AC020000}"/>
    <cellStyle name="_CAWW Support Bookings - June02" xfId="982" xr:uid="{00000000-0005-0000-0000-0000AD020000}"/>
    <cellStyle name="_CAWW Support Bookings - June02 2" xfId="983" xr:uid="{00000000-0005-0000-0000-0000AE020000}"/>
    <cellStyle name="_CAWW Support Bookings - June02 3" xfId="984" xr:uid="{00000000-0005-0000-0000-0000AF020000}"/>
    <cellStyle name="_CAWW Support Bookings - June02 4" xfId="985" xr:uid="{00000000-0005-0000-0000-0000B0020000}"/>
    <cellStyle name="_CAWW Support Bookings - June02 5" xfId="986" xr:uid="{00000000-0005-0000-0000-0000B1020000}"/>
    <cellStyle name="_CAWW Support Bookings - June02 6" xfId="987" xr:uid="{00000000-0005-0000-0000-0000B2020000}"/>
    <cellStyle name="_CAWW Support Bookings - June02 7" xfId="988" xr:uid="{00000000-0005-0000-0000-0000B3020000}"/>
    <cellStyle name="_CAWW Support Bookings - June02 8" xfId="989" xr:uid="{00000000-0005-0000-0000-0000B4020000}"/>
    <cellStyle name="_CAWW Support Bookings - June02_Acquisition Schedules" xfId="990" xr:uid="{00000000-0005-0000-0000-0000B5020000}"/>
    <cellStyle name="_CDO CM_DM FCST Template" xfId="991" xr:uid="{00000000-0005-0000-0000-0000B6020000}"/>
    <cellStyle name="_CFO Commit Models 031405" xfId="992" xr:uid="{00000000-0005-0000-0000-0000B7020000}"/>
    <cellStyle name="_CFO Commit Models 040105" xfId="993" xr:uid="{00000000-0005-0000-0000-0000B8020000}"/>
    <cellStyle name="_CFO Commit Models SBv12" xfId="994" xr:uid="{00000000-0005-0000-0000-0000B9020000}"/>
    <cellStyle name="_Cisco Q2 FY'07 P&amp;L" xfId="995" xr:uid="{00000000-0005-0000-0000-0000BA020000}"/>
    <cellStyle name="_Cisco Q2 FY'07 P&amp;L 2" xfId="996" xr:uid="{00000000-0005-0000-0000-0000BB020000}"/>
    <cellStyle name="_Cisco Q2 FY'07 P&amp;L 3" xfId="997" xr:uid="{00000000-0005-0000-0000-0000BC020000}"/>
    <cellStyle name="_Cisco Q2 FY'07 P&amp;L 4" xfId="998" xr:uid="{00000000-0005-0000-0000-0000BD020000}"/>
    <cellStyle name="_Cisco Q2 FY'07 P&amp;L 5" xfId="999" xr:uid="{00000000-0005-0000-0000-0000BE020000}"/>
    <cellStyle name="_Cisco Q2 FY'07 P&amp;L 6" xfId="1000" xr:uid="{00000000-0005-0000-0000-0000BF020000}"/>
    <cellStyle name="_Cisco Q2 FY'07 P&amp;L 7" xfId="1001" xr:uid="{00000000-0005-0000-0000-0000C0020000}"/>
    <cellStyle name="_Cisco Q2 FY'07 P&amp;L 8" xfId="1002" xr:uid="{00000000-0005-0000-0000-0000C1020000}"/>
    <cellStyle name="_Cisco WebEx - Proforma PL_103007v1" xfId="1003" xr:uid="{00000000-0005-0000-0000-0000C2020000}"/>
    <cellStyle name="_Cisco WebEx - Proforma PL_112107" xfId="1004" xr:uid="{00000000-0005-0000-0000-0000C3020000}"/>
    <cellStyle name="_Cisco WebEx - Proforma PL_112707" xfId="1005" xr:uid="{00000000-0005-0000-0000-0000C4020000}"/>
    <cellStyle name="_Cisco WebEx - Proforma PL_12-21-07" xfId="1006" xr:uid="{00000000-0005-0000-0000-0000C5020000}"/>
    <cellStyle name="_Cisco WebEx - Proforma PL_2005 - 2007" xfId="1007" xr:uid="{00000000-0005-0000-0000-0000C6020000}"/>
    <cellStyle name="_Cisco WIP Oct Kitted" xfId="1008" xr:uid="{00000000-0005-0000-0000-0000C7020000}"/>
    <cellStyle name="_Cisco-Linksys Performance Summary July 05" xfId="1009" xr:uid="{00000000-0005-0000-0000-0000C8020000}"/>
    <cellStyle name="_Cisco-Linksys Performance Summary July 05 2" xfId="1010" xr:uid="{00000000-0005-0000-0000-0000C9020000}"/>
    <cellStyle name="_Cisco-Linksys Performance Summary July 05 3" xfId="1011" xr:uid="{00000000-0005-0000-0000-0000CA020000}"/>
    <cellStyle name="_Cisco-Linksys Performance Summary July 05 4" xfId="1012" xr:uid="{00000000-0005-0000-0000-0000CB020000}"/>
    <cellStyle name="_Cisco-Linksys Performance Summary July 05 5" xfId="1013" xr:uid="{00000000-0005-0000-0000-0000CC020000}"/>
    <cellStyle name="_Cisco-Linksys Performance Summary July 05 6" xfId="1014" xr:uid="{00000000-0005-0000-0000-0000CD020000}"/>
    <cellStyle name="_Cisco-Linksys Performance Summary July 05 7" xfId="1015" xr:uid="{00000000-0005-0000-0000-0000CE020000}"/>
    <cellStyle name="_Cisco-Linksys Performance Summary July 05 8" xfId="1016" xr:uid="{00000000-0005-0000-0000-0000CF020000}"/>
    <cellStyle name="_Cisco-Linksys Performance Summary July 05_Acquisition Schedules" xfId="1017" xr:uid="{00000000-0005-0000-0000-0000D0020000}"/>
    <cellStyle name="_Close package Inventory Trend" xfId="1018" xr:uid="{00000000-0005-0000-0000-0000D1020000}"/>
    <cellStyle name="_Close package Inventory Trend 2" xfId="1019" xr:uid="{00000000-0005-0000-0000-0000D2020000}"/>
    <cellStyle name="_Close package Inventory Trend 3" xfId="1020" xr:uid="{00000000-0005-0000-0000-0000D3020000}"/>
    <cellStyle name="_Close package Inventory Trend 4" xfId="1021" xr:uid="{00000000-0005-0000-0000-0000D4020000}"/>
    <cellStyle name="_Close package Inventory Trend 5" xfId="1022" xr:uid="{00000000-0005-0000-0000-0000D5020000}"/>
    <cellStyle name="_Close package Inventory Trend 6" xfId="1023" xr:uid="{00000000-0005-0000-0000-0000D6020000}"/>
    <cellStyle name="_Close package Inventory Trend 7" xfId="1024" xr:uid="{00000000-0005-0000-0000-0000D7020000}"/>
    <cellStyle name="_Close package Inventory Trend 8" xfId="1025" xr:uid="{00000000-0005-0000-0000-0000D8020000}"/>
    <cellStyle name="_Close package Inventory Trend_Acquisition Schedules" xfId="1026" xr:uid="{00000000-0005-0000-0000-0000D9020000}"/>
    <cellStyle name="_CM E&amp;O by BU Dec 05 Summary" xfId="1027" xr:uid="{00000000-0005-0000-0000-0000DA020000}"/>
    <cellStyle name="_CM E&amp;O by BU Nov 05 Summary" xfId="1028" xr:uid="{00000000-0005-0000-0000-0000DB020000}"/>
    <cellStyle name="_CMTSBU Dec FY08 Reconciliation" xfId="1029" xr:uid="{00000000-0005-0000-0000-0000DC020000}"/>
    <cellStyle name="_CMTSBU Dec FY08 Reconciliation 2" xfId="1030" xr:uid="{00000000-0005-0000-0000-0000DD020000}"/>
    <cellStyle name="_CMTSBU Feb FY07 Reconciliation" xfId="1031" xr:uid="{00000000-0005-0000-0000-0000DE020000}"/>
    <cellStyle name="_CMTSBU Feb FY07 Reconciliation 2" xfId="1032" xr:uid="{00000000-0005-0000-0000-0000DF020000}"/>
    <cellStyle name="_CMTSBU Jul FY07 Reconciliation" xfId="1033" xr:uid="{00000000-0005-0000-0000-0000E0020000}"/>
    <cellStyle name="_CMTSBU Jul FY07 Reconciliation 2" xfId="1034" xr:uid="{00000000-0005-0000-0000-0000E1020000}"/>
    <cellStyle name="_CMTSBU Mar FY07 Reconciliation" xfId="1035" xr:uid="{00000000-0005-0000-0000-0000E2020000}"/>
    <cellStyle name="_CMTSBU Mar FY07 Reconciliation 2" xfId="1036" xr:uid="{00000000-0005-0000-0000-0000E3020000}"/>
    <cellStyle name="_CMTSBU May FY07 Reconciliation" xfId="1037" xr:uid="{00000000-0005-0000-0000-0000E4020000}"/>
    <cellStyle name="_CMTSBU May FY07 Reconciliation 2" xfId="1038" xr:uid="{00000000-0005-0000-0000-0000E5020000}"/>
    <cellStyle name="_CMTSBU Nov FY08 Reconciliation" xfId="1039" xr:uid="{00000000-0005-0000-0000-0000E6020000}"/>
    <cellStyle name="_CMTSBU Nov FY08 Reconciliation 2" xfId="1040" xr:uid="{00000000-0005-0000-0000-0000E7020000}"/>
    <cellStyle name="_CMTSBU Sep FY08 Reconciliation" xfId="1041" xr:uid="{00000000-0005-0000-0000-0000E8020000}"/>
    <cellStyle name="_CMTSBU Sep FY08 Reconciliation 2" xfId="1042" xr:uid="{00000000-0005-0000-0000-0000E9020000}"/>
    <cellStyle name="_CMTSBU_Fcst_Aug_FY08_Details_01.08.07" xfId="1043" xr:uid="{00000000-0005-0000-0000-0000EA020000}"/>
    <cellStyle name="_CMTSBU_Fcst_Aug_FY08_Details_01.08.07 2" xfId="1044" xr:uid="{00000000-0005-0000-0000-0000EB020000}"/>
    <cellStyle name="_Comma" xfId="1045" xr:uid="{00000000-0005-0000-0000-0000EC020000}"/>
    <cellStyle name="_Comma_AVP" xfId="1046" xr:uid="{00000000-0005-0000-0000-0000ED020000}"/>
    <cellStyle name="_Comma_Book1" xfId="1047" xr:uid="{00000000-0005-0000-0000-0000EE020000}"/>
    <cellStyle name="_Comma_contribution_analysis" xfId="1048" xr:uid="{00000000-0005-0000-0000-0000EF020000}"/>
    <cellStyle name="_Comma_Financials_v2" xfId="1049" xr:uid="{00000000-0005-0000-0000-0000F0020000}"/>
    <cellStyle name="_comments" xfId="1050" xr:uid="{00000000-0005-0000-0000-0000F1020000}"/>
    <cellStyle name="_comments_Acquisition Schedules" xfId="1051" xr:uid="{00000000-0005-0000-0000-0000F2020000}"/>
    <cellStyle name="_Commercial-SMB MM_Restated" xfId="1052" xr:uid="{00000000-0005-0000-0000-0000F3020000}"/>
    <cellStyle name="_Consolidated" xfId="1053" xr:uid="{00000000-0005-0000-0000-0000F4020000}"/>
    <cellStyle name="_ConsolidatedQ104TopRenewals-CA US Theater" xfId="1054" xr:uid="{00000000-0005-0000-0000-0000F5020000}"/>
    <cellStyle name="_Consolidator" xfId="1055" xr:uid="{00000000-0005-0000-0000-0000F6020000}"/>
    <cellStyle name="_contingentliabilities DEC06" xfId="1056" xr:uid="{00000000-0005-0000-0000-0000F7020000}"/>
    <cellStyle name="_Contract Metrics 10-19-2007 (Q1'08)" xfId="1057" xr:uid="{00000000-0005-0000-0000-0000F8020000}"/>
    <cellStyle name="_Control template Optimized - Eric 11 30 07" xfId="1058" xr:uid="{00000000-0005-0000-0000-0000F9020000}"/>
    <cellStyle name="_Copy of CA FY06 and Beyond Plan and Estimates" xfId="1059" xr:uid="{00000000-0005-0000-0000-0000FA020000}"/>
    <cellStyle name="_Copy of CA FY06 and Beyond Plan and Estimates_Acquisition Schedules" xfId="1060" xr:uid="{00000000-0005-0000-0000-0000FB020000}"/>
    <cellStyle name="_Copy of Sanmina-SCI PenangShenzen EO report week 04 02 07_updated" xfId="1061" xr:uid="{00000000-0005-0000-0000-0000FC020000}"/>
    <cellStyle name="_Corp Rev &amp; Cogs Adj" xfId="1062" xr:uid="{00000000-0005-0000-0000-0000FD020000}"/>
    <cellStyle name="_CS EMEA 2005 340m Rev Plan 13Jan05 " xfId="1063" xr:uid="{00000000-0005-0000-0000-0000FE020000}"/>
    <cellStyle name="_CSI00053_02 (2)" xfId="1064" xr:uid="{00000000-0005-0000-0000-0000FF020000}"/>
    <cellStyle name="_Currency" xfId="1065" xr:uid="{00000000-0005-0000-0000-000000030000}"/>
    <cellStyle name="_Currency_AVP" xfId="1066" xr:uid="{00000000-0005-0000-0000-000001030000}"/>
    <cellStyle name="_Currency_Book1" xfId="1067" xr:uid="{00000000-0005-0000-0000-000002030000}"/>
    <cellStyle name="_Currency_contribution_analysis" xfId="1068" xr:uid="{00000000-0005-0000-0000-000003030000}"/>
    <cellStyle name="_Currency_Financials_v2" xfId="1069" xr:uid="{00000000-0005-0000-0000-000004030000}"/>
    <cellStyle name="_CurrencySpace" xfId="1070" xr:uid="{00000000-0005-0000-0000-000005030000}"/>
    <cellStyle name="_CurrencySpace_AVP" xfId="1071" xr:uid="{00000000-0005-0000-0000-000006030000}"/>
    <cellStyle name="_CurrencySpace_Book1" xfId="1072" xr:uid="{00000000-0005-0000-0000-000007030000}"/>
    <cellStyle name="_CurrencySpace_contribution_analysis" xfId="1073" xr:uid="{00000000-0005-0000-0000-000008030000}"/>
    <cellStyle name="_CurrencySpace_Financials_v2" xfId="1074" xr:uid="{00000000-0005-0000-0000-000009030000}"/>
    <cellStyle name="_D-3 Schedule 4 28 08" xfId="1075" xr:uid="{00000000-0005-0000-0000-00000A030000}"/>
    <cellStyle name="_Data ESMB" xfId="1076" xr:uid="{00000000-0005-0000-0000-00000B030000}"/>
    <cellStyle name="_Data ESMB_Acquisition Schedules" xfId="1077" xr:uid="{00000000-0005-0000-0000-00000C030000}"/>
    <cellStyle name="_Dec FY07" xfId="1078" xr:uid="{00000000-0005-0000-0000-00000D030000}"/>
    <cellStyle name="_Dec FY07 2" xfId="1079" xr:uid="{00000000-0005-0000-0000-00000E030000}"/>
    <cellStyle name="_Dec FY08 Reconciliation" xfId="1080" xr:uid="{00000000-0005-0000-0000-00000F030000}"/>
    <cellStyle name="_Dec FY08 Reconciliation 2" xfId="1081" xr:uid="{00000000-0005-0000-0000-000010030000}"/>
    <cellStyle name="_Dec-05 Provision by PF Raw" xfId="1082" xr:uid="{00000000-0005-0000-0000-000011030000}"/>
    <cellStyle name="_Dec'08 OH E&amp;O Summary M2 FINAL" xfId="1083" xr:uid="{00000000-0005-0000-0000-000012030000}"/>
    <cellStyle name="_December Other Reserves" xfId="1084" xr:uid="{00000000-0005-0000-0000-000013030000}"/>
    <cellStyle name="_Deferred Rev-Subs" xfId="1085" xr:uid="{00000000-0005-0000-0000-000014030000}"/>
    <cellStyle name="_Deferred Rev-Subs_Acquisition Schedules" xfId="1086" xr:uid="{00000000-0005-0000-0000-000015030000}"/>
    <cellStyle name="_Dept Input Sheet" xfId="1087" xr:uid="{00000000-0005-0000-0000-000016030000}"/>
    <cellStyle name="_DF PCP TAC" xfId="1088" xr:uid="{00000000-0005-0000-0000-000017030000}"/>
    <cellStyle name="_Discount Section 13.xls Chart 1" xfId="1089" xr:uid="{00000000-0005-0000-0000-000018030000}"/>
    <cellStyle name="_Discount Section 13.xls Chart 1_Acquisition Schedules" xfId="1090" xr:uid="{00000000-0005-0000-0000-000019030000}"/>
    <cellStyle name="_Donald-Model_c_v24 with M&amp;A DCF" xfId="1091" xr:uid="{00000000-0005-0000-0000-00001A030000}"/>
    <cellStyle name="_E47- Cisco Excess Breakdown 04-04-07" xfId="1092" xr:uid="{00000000-0005-0000-0000-00001B030000}"/>
    <cellStyle name="_EA EO Report Jul 2007_SZ" xfId="1093" xr:uid="{00000000-0005-0000-0000-00001C030000}"/>
    <cellStyle name="_EEMESA 2006 Business Plan AMESA V10 (AMESA TS Plan)" xfId="1094" xr:uid="{00000000-0005-0000-0000-00001D030000}"/>
    <cellStyle name="_EEMESA 2006 Business Plan AMESA V10 (AMESA TS Plan)_Book1 (3)" xfId="1095" xr:uid="{00000000-0005-0000-0000-00001E030000}"/>
    <cellStyle name="_EEMESA 2006 Business Plan EE V10 (EE TS plan)" xfId="1096" xr:uid="{00000000-0005-0000-0000-00001F030000}"/>
    <cellStyle name="_EEMESA 2006 Business Plan EE V10 (EE TS plan)_Book1 (3)" xfId="1097" xr:uid="{00000000-0005-0000-0000-000020030000}"/>
    <cellStyle name="_eExec - APAC_W7" xfId="1098" xr:uid="{00000000-0005-0000-0000-000021030000}"/>
    <cellStyle name="_eExec - APAC_W7_Acquisition Schedules" xfId="1099" xr:uid="{00000000-0005-0000-0000-000022030000}"/>
    <cellStyle name="_eExec - APAC_W7_APAC AS Aug'05 WD3 Flash" xfId="1100" xr:uid="{00000000-0005-0000-0000-000023030000}"/>
    <cellStyle name="_eExec - APAC_W7_APAC AS Aug'05 WD3 Flash_Acquisition Schedules" xfId="1101" xr:uid="{00000000-0005-0000-0000-000024030000}"/>
    <cellStyle name="_eExec - APAC_W7_APAC Weekly Commit - FY04Q2W01" xfId="1102" xr:uid="{00000000-0005-0000-0000-000025030000}"/>
    <cellStyle name="_eExec - APAC_W7_APAC Weekly Commit - FY04Q2W01_Acquisition Schedules" xfId="1103" xr:uid="{00000000-0005-0000-0000-000026030000}"/>
    <cellStyle name="_eExec - APAC_W7_AS WD1 Flash Charts - Apr'05" xfId="1104" xr:uid="{00000000-0005-0000-0000-000027030000}"/>
    <cellStyle name="_eExec - APAC_W7_AS WD1 Flash Charts - Apr'05_Acquisition Schedules" xfId="1105" xr:uid="{00000000-0005-0000-0000-000028030000}"/>
    <cellStyle name="_eExec - APAC_W7_AS WD1 Flash Charts - May'05" xfId="1106" xr:uid="{00000000-0005-0000-0000-000029030000}"/>
    <cellStyle name="_eExec - APAC_W7_AS WD1 Flash Charts - May'05_Acquisition Schedules" xfId="1107" xr:uid="{00000000-0005-0000-0000-00002A030000}"/>
    <cellStyle name="_eExec - APAC_W7_AS WD3 Flash Charts - Apr'05" xfId="1108" xr:uid="{00000000-0005-0000-0000-00002B030000}"/>
    <cellStyle name="_eExec - APAC_W7_AS WD3 Flash Charts - Apr'05_Acquisition Schedules" xfId="1109" xr:uid="{00000000-0005-0000-0000-00002C030000}"/>
    <cellStyle name="_eExec - APAC_W7_AS WD3 Flash Charts - Mar'05v1" xfId="1110" xr:uid="{00000000-0005-0000-0000-00002D030000}"/>
    <cellStyle name="_eExec - APAC_W7_AS WD3 Flash Charts - Mar'05v1_Acquisition Schedules" xfId="1111" xr:uid="{00000000-0005-0000-0000-00002E030000}"/>
    <cellStyle name="_eExec - APAC_W7_CA WD1 Flash Charts - Sep'05" xfId="1112" xr:uid="{00000000-0005-0000-0000-00002F030000}"/>
    <cellStyle name="_eExec - APAC_W7_CA WD1 Flash Charts - Sep'05_Acquisition Schedules" xfId="1113" xr:uid="{00000000-0005-0000-0000-000030030000}"/>
    <cellStyle name="_eExec - APAC_W7_Forecast Accuracy &amp; Linearity" xfId="1114" xr:uid="{00000000-0005-0000-0000-000031030000}"/>
    <cellStyle name="_eExec - APAC_W7_Forecast Accuracy &amp; Linearity_Acquisition Schedules" xfId="1115" xr:uid="{00000000-0005-0000-0000-000032030000}"/>
    <cellStyle name="_eExec - APAC_W7_FY04 Korea Goaling" xfId="1116" xr:uid="{00000000-0005-0000-0000-000033030000}"/>
    <cellStyle name="_eExec - APAC_W7_FY04 Korea Goaling_Acquisition Schedules" xfId="1117" xr:uid="{00000000-0005-0000-0000-000034030000}"/>
    <cellStyle name="_EM PL FY06 to FY09 Draft 2 SSF" xfId="1118" xr:uid="{00000000-0005-0000-0000-000035030000}"/>
    <cellStyle name="_EM PL FY06 to FY09 Draft 2 SSF_Acquisition Schedules" xfId="1119" xr:uid="{00000000-0005-0000-0000-000036030000}"/>
    <cellStyle name="_EM Weekly Commit Q2W04v2" xfId="1120" xr:uid="{00000000-0005-0000-0000-000037030000}"/>
    <cellStyle name="_EM Weekly Commit Q2W05v2" xfId="1121" xr:uid="{00000000-0005-0000-0000-000038030000}"/>
    <cellStyle name="_EMEA - FY05 actuals_FINAL" xfId="1122" xr:uid="{00000000-0005-0000-0000-000039030000}"/>
    <cellStyle name="_EMEA - FY05 actuals_FINAL_Acquisition Schedules" xfId="1123" xr:uid="{00000000-0005-0000-0000-00003A030000}"/>
    <cellStyle name="_EMEA CA Commit FY05 - Q4M1W3" xfId="1124" xr:uid="{00000000-0005-0000-0000-00003B030000}"/>
    <cellStyle name="_EMEA CA Commit FY05 - Q4M1W3_Acquisition Schedules" xfId="1125" xr:uid="{00000000-0005-0000-0000-00003C030000}"/>
    <cellStyle name="_Emerging Scenarios" xfId="1126" xr:uid="{00000000-0005-0000-0000-00003D030000}"/>
    <cellStyle name="_Emerging Top deals Week 11" xfId="1127" xr:uid="{00000000-0005-0000-0000-00003E030000}"/>
    <cellStyle name="_Emerging Top deals Week 11_Acquisition Schedules" xfId="1128" xr:uid="{00000000-0005-0000-0000-00003F030000}"/>
    <cellStyle name="_Emerging Top deals Week 12" xfId="1129" xr:uid="{00000000-0005-0000-0000-000040030000}"/>
    <cellStyle name="_Emerging Top deals Week 12_Acquisition Schedules" xfId="1130" xr:uid="{00000000-0005-0000-0000-000041030000}"/>
    <cellStyle name="_ERBU FY09 Oct  fcst for SPTG submission 092308 Final" xfId="1131" xr:uid="{00000000-0005-0000-0000-000042030000}"/>
    <cellStyle name="_ERBU FY09 Oct  fcst for SPTG submission 092308 Final 2" xfId="1132" xr:uid="{00000000-0005-0000-0000-000043030000}"/>
    <cellStyle name="_e-Section 2 - Paper Bookings" xfId="1133" xr:uid="{00000000-0005-0000-0000-000044030000}"/>
    <cellStyle name="_ESSBASE Expense &amp; HC" xfId="1134" xr:uid="{00000000-0005-0000-0000-000045030000}"/>
    <cellStyle name="_ESSBASE Expense &amp; HC_Acquisition Schedules" xfId="1135" xr:uid="{00000000-0005-0000-0000-000046030000}"/>
    <cellStyle name="_Essbase IP All spending" xfId="1136" xr:uid="{00000000-0005-0000-0000-000047030000}"/>
    <cellStyle name="_EU Weekly Commit_Q2W04" xfId="1137" xr:uid="{00000000-0005-0000-0000-000048030000}"/>
    <cellStyle name="_EU Weekly Commit_Q2W06" xfId="1138" xr:uid="{00000000-0005-0000-0000-000049030000}"/>
    <cellStyle name="_Euro" xfId="1139" xr:uid="{00000000-0005-0000-0000-00004A030000}"/>
    <cellStyle name="_European Top deals Week 11" xfId="1140" xr:uid="{00000000-0005-0000-0000-00004B030000}"/>
    <cellStyle name="_European Top deals Week 11_Acquisition Schedules" xfId="1141" xr:uid="{00000000-0005-0000-0000-00004C030000}"/>
    <cellStyle name="_Exhibit G" xfId="1142" xr:uid="{00000000-0005-0000-0000-00004D030000}"/>
    <cellStyle name="_Feb05AS rev trans Log" xfId="1143" xr:uid="{00000000-0005-0000-0000-00004E030000}"/>
    <cellStyle name="_Feb-06 PF Hierarchy" xfId="1144" xr:uid="{00000000-0005-0000-0000-00004F030000}"/>
    <cellStyle name="_Feb-06 PF Hierarchy 2" xfId="1145" xr:uid="{00000000-0005-0000-0000-000050030000}"/>
    <cellStyle name="_Feb-06 PF Hierarchy 3" xfId="1146" xr:uid="{00000000-0005-0000-0000-000051030000}"/>
    <cellStyle name="_Feb-06 PF Hierarchy 4" xfId="1147" xr:uid="{00000000-0005-0000-0000-000052030000}"/>
    <cellStyle name="_Feb-06 PF Hierarchy 5" xfId="1148" xr:uid="{00000000-0005-0000-0000-000053030000}"/>
    <cellStyle name="_Feb-06 PF Hierarchy 6" xfId="1149" xr:uid="{00000000-0005-0000-0000-000054030000}"/>
    <cellStyle name="_Feb-06 PF Hierarchy 7" xfId="1150" xr:uid="{00000000-0005-0000-0000-000055030000}"/>
    <cellStyle name="_Final Field August Fcst Pack " xfId="1151" xr:uid="{00000000-0005-0000-0000-000056030000}"/>
    <cellStyle name="_Final Field August Fcst Pack _Acquisition Schedules" xfId="1152" xr:uid="{00000000-0005-0000-0000-000057030000}"/>
    <cellStyle name="_FINAL Q4commit" xfId="1153" xr:uid="{00000000-0005-0000-0000-000058030000}"/>
    <cellStyle name="_FINAL Q4commit_Acquisition Schedules" xfId="1154" xr:uid="{00000000-0005-0000-0000-000059030000}"/>
    <cellStyle name="_Final SCD Bridge" xfId="1155" xr:uid="{00000000-0005-0000-0000-00005A030000}"/>
    <cellStyle name="_Final WE Stats CY 2002 April 2003.xls Chart 10" xfId="1156" xr:uid="{00000000-0005-0000-0000-00005B030000}"/>
    <cellStyle name="_Final WE Stats CY 2002 April 2003.xls Chart 10_Acquisition Schedules" xfId="1157" xr:uid="{00000000-0005-0000-0000-00005C030000}"/>
    <cellStyle name="_Final WE Stats CY 2002 April 2003.xls Chart 10_Financial Model v6-03-26-2004" xfId="1158" xr:uid="{00000000-0005-0000-0000-00005D030000}"/>
    <cellStyle name="_Final WE Stats CY 2002 April 2003.xls Chart 10_Financial Model v6-03-26-2004_Acquisition Schedules" xfId="1159" xr:uid="{00000000-0005-0000-0000-00005E030000}"/>
    <cellStyle name="_Final WE Stats CY 2002 April 2003.xls Chart 11" xfId="1160" xr:uid="{00000000-0005-0000-0000-00005F030000}"/>
    <cellStyle name="_Final WE Stats CY 2002 April 2003.xls Chart 11_Acquisition Schedules" xfId="1161" xr:uid="{00000000-0005-0000-0000-000060030000}"/>
    <cellStyle name="_Final WE Stats CY 2002 April 2003.xls Chart 11_Financial Model v6-03-26-2004" xfId="1162" xr:uid="{00000000-0005-0000-0000-000061030000}"/>
    <cellStyle name="_Final WE Stats CY 2002 April 2003.xls Chart 11_Financial Model v6-03-26-2004_Acquisition Schedules" xfId="1163" xr:uid="{00000000-0005-0000-0000-000062030000}"/>
    <cellStyle name="_Final WE Stats CY 2002 April 2003.xls Chart 12" xfId="1164" xr:uid="{00000000-0005-0000-0000-000063030000}"/>
    <cellStyle name="_Final WE Stats CY 2002 April 2003.xls Chart 12_Acquisition Schedules" xfId="1165" xr:uid="{00000000-0005-0000-0000-000064030000}"/>
    <cellStyle name="_Final WE Stats CY 2002 April 2003.xls Chart 12_Financial Model v6-03-26-2004" xfId="1166" xr:uid="{00000000-0005-0000-0000-000065030000}"/>
    <cellStyle name="_Final WE Stats CY 2002 April 2003.xls Chart 12_Financial Model v6-03-26-2004_Acquisition Schedules" xfId="1167" xr:uid="{00000000-0005-0000-0000-000066030000}"/>
    <cellStyle name="_Final WE Stats CY 2002 April 2003.xls Chart 13" xfId="1168" xr:uid="{00000000-0005-0000-0000-000067030000}"/>
    <cellStyle name="_Final WE Stats CY 2002 April 2003.xls Chart 13_Acquisition Schedules" xfId="1169" xr:uid="{00000000-0005-0000-0000-000068030000}"/>
    <cellStyle name="_Final WE Stats CY 2002 April 2003.xls Chart 13_Financial Model v6-03-26-2004" xfId="1170" xr:uid="{00000000-0005-0000-0000-000069030000}"/>
    <cellStyle name="_Final WE Stats CY 2002 April 2003.xls Chart 13_Financial Model v6-03-26-2004_Acquisition Schedules" xfId="1171" xr:uid="{00000000-0005-0000-0000-00006A030000}"/>
    <cellStyle name="_Final WE Stats CY 2002 April 2003.xls Chart 14" xfId="1172" xr:uid="{00000000-0005-0000-0000-00006B030000}"/>
    <cellStyle name="_Final WE Stats CY 2002 April 2003.xls Chart 14_Acquisition Schedules" xfId="1173" xr:uid="{00000000-0005-0000-0000-00006C030000}"/>
    <cellStyle name="_Final WE Stats CY 2002 April 2003.xls Chart 14_Financial Model v6-03-26-2004" xfId="1174" xr:uid="{00000000-0005-0000-0000-00006D030000}"/>
    <cellStyle name="_Final WE Stats CY 2002 April 2003.xls Chart 14_Financial Model v6-03-26-2004_Acquisition Schedules" xfId="1175" xr:uid="{00000000-0005-0000-0000-00006E030000}"/>
    <cellStyle name="_Final WE Stats CY 2002 April 2003.xls Chart 15" xfId="1176" xr:uid="{00000000-0005-0000-0000-00006F030000}"/>
    <cellStyle name="_Final WE Stats CY 2002 April 2003.xls Chart 15_Acquisition Schedules" xfId="1177" xr:uid="{00000000-0005-0000-0000-000070030000}"/>
    <cellStyle name="_Final WE Stats CY 2002 April 2003.xls Chart 15_Financial Model v6-03-26-2004" xfId="1178" xr:uid="{00000000-0005-0000-0000-000071030000}"/>
    <cellStyle name="_Final WE Stats CY 2002 April 2003.xls Chart 15_Financial Model v6-03-26-2004_Acquisition Schedules" xfId="1179" xr:uid="{00000000-0005-0000-0000-000072030000}"/>
    <cellStyle name="_Final WE Stats CY 2002 April 2003.xls Chart 16" xfId="1180" xr:uid="{00000000-0005-0000-0000-000073030000}"/>
    <cellStyle name="_Final WE Stats CY 2002 April 2003.xls Chart 16_Acquisition Schedules" xfId="1181" xr:uid="{00000000-0005-0000-0000-000074030000}"/>
    <cellStyle name="_Final WE Stats CY 2002 April 2003.xls Chart 16_Financial Model v6-03-26-2004" xfId="1182" xr:uid="{00000000-0005-0000-0000-000075030000}"/>
    <cellStyle name="_Final WE Stats CY 2002 April 2003.xls Chart 16_Financial Model v6-03-26-2004_Acquisition Schedules" xfId="1183" xr:uid="{00000000-0005-0000-0000-000076030000}"/>
    <cellStyle name="_Final WE Stats CY 2002 April 2003.xls Chart 17" xfId="1184" xr:uid="{00000000-0005-0000-0000-000077030000}"/>
    <cellStyle name="_Final WE Stats CY 2002 April 2003.xls Chart 17_Acquisition Schedules" xfId="1185" xr:uid="{00000000-0005-0000-0000-000078030000}"/>
    <cellStyle name="_Final WE Stats CY 2002 April 2003.xls Chart 17_Financial Model v6-03-26-2004" xfId="1186" xr:uid="{00000000-0005-0000-0000-000079030000}"/>
    <cellStyle name="_Final WE Stats CY 2002 April 2003.xls Chart 17_Financial Model v6-03-26-2004_Acquisition Schedules" xfId="1187" xr:uid="{00000000-0005-0000-0000-00007A030000}"/>
    <cellStyle name="_Final WE Stats CY 2002 April 2003.xls Chart 18" xfId="1188" xr:uid="{00000000-0005-0000-0000-00007B030000}"/>
    <cellStyle name="_Final WE Stats CY 2002 April 2003.xls Chart 18_Acquisition Schedules" xfId="1189" xr:uid="{00000000-0005-0000-0000-00007C030000}"/>
    <cellStyle name="_Final WE Stats CY 2002 April 2003.xls Chart 18_Financial Model v6-03-26-2004" xfId="1190" xr:uid="{00000000-0005-0000-0000-00007D030000}"/>
    <cellStyle name="_Final WE Stats CY 2002 April 2003.xls Chart 18_Financial Model v6-03-26-2004_Acquisition Schedules" xfId="1191" xr:uid="{00000000-0005-0000-0000-00007E030000}"/>
    <cellStyle name="_Final WE Stats CY 2002 April 2003.xls Chart 36" xfId="1192" xr:uid="{00000000-0005-0000-0000-00007F030000}"/>
    <cellStyle name="_Final WE Stats CY 2002 April 2003.xls Chart 36_Acquisition Schedules" xfId="1193" xr:uid="{00000000-0005-0000-0000-000080030000}"/>
    <cellStyle name="_Final WE Stats CY 2002 April 2003.xls Chart 36_Financial Model v6-03-26-2004" xfId="1194" xr:uid="{00000000-0005-0000-0000-000081030000}"/>
    <cellStyle name="_Final WE Stats CY 2002 April 2003.xls Chart 36_Financial Model v6-03-26-2004_Acquisition Schedules" xfId="1195" xr:uid="{00000000-0005-0000-0000-000082030000}"/>
    <cellStyle name="_Final WE Stats CY 2002 April 2003.xls Chart 37" xfId="1196" xr:uid="{00000000-0005-0000-0000-000083030000}"/>
    <cellStyle name="_Final WE Stats CY 2002 April 2003.xls Chart 37_Acquisition Schedules" xfId="1197" xr:uid="{00000000-0005-0000-0000-000084030000}"/>
    <cellStyle name="_Final WE Stats CY 2002 April 2003.xls Chart 37_Financial Model v6-03-26-2004" xfId="1198" xr:uid="{00000000-0005-0000-0000-000085030000}"/>
    <cellStyle name="_Final WE Stats CY 2002 April 2003.xls Chart 37_Financial Model v6-03-26-2004_Acquisition Schedules" xfId="1199" xr:uid="{00000000-0005-0000-0000-000086030000}"/>
    <cellStyle name="_Final WE Stats CY 2002 April 2003.xls Chart 7" xfId="1200" xr:uid="{00000000-0005-0000-0000-000087030000}"/>
    <cellStyle name="_Final WE Stats CY 2002 April 2003.xls Chart 7_Acquisition Schedules" xfId="1201" xr:uid="{00000000-0005-0000-0000-000088030000}"/>
    <cellStyle name="_Final WE Stats CY 2002 April 2003.xls Chart 7_Financial Model v6-03-26-2004" xfId="1202" xr:uid="{00000000-0005-0000-0000-000089030000}"/>
    <cellStyle name="_Final WE Stats CY 2002 April 2003.xls Chart 7_Financial Model v6-03-26-2004_Acquisition Schedules" xfId="1203" xr:uid="{00000000-0005-0000-0000-00008A030000}"/>
    <cellStyle name="_Final WE Stats CY 2002 April 2003.xls Chart 8" xfId="1204" xr:uid="{00000000-0005-0000-0000-00008B030000}"/>
    <cellStyle name="_Final WE Stats CY 2002 April 2003.xls Chart 8_Acquisition Schedules" xfId="1205" xr:uid="{00000000-0005-0000-0000-00008C030000}"/>
    <cellStyle name="_Final WE Stats CY 2002 April 2003.xls Chart 8_Financial Model v6-03-26-2004" xfId="1206" xr:uid="{00000000-0005-0000-0000-00008D030000}"/>
    <cellStyle name="_Final WE Stats CY 2002 April 2003.xls Chart 8_Financial Model v6-03-26-2004_Acquisition Schedules" xfId="1207" xr:uid="{00000000-0005-0000-0000-00008E030000}"/>
    <cellStyle name="_Final WE Stats CY 2002 April 2003.xls Chart 9" xfId="1208" xr:uid="{00000000-0005-0000-0000-00008F030000}"/>
    <cellStyle name="_Final WE Stats CY 2002 April 2003.xls Chart 9_Acquisition Schedules" xfId="1209" xr:uid="{00000000-0005-0000-0000-000090030000}"/>
    <cellStyle name="_Final WE Stats CY 2002 April 2003.xls Chart 9_Financial Model v6-03-26-2004" xfId="1210" xr:uid="{00000000-0005-0000-0000-000091030000}"/>
    <cellStyle name="_Final WE Stats CY 2002 April 2003.xls Chart 9_Financial Model v6-03-26-2004_Acquisition Schedules" xfId="1211" xr:uid="{00000000-0005-0000-0000-000092030000}"/>
    <cellStyle name="_Forecast 04 FY01 before review" xfId="1212" xr:uid="{00000000-0005-0000-0000-000093030000}"/>
    <cellStyle name="_Forecast 04 FY01 before review_Acquisition Schedules" xfId="1213" xr:uid="{00000000-0005-0000-0000-000094030000}"/>
    <cellStyle name="_Forecast 04 FY01 before review_APAC AS Aug'05 WD3 Flash" xfId="1214" xr:uid="{00000000-0005-0000-0000-000095030000}"/>
    <cellStyle name="_Forecast 04 FY01 before review_APAC AS Aug'05 WD3 Flash_Acquisition Schedules" xfId="1215" xr:uid="{00000000-0005-0000-0000-000096030000}"/>
    <cellStyle name="_Forecast 04 FY01 before review_APAC AS Oct'06 WD3 Flash" xfId="1216" xr:uid="{00000000-0005-0000-0000-000097030000}"/>
    <cellStyle name="_Forecast 04 FY01 before review_APAC AS Oct'06 WD3 Flash_Acquisition Schedules" xfId="1217" xr:uid="{00000000-0005-0000-0000-000098030000}"/>
    <cellStyle name="_Forecast 04 FY01 before review_APAC Support Bookings - Jun03" xfId="1218" xr:uid="{00000000-0005-0000-0000-000099030000}"/>
    <cellStyle name="_Forecast 04 FY01 before review_APAC Support Bookings - Jun03_Acquisition Schedules" xfId="1219" xr:uid="{00000000-0005-0000-0000-00009A030000}"/>
    <cellStyle name="_Forecast 04 FY01 before review_APAC Support Bookings - Jun03_APAC AS Aug'05 WD3 Flash" xfId="1220" xr:uid="{00000000-0005-0000-0000-00009B030000}"/>
    <cellStyle name="_Forecast 04 FY01 before review_APAC Support Bookings - Jun03_APAC AS Aug'05 WD3 Flash_Acquisition Schedules" xfId="1221" xr:uid="{00000000-0005-0000-0000-00009C030000}"/>
    <cellStyle name="_Forecast 04 FY01 before review_APAC Support Bookings - Jun03_AS Variance Analysis_Aug07" xfId="1222" xr:uid="{00000000-0005-0000-0000-00009D030000}"/>
    <cellStyle name="_Forecast 04 FY01 before review_APAC Support Bookings - Jun03_AS Variance Analysis_Aug07_Acquisition Schedules" xfId="1223" xr:uid="{00000000-0005-0000-0000-00009E030000}"/>
    <cellStyle name="_Forecast 04 FY01 before review_APAC Support Bookings - Jun03_AS WD1 Flash Charts - Apr'05" xfId="1224" xr:uid="{00000000-0005-0000-0000-00009F030000}"/>
    <cellStyle name="_Forecast 04 FY01 before review_APAC Support Bookings - Jun03_AS WD1 Flash Charts - Apr'05_Acquisition Schedules" xfId="1225" xr:uid="{00000000-0005-0000-0000-0000A0030000}"/>
    <cellStyle name="_Forecast 04 FY01 before review_APAC Support Bookings - Jun03_AS WD1 Flash Charts - May'05" xfId="1226" xr:uid="{00000000-0005-0000-0000-0000A1030000}"/>
    <cellStyle name="_Forecast 04 FY01 before review_APAC Support Bookings - Jun03_AS WD1 Flash Charts - May'05_Acquisition Schedules" xfId="1227" xr:uid="{00000000-0005-0000-0000-0000A2030000}"/>
    <cellStyle name="_Forecast 04 FY01 before review_APAC Support Bookings - Jun03_AS WD3 Flash Charts - Apr'05" xfId="1228" xr:uid="{00000000-0005-0000-0000-0000A3030000}"/>
    <cellStyle name="_Forecast 04 FY01 before review_APAC Support Bookings - Jun03_AS WD3 Flash Charts - Apr'05_Acquisition Schedules" xfId="1229" xr:uid="{00000000-0005-0000-0000-0000A4030000}"/>
    <cellStyle name="_Forecast 04 FY01 before review_APAC Support Bookings - Jun03_AS WD3 Flash Charts - Mar'05v1" xfId="1230" xr:uid="{00000000-0005-0000-0000-0000A5030000}"/>
    <cellStyle name="_Forecast 04 FY01 before review_APAC Support Bookings - Jun03_AS WD3 Flash Charts - Mar'05v1_Acquisition Schedules" xfId="1231" xr:uid="{00000000-0005-0000-0000-0000A6030000}"/>
    <cellStyle name="_Forecast 04 FY01 before review_APAC Support Bookings - Jun03_CA WD1 Flash Charts - Sep'05" xfId="1232" xr:uid="{00000000-0005-0000-0000-0000A7030000}"/>
    <cellStyle name="_Forecast 04 FY01 before review_APAC Support Bookings - Jun03_CA WD1 Flash Charts - Sep'05_Acquisition Schedules" xfId="1233" xr:uid="{00000000-0005-0000-0000-0000A8030000}"/>
    <cellStyle name="_Forecast 04 FY01 before review_APAC Support Bookings - Jun03_Target Template" xfId="1234" xr:uid="{00000000-0005-0000-0000-0000A9030000}"/>
    <cellStyle name="_Forecast 04 FY01 before review_APAC Support Bookings - Jun03_Target Template_Acquisition Schedules" xfId="1235" xr:uid="{00000000-0005-0000-0000-0000AA030000}"/>
    <cellStyle name="_Forecast 04 FY01 before review_APAC Weekly Commit - FY04Q2W01" xfId="1236" xr:uid="{00000000-0005-0000-0000-0000AB030000}"/>
    <cellStyle name="_Forecast 04 FY01 before review_APAC Weekly Commit - FY04Q2W01_Acquisition Schedules" xfId="1237" xr:uid="{00000000-0005-0000-0000-0000AC030000}"/>
    <cellStyle name="_Forecast 04 FY01 before review_AS Variance Analysis_Aug07" xfId="1238" xr:uid="{00000000-0005-0000-0000-0000AD030000}"/>
    <cellStyle name="_Forecast 04 FY01 before review_AS Variance Analysis_Aug07_Acquisition Schedules" xfId="1239" xr:uid="{00000000-0005-0000-0000-0000AE030000}"/>
    <cellStyle name="_Forecast 04 FY01 before review_AS WD1 Flash Charts - Apr'05" xfId="1240" xr:uid="{00000000-0005-0000-0000-0000AF030000}"/>
    <cellStyle name="_Forecast 04 FY01 before review_AS WD1 Flash Charts - Apr'05_Acquisition Schedules" xfId="1241" xr:uid="{00000000-0005-0000-0000-0000B0030000}"/>
    <cellStyle name="_Forecast 04 FY01 before review_AS WD1 Flash Charts - May'05" xfId="1242" xr:uid="{00000000-0005-0000-0000-0000B1030000}"/>
    <cellStyle name="_Forecast 04 FY01 before review_AS WD1 Flash Charts - May'05_Acquisition Schedules" xfId="1243" xr:uid="{00000000-0005-0000-0000-0000B2030000}"/>
    <cellStyle name="_Forecast 04 FY01 before review_AS WD3 Flash Charts - Apr'05" xfId="1244" xr:uid="{00000000-0005-0000-0000-0000B3030000}"/>
    <cellStyle name="_Forecast 04 FY01 before review_AS WD3 Flash Charts - Apr'05_Acquisition Schedules" xfId="1245" xr:uid="{00000000-0005-0000-0000-0000B4030000}"/>
    <cellStyle name="_Forecast 04 FY01 before review_AS WD3 Flash Charts - Mar'05v1" xfId="1246" xr:uid="{00000000-0005-0000-0000-0000B5030000}"/>
    <cellStyle name="_Forecast 04 FY01 before review_AS WD3 Flash Charts - Mar'05v1_Acquisition Schedules" xfId="1247" xr:uid="{00000000-0005-0000-0000-0000B6030000}"/>
    <cellStyle name="_Forecast 04 FY01 before review_CA WD1 Flash Charts - Sep'05" xfId="1248" xr:uid="{00000000-0005-0000-0000-0000B7030000}"/>
    <cellStyle name="_Forecast 04 FY01 before review_CA WD1 Flash Charts - Sep'05_Acquisition Schedules" xfId="1249" xr:uid="{00000000-0005-0000-0000-0000B8030000}"/>
    <cellStyle name="_Forecast 04 FY01 before review_Forecast Accuracy &amp; Linearity" xfId="1250" xr:uid="{00000000-0005-0000-0000-0000B9030000}"/>
    <cellStyle name="_Forecast 04 FY01 before review_Forecast Accuracy &amp; Linearity_Acquisition Schedules" xfId="1251" xr:uid="{00000000-0005-0000-0000-0000BA030000}"/>
    <cellStyle name="_Forecast 04 FY01 before review_FY04 Korea Goaling" xfId="1252" xr:uid="{00000000-0005-0000-0000-0000BB030000}"/>
    <cellStyle name="_Forecast 04 FY01 before review_FY04 Korea Goaling_Acquisition Schedules" xfId="1253" xr:uid="{00000000-0005-0000-0000-0000BC030000}"/>
    <cellStyle name="_Forecast 04 FY01 before review_Q3'02 Ops Call_Feb'021  Korea" xfId="1254" xr:uid="{00000000-0005-0000-0000-0000BD030000}"/>
    <cellStyle name="_Forecast 04 FY01 before review_Q3'02 Ops Call_Feb'021  Korea_Acquisition Schedules" xfId="1255" xr:uid="{00000000-0005-0000-0000-0000BE030000}"/>
    <cellStyle name="_Forecast 04 FY01 before review_Q3'02 Ops Call_Feb'021  Korea_ANZ FY04 Goaling" xfId="1256" xr:uid="{00000000-0005-0000-0000-0000BF030000}"/>
    <cellStyle name="_Forecast 04 FY01 before review_Q3'02 Ops Call_Feb'021  Korea_ANZ FY04 Goaling_Acquisition Schedules" xfId="1257" xr:uid="{00000000-0005-0000-0000-0000C0030000}"/>
    <cellStyle name="_Forecast 04 FY01 before review_Q3'02 Ops Call_Feb'021  Korea_APAC AS Aug'05 WD3 Flash" xfId="1258" xr:uid="{00000000-0005-0000-0000-0000C1030000}"/>
    <cellStyle name="_Forecast 04 FY01 before review_Q3'02 Ops Call_Feb'021  Korea_APAC AS Aug'05 WD3 Flash_Acquisition Schedules" xfId="1259" xr:uid="{00000000-0005-0000-0000-0000C2030000}"/>
    <cellStyle name="_Forecast 04 FY01 before review_Q3'02 Ops Call_Feb'021  Korea_APAC Weekly Commit - FY04Q2W01" xfId="1260" xr:uid="{00000000-0005-0000-0000-0000C3030000}"/>
    <cellStyle name="_Forecast 04 FY01 before review_Q3'02 Ops Call_Feb'021  Korea_APAC Weekly Commit - FY04Q2W01_Acquisition Schedules" xfId="1261" xr:uid="{00000000-0005-0000-0000-0000C4030000}"/>
    <cellStyle name="_Forecast 04 FY01 before review_Q3'02 Ops Call_Feb'021  Korea_AS WD1 Flash Charts - Apr'05" xfId="1262" xr:uid="{00000000-0005-0000-0000-0000C5030000}"/>
    <cellStyle name="_Forecast 04 FY01 before review_Q3'02 Ops Call_Feb'021  Korea_AS WD1 Flash Charts - Apr'05_Acquisition Schedules" xfId="1263" xr:uid="{00000000-0005-0000-0000-0000C6030000}"/>
    <cellStyle name="_Forecast 04 FY01 before review_Q3'02 Ops Call_Feb'021  Korea_AS WD1 Flash Charts - May'05" xfId="1264" xr:uid="{00000000-0005-0000-0000-0000C7030000}"/>
    <cellStyle name="_Forecast 04 FY01 before review_Q3'02 Ops Call_Feb'021  Korea_AS WD1 Flash Charts - May'05_Acquisition Schedules" xfId="1265" xr:uid="{00000000-0005-0000-0000-0000C8030000}"/>
    <cellStyle name="_Forecast 04 FY01 before review_Q3'02 Ops Call_Feb'021  Korea_AS WD3 Flash Charts - Apr'05" xfId="1266" xr:uid="{00000000-0005-0000-0000-0000C9030000}"/>
    <cellStyle name="_Forecast 04 FY01 before review_Q3'02 Ops Call_Feb'021  Korea_AS WD3 Flash Charts - Apr'05_Acquisition Schedules" xfId="1267" xr:uid="{00000000-0005-0000-0000-0000CA030000}"/>
    <cellStyle name="_Forecast 04 FY01 before review_Q3'02 Ops Call_Feb'021  Korea_AS WD3 Flash Charts - Mar'05v1" xfId="1268" xr:uid="{00000000-0005-0000-0000-0000CB030000}"/>
    <cellStyle name="_Forecast 04 FY01 before review_Q3'02 Ops Call_Feb'021  Korea_AS WD3 Flash Charts - Mar'05v1_Acquisition Schedules" xfId="1269" xr:uid="{00000000-0005-0000-0000-0000CC030000}"/>
    <cellStyle name="_Forecast 04 FY01 before review_Q3'02 Ops Call_Feb'021  Korea_CA WD1 Flash Charts - Sep'05" xfId="1270" xr:uid="{00000000-0005-0000-0000-0000CD030000}"/>
    <cellStyle name="_Forecast 04 FY01 before review_Q3'02 Ops Call_Feb'021  Korea_CA WD1 Flash Charts - Sep'05_Acquisition Schedules" xfId="1271" xr:uid="{00000000-0005-0000-0000-0000CE030000}"/>
    <cellStyle name="_Forecast 04 FY01 before review_Q3'02 Ops Call_Feb'021  Korea_Forecast Accuracy &amp; Linearity" xfId="1272" xr:uid="{00000000-0005-0000-0000-0000CF030000}"/>
    <cellStyle name="_Forecast 04 FY01 before review_Q3'02 Ops Call_Feb'021  Korea_Forecast Accuracy &amp; Linearity_Acquisition Schedules" xfId="1273" xr:uid="{00000000-0005-0000-0000-0000D0030000}"/>
    <cellStyle name="_Forecast 04 FY01 before review_Q3'02 Ops Call_Feb'021  Korea_FY04 Korea Goaling" xfId="1274" xr:uid="{00000000-0005-0000-0000-0000D1030000}"/>
    <cellStyle name="_Forecast 04 FY01 before review_Q3'02 Ops Call_Feb'021  Korea_FY04 Korea Goaling_Acquisition Schedules" xfId="1275" xr:uid="{00000000-0005-0000-0000-0000D2030000}"/>
    <cellStyle name="_Forecast 04 FY01 before review_Q3'02 Ops Call_Feb'021  Korea_WD1APAC Summary-26-04-05 FY05 ------1" xfId="1276" xr:uid="{00000000-0005-0000-0000-0000D3030000}"/>
    <cellStyle name="_Forecast 04 FY01 before review_Q3'02 Ops Call_Feb'021  Korea_WD1APAC Summary-26-04-05 FY05 ------1_Acquisition Schedules" xfId="1277" xr:uid="{00000000-0005-0000-0000-0000D4030000}"/>
    <cellStyle name="_Forecast 04 FY01 before review_Target Template" xfId="1278" xr:uid="{00000000-0005-0000-0000-0000D5030000}"/>
    <cellStyle name="_Forecast 04 FY01 before review_Target Template_Acquisition Schedules" xfId="1279" xr:uid="{00000000-0005-0000-0000-0000D6030000}"/>
    <cellStyle name="_Forecast 04 FY01 before review_WD1APAC Summary-26-04-05 FY05 ------1" xfId="1280" xr:uid="{00000000-0005-0000-0000-0000D7030000}"/>
    <cellStyle name="_Forecast 04 FY01 before review_WD1APAC Summary-26-04-05 FY05 ------1_Acquisition Schedules" xfId="1281" xr:uid="{00000000-0005-0000-0000-0000D8030000}"/>
    <cellStyle name="_Forecast Accuracy &amp; Linearity" xfId="1282" xr:uid="{00000000-0005-0000-0000-0000D9030000}"/>
    <cellStyle name="_Forecast Summary" xfId="1283" xr:uid="{00000000-0005-0000-0000-0000DA030000}"/>
    <cellStyle name="_Forecast Summary 2" xfId="1284" xr:uid="{00000000-0005-0000-0000-0000DB030000}"/>
    <cellStyle name="_FP&amp;A Consolidated Forecast Q4FY'07" xfId="1285" xr:uid="{00000000-0005-0000-0000-0000DC030000}"/>
    <cellStyle name="_FP&amp;A Consolidated Forecast Q4FY'07 2" xfId="1286" xr:uid="{00000000-0005-0000-0000-0000DD030000}"/>
    <cellStyle name="_FP&amp;A Consolidated Forecast Q4FY'07 3" xfId="1287" xr:uid="{00000000-0005-0000-0000-0000DE030000}"/>
    <cellStyle name="_FP&amp;A Consolidated Forecast Q4FY'07 4" xfId="1288" xr:uid="{00000000-0005-0000-0000-0000DF030000}"/>
    <cellStyle name="_FP&amp;A Consolidated Forecast Q4FY'07 5" xfId="1289" xr:uid="{00000000-0005-0000-0000-0000E0030000}"/>
    <cellStyle name="_FP&amp;A Consolidated Forecast Q4FY'07 6" xfId="1290" xr:uid="{00000000-0005-0000-0000-0000E1030000}"/>
    <cellStyle name="_FP&amp;A Consolidated Forecast Q4FY'07 7" xfId="1291" xr:uid="{00000000-0005-0000-0000-0000E2030000}"/>
    <cellStyle name="_FP&amp;A Consolidated Forecast Q4FY'07 8" xfId="1292" xr:uid="{00000000-0005-0000-0000-0000E3030000}"/>
    <cellStyle name="_FY 07-08 Sales Plans - Final for Pat Belotti" xfId="1293" xr:uid="{00000000-0005-0000-0000-0000E4030000}"/>
    <cellStyle name="_FY02 APAC Goal(FINALv1)" xfId="1294" xr:uid="{00000000-0005-0000-0000-0000E5030000}"/>
    <cellStyle name="_FY02Plan Mkt Lob - Asia all - consol FINAL - CA1" xfId="1295" xr:uid="{00000000-0005-0000-0000-0000E6030000}"/>
    <cellStyle name="_FY02Plan Mkt Lob - Asia all - consol FINAL - CA1_Acquisition Schedules" xfId="1296" xr:uid="{00000000-0005-0000-0000-0000E7030000}"/>
    <cellStyle name="_FY02Plan Mkt Lob - Asia all - consol FINAL - CA1_APAC AS Aug'05 WD3 Flash" xfId="1297" xr:uid="{00000000-0005-0000-0000-0000E8030000}"/>
    <cellStyle name="_FY02Plan Mkt Lob - Asia all - consol FINAL - CA1_APAC AS Aug'05 WD3 Flash_Acquisition Schedules" xfId="1298" xr:uid="{00000000-0005-0000-0000-0000E9030000}"/>
    <cellStyle name="_FY02Plan Mkt Lob - Asia all - consol FINAL - CA1_APAC AS Oct'06 WD3 Flash" xfId="1299" xr:uid="{00000000-0005-0000-0000-0000EA030000}"/>
    <cellStyle name="_FY02Plan Mkt Lob - Asia all - consol FINAL - CA1_APAC AS Oct'06 WD3 Flash_Acquisition Schedules" xfId="1300" xr:uid="{00000000-0005-0000-0000-0000EB030000}"/>
    <cellStyle name="_FY02Plan Mkt Lob - Asia all - consol FINAL - CA1_APAC Support Bookings - Jun03" xfId="1301" xr:uid="{00000000-0005-0000-0000-0000EC030000}"/>
    <cellStyle name="_FY02Plan Mkt Lob - Asia all - consol FINAL - CA1_APAC Support Bookings - Jun03_Acquisition Schedules" xfId="1302" xr:uid="{00000000-0005-0000-0000-0000ED030000}"/>
    <cellStyle name="_FY02Plan Mkt Lob - Asia all - consol FINAL - CA1_APAC Support Bookings - Jun03_APAC AS Aug'05 WD3 Flash" xfId="1303" xr:uid="{00000000-0005-0000-0000-0000EE030000}"/>
    <cellStyle name="_FY02Plan Mkt Lob - Asia all - consol FINAL - CA1_APAC Support Bookings - Jun03_APAC AS Aug'05 WD3 Flash_Acquisition Schedules" xfId="1304" xr:uid="{00000000-0005-0000-0000-0000EF030000}"/>
    <cellStyle name="_FY02Plan Mkt Lob - Asia all - consol FINAL - CA1_APAC Support Bookings - Jun03_AS Variance Analysis_Aug07" xfId="1305" xr:uid="{00000000-0005-0000-0000-0000F0030000}"/>
    <cellStyle name="_FY02Plan Mkt Lob - Asia all - consol FINAL - CA1_APAC Support Bookings - Jun03_AS Variance Analysis_Aug07_Acquisition Schedules" xfId="1306" xr:uid="{00000000-0005-0000-0000-0000F1030000}"/>
    <cellStyle name="_FY02Plan Mkt Lob - Asia all - consol FINAL - CA1_APAC Support Bookings - Jun03_AS WD1 Flash Charts - Apr'05" xfId="1307" xr:uid="{00000000-0005-0000-0000-0000F2030000}"/>
    <cellStyle name="_FY02Plan Mkt Lob - Asia all - consol FINAL - CA1_APAC Support Bookings - Jun03_AS WD1 Flash Charts - Apr'05_Acquisition Schedules" xfId="1308" xr:uid="{00000000-0005-0000-0000-0000F3030000}"/>
    <cellStyle name="_FY02Plan Mkt Lob - Asia all - consol FINAL - CA1_APAC Support Bookings - Jun03_AS WD1 Flash Charts - May'05" xfId="1309" xr:uid="{00000000-0005-0000-0000-0000F4030000}"/>
    <cellStyle name="_FY02Plan Mkt Lob - Asia all - consol FINAL - CA1_APAC Support Bookings - Jun03_AS WD1 Flash Charts - May'05_Acquisition Schedules" xfId="1310" xr:uid="{00000000-0005-0000-0000-0000F5030000}"/>
    <cellStyle name="_FY02Plan Mkt Lob - Asia all - consol FINAL - CA1_APAC Support Bookings - Jun03_AS WD3 Flash Charts - Apr'05" xfId="1311" xr:uid="{00000000-0005-0000-0000-0000F6030000}"/>
    <cellStyle name="_FY02Plan Mkt Lob - Asia all - consol FINAL - CA1_APAC Support Bookings - Jun03_AS WD3 Flash Charts - Apr'05_Acquisition Schedules" xfId="1312" xr:uid="{00000000-0005-0000-0000-0000F7030000}"/>
    <cellStyle name="_FY02Plan Mkt Lob - Asia all - consol FINAL - CA1_APAC Support Bookings - Jun03_AS WD3 Flash Charts - Mar'05v1" xfId="1313" xr:uid="{00000000-0005-0000-0000-0000F8030000}"/>
    <cellStyle name="_FY02Plan Mkt Lob - Asia all - consol FINAL - CA1_APAC Support Bookings - Jun03_AS WD3 Flash Charts - Mar'05v1_Acquisition Schedules" xfId="1314" xr:uid="{00000000-0005-0000-0000-0000F9030000}"/>
    <cellStyle name="_FY02Plan Mkt Lob - Asia all - consol FINAL - CA1_APAC Support Bookings - Jun03_CA WD1 Flash Charts - Sep'05" xfId="1315" xr:uid="{00000000-0005-0000-0000-0000FA030000}"/>
    <cellStyle name="_FY02Plan Mkt Lob - Asia all - consol FINAL - CA1_APAC Support Bookings - Jun03_CA WD1 Flash Charts - Sep'05_Acquisition Schedules" xfId="1316" xr:uid="{00000000-0005-0000-0000-0000FB030000}"/>
    <cellStyle name="_FY02Plan Mkt Lob - Asia all - consol FINAL - CA1_APAC Support Bookings - Jun03_Target Template" xfId="1317" xr:uid="{00000000-0005-0000-0000-0000FC030000}"/>
    <cellStyle name="_FY02Plan Mkt Lob - Asia all - consol FINAL - CA1_APAC Support Bookings - Jun03_Target Template_Acquisition Schedules" xfId="1318" xr:uid="{00000000-0005-0000-0000-0000FD030000}"/>
    <cellStyle name="_FY02Plan Mkt Lob - Asia all - consol FINAL - CA1_APAC Weekly Commit - FY04Q2W01" xfId="1319" xr:uid="{00000000-0005-0000-0000-0000FE030000}"/>
    <cellStyle name="_FY02Plan Mkt Lob - Asia all - consol FINAL - CA1_APAC Weekly Commit - FY04Q2W01_Acquisition Schedules" xfId="1320" xr:uid="{00000000-0005-0000-0000-0000FF030000}"/>
    <cellStyle name="_FY02Plan Mkt Lob - Asia all - consol FINAL - CA1_AS Variance Analysis_Aug07" xfId="1321" xr:uid="{00000000-0005-0000-0000-000000040000}"/>
    <cellStyle name="_FY02Plan Mkt Lob - Asia all - consol FINAL - CA1_AS Variance Analysis_Aug07_Acquisition Schedules" xfId="1322" xr:uid="{00000000-0005-0000-0000-000001040000}"/>
    <cellStyle name="_FY02Plan Mkt Lob - Asia all - consol FINAL - CA1_AS WD1 Flash Charts - Apr'05" xfId="1323" xr:uid="{00000000-0005-0000-0000-000002040000}"/>
    <cellStyle name="_FY02Plan Mkt Lob - Asia all - consol FINAL - CA1_AS WD1 Flash Charts - Apr'05_Acquisition Schedules" xfId="1324" xr:uid="{00000000-0005-0000-0000-000003040000}"/>
    <cellStyle name="_FY02Plan Mkt Lob - Asia all - consol FINAL - CA1_AS WD1 Flash Charts - May'05" xfId="1325" xr:uid="{00000000-0005-0000-0000-000004040000}"/>
    <cellStyle name="_FY02Plan Mkt Lob - Asia all - consol FINAL - CA1_AS WD1 Flash Charts - May'05_Acquisition Schedules" xfId="1326" xr:uid="{00000000-0005-0000-0000-000005040000}"/>
    <cellStyle name="_FY02Plan Mkt Lob - Asia all - consol FINAL - CA1_AS WD3 Flash Charts - Apr'05" xfId="1327" xr:uid="{00000000-0005-0000-0000-000006040000}"/>
    <cellStyle name="_FY02Plan Mkt Lob - Asia all - consol FINAL - CA1_AS WD3 Flash Charts - Apr'05_Acquisition Schedules" xfId="1328" xr:uid="{00000000-0005-0000-0000-000007040000}"/>
    <cellStyle name="_FY02Plan Mkt Lob - Asia all - consol FINAL - CA1_AS WD3 Flash Charts - Mar'05v1" xfId="1329" xr:uid="{00000000-0005-0000-0000-000008040000}"/>
    <cellStyle name="_FY02Plan Mkt Lob - Asia all - consol FINAL - CA1_AS WD3 Flash Charts - Mar'05v1_Acquisition Schedules" xfId="1330" xr:uid="{00000000-0005-0000-0000-000009040000}"/>
    <cellStyle name="_FY02Plan Mkt Lob - Asia all - consol FINAL - CA1_CA WD1 Flash Charts - Sep'05" xfId="1331" xr:uid="{00000000-0005-0000-0000-00000A040000}"/>
    <cellStyle name="_FY02Plan Mkt Lob - Asia all - consol FINAL - CA1_CA WD1 Flash Charts - Sep'05_Acquisition Schedules" xfId="1332" xr:uid="{00000000-0005-0000-0000-00000B040000}"/>
    <cellStyle name="_FY02Plan Mkt Lob - Asia all - consol FINAL - CA1_Forecast Accuracy &amp; Linearity" xfId="1333" xr:uid="{00000000-0005-0000-0000-00000C040000}"/>
    <cellStyle name="_FY02Plan Mkt Lob - Asia all - consol FINAL - CA1_Forecast Accuracy &amp; Linearity_Acquisition Schedules" xfId="1334" xr:uid="{00000000-0005-0000-0000-00000D040000}"/>
    <cellStyle name="_FY02Plan Mkt Lob - Asia all - consol FINAL - CA1_FY04 Korea Goaling" xfId="1335" xr:uid="{00000000-0005-0000-0000-00000E040000}"/>
    <cellStyle name="_FY02Plan Mkt Lob - Asia all - consol FINAL - CA1_FY04 Korea Goaling_Acquisition Schedules" xfId="1336" xr:uid="{00000000-0005-0000-0000-00000F040000}"/>
    <cellStyle name="_FY02Plan Mkt Lob - Asia all - consol FINAL - CA1_Q3'02 Ops Call_Feb'021  Korea" xfId="1337" xr:uid="{00000000-0005-0000-0000-000010040000}"/>
    <cellStyle name="_FY02Plan Mkt Lob - Asia all - consol FINAL - CA1_Q3'02 Ops Call_Feb'021  Korea_Acquisition Schedules" xfId="1338" xr:uid="{00000000-0005-0000-0000-000011040000}"/>
    <cellStyle name="_FY02Plan Mkt Lob - Asia all - consol FINAL - CA1_Q3'02 Ops Call_Feb'021  Korea_ANZ FY04 Goaling" xfId="1339" xr:uid="{00000000-0005-0000-0000-000012040000}"/>
    <cellStyle name="_FY02Plan Mkt Lob - Asia all - consol FINAL - CA1_Q3'02 Ops Call_Feb'021  Korea_ANZ FY04 Goaling_Acquisition Schedules" xfId="1340" xr:uid="{00000000-0005-0000-0000-000013040000}"/>
    <cellStyle name="_FY02Plan Mkt Lob - Asia all - consol FINAL - CA1_Q3'02 Ops Call_Feb'021  Korea_APAC AS Aug'05 WD3 Flash" xfId="1341" xr:uid="{00000000-0005-0000-0000-000014040000}"/>
    <cellStyle name="_FY02Plan Mkt Lob - Asia all - consol FINAL - CA1_Q3'02 Ops Call_Feb'021  Korea_APAC AS Aug'05 WD3 Flash_Acquisition Schedules" xfId="1342" xr:uid="{00000000-0005-0000-0000-000015040000}"/>
    <cellStyle name="_FY02Plan Mkt Lob - Asia all - consol FINAL - CA1_Q3'02 Ops Call_Feb'021  Korea_APAC Weekly Commit - FY04Q2W01" xfId="1343" xr:uid="{00000000-0005-0000-0000-000016040000}"/>
    <cellStyle name="_FY02Plan Mkt Lob - Asia all - consol FINAL - CA1_Q3'02 Ops Call_Feb'021  Korea_APAC Weekly Commit - FY04Q2W01_Acquisition Schedules" xfId="1344" xr:uid="{00000000-0005-0000-0000-000017040000}"/>
    <cellStyle name="_FY02Plan Mkt Lob - Asia all - consol FINAL - CA1_Q3'02 Ops Call_Feb'021  Korea_AS WD1 Flash Charts - Apr'05" xfId="1345" xr:uid="{00000000-0005-0000-0000-000018040000}"/>
    <cellStyle name="_FY02Plan Mkt Lob - Asia all - consol FINAL - CA1_Q3'02 Ops Call_Feb'021  Korea_AS WD1 Flash Charts - Apr'05_Acquisition Schedules" xfId="1346" xr:uid="{00000000-0005-0000-0000-000019040000}"/>
    <cellStyle name="_FY02Plan Mkt Lob - Asia all - consol FINAL - CA1_Q3'02 Ops Call_Feb'021  Korea_AS WD1 Flash Charts - May'05" xfId="1347" xr:uid="{00000000-0005-0000-0000-00001A040000}"/>
    <cellStyle name="_FY02Plan Mkt Lob - Asia all - consol FINAL - CA1_Q3'02 Ops Call_Feb'021  Korea_AS WD1 Flash Charts - May'05_Acquisition Schedules" xfId="1348" xr:uid="{00000000-0005-0000-0000-00001B040000}"/>
    <cellStyle name="_FY02Plan Mkt Lob - Asia all - consol FINAL - CA1_Q3'02 Ops Call_Feb'021  Korea_AS WD3 Flash Charts - Apr'05" xfId="1349" xr:uid="{00000000-0005-0000-0000-00001C040000}"/>
    <cellStyle name="_FY02Plan Mkt Lob - Asia all - consol FINAL - CA1_Q3'02 Ops Call_Feb'021  Korea_AS WD3 Flash Charts - Apr'05_Acquisition Schedules" xfId="1350" xr:uid="{00000000-0005-0000-0000-00001D040000}"/>
    <cellStyle name="_FY02Plan Mkt Lob - Asia all - consol FINAL - CA1_Q3'02 Ops Call_Feb'021  Korea_AS WD3 Flash Charts - Mar'05v1" xfId="1351" xr:uid="{00000000-0005-0000-0000-00001E040000}"/>
    <cellStyle name="_FY02Plan Mkt Lob - Asia all - consol FINAL - CA1_Q3'02 Ops Call_Feb'021  Korea_AS WD3 Flash Charts - Mar'05v1_Acquisition Schedules" xfId="1352" xr:uid="{00000000-0005-0000-0000-00001F040000}"/>
    <cellStyle name="_FY02Plan Mkt Lob - Asia all - consol FINAL - CA1_Q3'02 Ops Call_Feb'021  Korea_CA WD1 Flash Charts - Sep'05" xfId="1353" xr:uid="{00000000-0005-0000-0000-000020040000}"/>
    <cellStyle name="_FY02Plan Mkt Lob - Asia all - consol FINAL - CA1_Q3'02 Ops Call_Feb'021  Korea_CA WD1 Flash Charts - Sep'05_Acquisition Schedules" xfId="1354" xr:uid="{00000000-0005-0000-0000-000021040000}"/>
    <cellStyle name="_FY02Plan Mkt Lob - Asia all - consol FINAL - CA1_Q3'02 Ops Call_Feb'021  Korea_Forecast Accuracy &amp; Linearity" xfId="1355" xr:uid="{00000000-0005-0000-0000-000022040000}"/>
    <cellStyle name="_FY02Plan Mkt Lob - Asia all - consol FINAL - CA1_Q3'02 Ops Call_Feb'021  Korea_Forecast Accuracy &amp; Linearity_Acquisition Schedules" xfId="1356" xr:uid="{00000000-0005-0000-0000-000023040000}"/>
    <cellStyle name="_FY02Plan Mkt Lob - Asia all - consol FINAL - CA1_Q3'02 Ops Call_Feb'021  Korea_FY04 Korea Goaling" xfId="1357" xr:uid="{00000000-0005-0000-0000-000024040000}"/>
    <cellStyle name="_FY02Plan Mkt Lob - Asia all - consol FINAL - CA1_Q3'02 Ops Call_Feb'021  Korea_FY04 Korea Goaling_Acquisition Schedules" xfId="1358" xr:uid="{00000000-0005-0000-0000-000025040000}"/>
    <cellStyle name="_FY02Plan Mkt Lob - Asia all - consol FINAL - CA1_Q3'02 Ops Call_Feb'021  Korea_WD1APAC Summary-26-04-05 FY05 ------1" xfId="1359" xr:uid="{00000000-0005-0000-0000-000026040000}"/>
    <cellStyle name="_FY02Plan Mkt Lob - Asia all - consol FINAL - CA1_Q3'02 Ops Call_Feb'021  Korea_WD1APAC Summary-26-04-05 FY05 ------1_Acquisition Schedules" xfId="1360" xr:uid="{00000000-0005-0000-0000-000027040000}"/>
    <cellStyle name="_FY02Plan Mkt Lob - Asia all - consol FINAL - CA1_Target Template" xfId="1361" xr:uid="{00000000-0005-0000-0000-000028040000}"/>
    <cellStyle name="_FY02Plan Mkt Lob - Asia all - consol FINAL - CA1_Target Template_Acquisition Schedules" xfId="1362" xr:uid="{00000000-0005-0000-0000-000029040000}"/>
    <cellStyle name="_FY02Plan Mkt Lob - Asia all - consol FINAL - CA1_WD1APAC Summary-26-04-05 FY05 ------1" xfId="1363" xr:uid="{00000000-0005-0000-0000-00002A040000}"/>
    <cellStyle name="_FY02Plan Mkt Lob - Asia all - consol FINAL - CA1_WD1APAC Summary-26-04-05 FY05 ------1_Acquisition Schedules" xfId="1364" xr:uid="{00000000-0005-0000-0000-00002B040000}"/>
    <cellStyle name="_FY03Model0619" xfId="1365" xr:uid="{00000000-0005-0000-0000-00002C040000}"/>
    <cellStyle name="_FY03Model0619 2" xfId="1366" xr:uid="{00000000-0005-0000-0000-00002D040000}"/>
    <cellStyle name="_FY03Model0619 3" xfId="1367" xr:uid="{00000000-0005-0000-0000-00002E040000}"/>
    <cellStyle name="_FY03Model0619 4" xfId="1368" xr:uid="{00000000-0005-0000-0000-00002F040000}"/>
    <cellStyle name="_FY03Model0619 5" xfId="1369" xr:uid="{00000000-0005-0000-0000-000030040000}"/>
    <cellStyle name="_FY03Model0619 6" xfId="1370" xr:uid="{00000000-0005-0000-0000-000031040000}"/>
    <cellStyle name="_FY03Model0619 7" xfId="1371" xr:uid="{00000000-0005-0000-0000-000032040000}"/>
    <cellStyle name="_FY03Model0619 8" xfId="1372" xr:uid="{00000000-0005-0000-0000-000033040000}"/>
    <cellStyle name="_FY03Model0619_Acquisition Schedules" xfId="1373" xr:uid="{00000000-0005-0000-0000-000034040000}"/>
    <cellStyle name="_FY04 goal template - CA Canada" xfId="1374" xr:uid="{00000000-0005-0000-0000-000035040000}"/>
    <cellStyle name="_FY04 goal template - CA Canada_Acquisition Schedules" xfId="1375" xr:uid="{00000000-0005-0000-0000-000036040000}"/>
    <cellStyle name="_FY04 Plan Book" xfId="1376" xr:uid="{00000000-0005-0000-0000-000037040000}"/>
    <cellStyle name="_FY04 Plan REVISED-FINAL from Elisa Aug.'03" xfId="1377" xr:uid="{00000000-0005-0000-0000-000038040000}"/>
    <cellStyle name="_FY04 Plan REVISED-FINAL from Elisa Aug.'03_Acquisition Schedules" xfId="1378" xr:uid="{00000000-0005-0000-0000-000039040000}"/>
    <cellStyle name="_FY04 Q1 EIS Bookings AES_Match LT Report_Week 3" xfId="1379" xr:uid="{00000000-0005-0000-0000-00003A040000}"/>
    <cellStyle name="_FY04 Q1 EIS Bookings AES_Match LT Report_Week 3_Acquisition Schedules" xfId="1380" xr:uid="{00000000-0005-0000-0000-00003B040000}"/>
    <cellStyle name="_FY04 YTD Bookings Summary -AUG wk2 - Q1" xfId="1381" xr:uid="{00000000-0005-0000-0000-00003C040000}"/>
    <cellStyle name="_FY04 YTD Bookings Summary -AUG wk2 - Q1_Acquisition Schedules" xfId="1382" xr:uid="{00000000-0005-0000-0000-00003D040000}"/>
    <cellStyle name="_FY04 YTD Bookings Summary -AUG wk3 - Q1" xfId="1383" xr:uid="{00000000-0005-0000-0000-00003E040000}"/>
    <cellStyle name="_FY04 YTD Bookings Summary -AUG wk3 - Q1_Acquisition Schedules" xfId="1384" xr:uid="{00000000-0005-0000-0000-00003F040000}"/>
    <cellStyle name="_FY04_YTD_Bookings_Summary_JULY_wk12_Q4" xfId="1385" xr:uid="{00000000-0005-0000-0000-000040040000}"/>
    <cellStyle name="_FY04_YTD_Bookings_Summary_JULY_wk12_Q4_Acquisition Schedules" xfId="1386" xr:uid="{00000000-0005-0000-0000-000041040000}"/>
    <cellStyle name="_FY'04+FY'05 -" xfId="1387" xr:uid="{00000000-0005-0000-0000-000042040000}"/>
    <cellStyle name="_FY05 AA - Risk Buys (to Dao 042005)" xfId="1388" xr:uid="{00000000-0005-0000-0000-000043040000}"/>
    <cellStyle name="_FY05 AA - Risk Buys (to Dao 072605) (2)" xfId="1389" xr:uid="{00000000-0005-0000-0000-000044040000}"/>
    <cellStyle name="_FY05 AA - Risk Buys2_Janice Griffin" xfId="1390" xr:uid="{00000000-0005-0000-0000-000045040000}"/>
    <cellStyle name="_FY05 AA - Risk Buys3" xfId="1391" xr:uid="{00000000-0005-0000-0000-000046040000}"/>
    <cellStyle name="_FY'05 Plan_rev3rdpass" xfId="1392" xr:uid="{00000000-0005-0000-0000-000047040000}"/>
    <cellStyle name="_FY'05 Plan_rev3rdpass_Acquisition Schedules" xfId="1393" xr:uid="{00000000-0005-0000-0000-000048040000}"/>
    <cellStyle name="_FY05_YTD_Bookings_Summary_AUG_wk3_Q1 " xfId="1394" xr:uid="{00000000-0005-0000-0000-000049040000}"/>
    <cellStyle name="_FY05_YTD_Bookings_Summary_AUG_wk3_Q1 _Acquisition Schedules" xfId="1395" xr:uid="{00000000-0005-0000-0000-00004A040000}"/>
    <cellStyle name="_FY05_YTD_Bookings_Summary_SEPT_wk3_Q1 " xfId="1396" xr:uid="{00000000-0005-0000-0000-00004B040000}"/>
    <cellStyle name="_FY05_YTD_Bookings_Summary_SEPT_wk3_Q1 _Acquisition Schedules" xfId="1397" xr:uid="{00000000-0005-0000-0000-00004C040000}"/>
    <cellStyle name="_FY06 AA - Risk Buys-March" xfId="1398" xr:uid="{00000000-0005-0000-0000-00004D040000}"/>
    <cellStyle name="_FY'06 Service Bookings Plan (for Quan)" xfId="1399" xr:uid="{00000000-0005-0000-0000-00004E040000}"/>
    <cellStyle name="_FY'06 Service Bookings Plan (for Quan)_Acquisition Schedules" xfId="1400" xr:uid="{00000000-0005-0000-0000-00004F040000}"/>
    <cellStyle name="_FY'07 Plan vs forecast 01-04-07" xfId="1401" xr:uid="{00000000-0005-0000-0000-000050040000}"/>
    <cellStyle name="_FY'07 Plan vs forecast 01-04-07 2" xfId="1402" xr:uid="{00000000-0005-0000-0000-000051040000}"/>
    <cellStyle name="_FY'07 Plan vs forecast 01-04-07 3" xfId="1403" xr:uid="{00000000-0005-0000-0000-000052040000}"/>
    <cellStyle name="_FY'07 Plan vs forecast 01-04-07 4" xfId="1404" xr:uid="{00000000-0005-0000-0000-000053040000}"/>
    <cellStyle name="_FY'07 Plan vs forecast 01-04-07 5" xfId="1405" xr:uid="{00000000-0005-0000-0000-000054040000}"/>
    <cellStyle name="_FY'07 Plan vs forecast 01-04-07 6" xfId="1406" xr:uid="{00000000-0005-0000-0000-000055040000}"/>
    <cellStyle name="_FY'07 Plan vs forecast 01-04-07 7" xfId="1407" xr:uid="{00000000-0005-0000-0000-000056040000}"/>
    <cellStyle name="_FY'07 Plan vs forecast 01-04-07 8" xfId="1408" xr:uid="{00000000-0005-0000-0000-000057040000}"/>
    <cellStyle name="_FY07REVIEWPACKAGEFORJIM" xfId="1409" xr:uid="{00000000-0005-0000-0000-000058040000}"/>
    <cellStyle name="_FY07REVIEWPACKAGEFORJIM 2" xfId="1410" xr:uid="{00000000-0005-0000-0000-000059040000}"/>
    <cellStyle name="_FY07REVIEWPACKAGEFORJIM 3" xfId="1411" xr:uid="{00000000-0005-0000-0000-00005A040000}"/>
    <cellStyle name="_FY07REVIEWPACKAGEFORJIM 4" xfId="1412" xr:uid="{00000000-0005-0000-0000-00005B040000}"/>
    <cellStyle name="_FY07REVIEWPACKAGEFORJIM 5" xfId="1413" xr:uid="{00000000-0005-0000-0000-00005C040000}"/>
    <cellStyle name="_FY07REVIEWPACKAGEFORJIM 6" xfId="1414" xr:uid="{00000000-0005-0000-0000-00005D040000}"/>
    <cellStyle name="_FY07REVIEWPACKAGEFORJIM 7" xfId="1415" xr:uid="{00000000-0005-0000-0000-00005E040000}"/>
    <cellStyle name="_FY07REVIEWPACKAGEFORJIM 8" xfId="1416" xr:uid="{00000000-0005-0000-0000-00005F040000}"/>
    <cellStyle name="_FY08 fist pass" xfId="1417" xr:uid="{00000000-0005-0000-0000-000060040000}"/>
    <cellStyle name="_FY08 fist pass 2" xfId="1418" xr:uid="{00000000-0005-0000-0000-000061040000}"/>
    <cellStyle name="_FY08 fist pass 3" xfId="1419" xr:uid="{00000000-0005-0000-0000-000062040000}"/>
    <cellStyle name="_FY08 fist pass 4" xfId="1420" xr:uid="{00000000-0005-0000-0000-000063040000}"/>
    <cellStyle name="_FY08 fist pass 5" xfId="1421" xr:uid="{00000000-0005-0000-0000-000064040000}"/>
    <cellStyle name="_FY08 fist pass 6" xfId="1422" xr:uid="{00000000-0005-0000-0000-000065040000}"/>
    <cellStyle name="_FY08 fist pass 7" xfId="1423" xr:uid="{00000000-0005-0000-0000-000066040000}"/>
    <cellStyle name="_FY08 Modeling (2)" xfId="1424" xr:uid="{00000000-0005-0000-0000-000067040000}"/>
    <cellStyle name="_FY08 Modeling (2) 2" xfId="1425" xr:uid="{00000000-0005-0000-0000-000068040000}"/>
    <cellStyle name="_FY08 Modeling (2) 3" xfId="1426" xr:uid="{00000000-0005-0000-0000-000069040000}"/>
    <cellStyle name="_FY08 Modeling (2) 4" xfId="1427" xr:uid="{00000000-0005-0000-0000-00006A040000}"/>
    <cellStyle name="_FY08 Modeling (2) 5" xfId="1428" xr:uid="{00000000-0005-0000-0000-00006B040000}"/>
    <cellStyle name="_FY08 Modeling (2) 6" xfId="1429" xr:uid="{00000000-0005-0000-0000-00006C040000}"/>
    <cellStyle name="_FY08 Modeling (2) 7" xfId="1430" xr:uid="{00000000-0005-0000-0000-00006D040000}"/>
    <cellStyle name="_FY08-09 IP Budget Q2 v1" xfId="1431" xr:uid="{00000000-0005-0000-0000-00006E040000}"/>
    <cellStyle name="_GAAP GM$" xfId="1432" xr:uid="{00000000-0005-0000-0000-00006F040000}"/>
    <cellStyle name="_Gartner - Misc Market data" xfId="1433" xr:uid="{00000000-0005-0000-0000-000070040000}"/>
    <cellStyle name="_Ginseng Analysis Final - Jan 29, 2004" xfId="1434" xr:uid="{00000000-0005-0000-0000-000071040000}"/>
    <cellStyle name="_GM Trend" xfId="1435" xr:uid="{00000000-0005-0000-0000-000072040000}"/>
    <cellStyle name="_GM$ FebvsCommit" xfId="1436" xr:uid="{00000000-0005-0000-0000-000073040000}"/>
    <cellStyle name="_GM$ FebvsNov" xfId="1437" xr:uid="{00000000-0005-0000-0000-000074040000}"/>
    <cellStyle name="_GM$ May Act vs. Aug Act" xfId="1438" xr:uid="{00000000-0005-0000-0000-000075040000}"/>
    <cellStyle name="_GM$ Q207 Vs Q206 Actuals YTD" xfId="1439" xr:uid="{00000000-0005-0000-0000-000076040000}"/>
    <cellStyle name="_GM$ Q3OQ2" xfId="1440" xr:uid="{00000000-0005-0000-0000-000077040000}"/>
    <cellStyle name="_Goaling update 2.09Ire1" xfId="1441" xr:uid="{00000000-0005-0000-0000-000078040000}"/>
    <cellStyle name="_goaling update 9th sept" xfId="1442" xr:uid="{00000000-0005-0000-0000-000079040000}"/>
    <cellStyle name="_Greater China FY02 Goal-v21" xfId="1443" xr:uid="{00000000-0005-0000-0000-00007A040000}"/>
    <cellStyle name="_GSR Jun FY07 SPA Platform Breakdown" xfId="1444" xr:uid="{00000000-0005-0000-0000-00007B040000}"/>
    <cellStyle name="_GSR Jun FY07 SPA Platform Breakdown 2" xfId="1445" xr:uid="{00000000-0005-0000-0000-00007C040000}"/>
    <cellStyle name="_GSR Spa v Platform Breakdown Jul07" xfId="1446" xr:uid="{00000000-0005-0000-0000-00007D040000}"/>
    <cellStyle name="_GSR Spa v Platform Breakdown Jul07 2" xfId="1447" xr:uid="{00000000-0005-0000-0000-00007E040000}"/>
    <cellStyle name="_Guiding Assumptions" xfId="1448" xr:uid="{00000000-0005-0000-0000-00007F040000}"/>
    <cellStyle name="_HARGROVE FY05 Expenses-FY05 Q4 MAY" xfId="1449" xr:uid="{00000000-0005-0000-0000-000080040000}"/>
    <cellStyle name="_HARGROVE FY05 Expenses-FY05 Q4 MAY_Acquisition Schedules" xfId="1450" xr:uid="{00000000-0005-0000-0000-000081040000}"/>
    <cellStyle name="_Heading" xfId="1451" xr:uid="{00000000-0005-0000-0000-000082040000}"/>
    <cellStyle name="_Heading_Financials_v2" xfId="1452" xr:uid="{00000000-0005-0000-0000-000083040000}"/>
    <cellStyle name="_Heading_Financials_v2_Book1 (3)" xfId="1453" xr:uid="{00000000-0005-0000-0000-000084040000}"/>
    <cellStyle name="_Highlight" xfId="1454" xr:uid="{00000000-0005-0000-0000-000085040000}"/>
    <cellStyle name="_i2 comparison_013007 to 010407" xfId="1455" xr:uid="{00000000-0005-0000-0000-000086040000}"/>
    <cellStyle name="_i2 comparison_013007 to 010407 2" xfId="1456" xr:uid="{00000000-0005-0000-0000-000087040000}"/>
    <cellStyle name="_Input Sheet" xfId="1457" xr:uid="{00000000-0005-0000-0000-000088040000}"/>
    <cellStyle name="_Input Sheet_Acquisition Schedules" xfId="1458" xr:uid="{00000000-0005-0000-0000-000089040000}"/>
    <cellStyle name="_Inv summary template for Linksys" xfId="1459" xr:uid="{00000000-0005-0000-0000-00008A040000}"/>
    <cellStyle name="_Inventory schedule for December Cisco Mtg" xfId="1460" xr:uid="{00000000-0005-0000-0000-00008B040000}"/>
    <cellStyle name="_Inventory schedule for December Cisco Mtg 2" xfId="1461" xr:uid="{00000000-0005-0000-0000-00008C040000}"/>
    <cellStyle name="_IP STB Report 03.26.07" xfId="1462" xr:uid="{00000000-0005-0000-0000-00008D040000}"/>
    <cellStyle name="_IP STB Report 03.26.07 2" xfId="1463" xr:uid="{00000000-0005-0000-0000-00008E040000}"/>
    <cellStyle name="_IP STB Report 12.21.07 values" xfId="1464" xr:uid="{00000000-0005-0000-0000-00008F040000}"/>
    <cellStyle name="_IP STB Report 12.21.07 values 2" xfId="1465" xr:uid="{00000000-0005-0000-0000-000090040000}"/>
    <cellStyle name="_IP STB Report 5.29.07" xfId="1466" xr:uid="{00000000-0005-0000-0000-000091040000}"/>
    <cellStyle name="_IP STB Report 5.29.07 2" xfId="1467" xr:uid="{00000000-0005-0000-0000-000092040000}"/>
    <cellStyle name="_IP STB Report 6.25.07" xfId="1468" xr:uid="{00000000-0005-0000-0000-000093040000}"/>
    <cellStyle name="_IP STB Report 6.25.07 2" xfId="1469" xr:uid="{00000000-0005-0000-0000-000094040000}"/>
    <cellStyle name="_IP STB Report Final Q2'08 values" xfId="1470" xr:uid="{00000000-0005-0000-0000-000095040000}"/>
    <cellStyle name="_IP STB Report Final Q2'08 values 2" xfId="1471" xr:uid="{00000000-0005-0000-0000-000096040000}"/>
    <cellStyle name="_IP STB REPORT FINAL Q3'07" xfId="1472" xr:uid="{00000000-0005-0000-0000-000097040000}"/>
    <cellStyle name="_IP STB REPORT FINAL Q3'07 2" xfId="1473" xr:uid="{00000000-0005-0000-0000-000098040000}"/>
    <cellStyle name="_IP STB Report Q1'08 9.24.07 values" xfId="1474" xr:uid="{00000000-0005-0000-0000-000099040000}"/>
    <cellStyle name="_IP STB Report Q1'08 9.24.07 values 2" xfId="1475" xr:uid="{00000000-0005-0000-0000-00009A040000}"/>
    <cellStyle name="_IP STB Report Q1'08 FINAL values1" xfId="1476" xr:uid="{00000000-0005-0000-0000-00009B040000}"/>
    <cellStyle name="_IP STB Report Q1'08 FINAL values1 2" xfId="1477" xr:uid="{00000000-0005-0000-0000-00009C040000}"/>
    <cellStyle name="_IP STB Report Q1'08 values 8.27.07" xfId="1478" xr:uid="{00000000-0005-0000-0000-00009D040000}"/>
    <cellStyle name="_IP STB Report Q1'08 values 8.27.07 2" xfId="1479" xr:uid="{00000000-0005-0000-0000-00009E040000}"/>
    <cellStyle name="_IP STB Report Q4 FINALvalues" xfId="1480" xr:uid="{00000000-0005-0000-0000-00009F040000}"/>
    <cellStyle name="_IP STB Report Q4 FINALvalues 2" xfId="1481" xr:uid="{00000000-0005-0000-0000-0000A0040000}"/>
    <cellStyle name="_IR schedule - TMS revenue segments" xfId="1482" xr:uid="{00000000-0005-0000-0000-0000A1040000}"/>
    <cellStyle name="_Jan-05 TAS release_US" xfId="1483" xr:uid="{00000000-0005-0000-0000-0000A2040000}"/>
    <cellStyle name="_Jan-05 TAS release_US_Acquisition Schedules" xfId="1484" xr:uid="{00000000-0005-0000-0000-0000A3040000}"/>
    <cellStyle name="_Jan05AS rev trans Log" xfId="1485" xr:uid="{00000000-0005-0000-0000-0000A4040000}"/>
    <cellStyle name="_Jan05AS rev trans Log_Acquisition Schedules" xfId="1486" xr:uid="{00000000-0005-0000-0000-0000A5040000}"/>
    <cellStyle name="_Japan" xfId="1487" xr:uid="{00000000-0005-0000-0000-0000A6040000}"/>
    <cellStyle name="_Japan 10" xfId="1488" xr:uid="{00000000-0005-0000-0000-0000A7040000}"/>
    <cellStyle name="_Japan 11" xfId="1489" xr:uid="{00000000-0005-0000-0000-0000A8040000}"/>
    <cellStyle name="_Japan 12" xfId="1490" xr:uid="{00000000-0005-0000-0000-0000A9040000}"/>
    <cellStyle name="_Japan 13" xfId="1491" xr:uid="{00000000-0005-0000-0000-0000AA040000}"/>
    <cellStyle name="_Japan 14" xfId="1492" xr:uid="{00000000-0005-0000-0000-0000AB040000}"/>
    <cellStyle name="_Japan 15" xfId="1493" xr:uid="{00000000-0005-0000-0000-0000AC040000}"/>
    <cellStyle name="_Japan 16" xfId="1494" xr:uid="{00000000-0005-0000-0000-0000AD040000}"/>
    <cellStyle name="_Japan 17" xfId="1495" xr:uid="{00000000-0005-0000-0000-0000AE040000}"/>
    <cellStyle name="_Japan 18" xfId="1496" xr:uid="{00000000-0005-0000-0000-0000AF040000}"/>
    <cellStyle name="_Japan 19" xfId="1497" xr:uid="{00000000-0005-0000-0000-0000B0040000}"/>
    <cellStyle name="_Japan 2" xfId="1498" xr:uid="{00000000-0005-0000-0000-0000B1040000}"/>
    <cellStyle name="_Japan 20" xfId="1499" xr:uid="{00000000-0005-0000-0000-0000B2040000}"/>
    <cellStyle name="_Japan 21" xfId="1500" xr:uid="{00000000-0005-0000-0000-0000B3040000}"/>
    <cellStyle name="_Japan 22" xfId="1501" xr:uid="{00000000-0005-0000-0000-0000B4040000}"/>
    <cellStyle name="_Japan 23" xfId="1502" xr:uid="{00000000-0005-0000-0000-0000B5040000}"/>
    <cellStyle name="_Japan 24" xfId="1503" xr:uid="{00000000-0005-0000-0000-0000B6040000}"/>
    <cellStyle name="_Japan 25" xfId="1504" xr:uid="{00000000-0005-0000-0000-0000B7040000}"/>
    <cellStyle name="_Japan 26" xfId="1505" xr:uid="{00000000-0005-0000-0000-0000B8040000}"/>
    <cellStyle name="_Japan 27" xfId="1506" xr:uid="{00000000-0005-0000-0000-0000B9040000}"/>
    <cellStyle name="_Japan 28" xfId="1507" xr:uid="{00000000-0005-0000-0000-0000BA040000}"/>
    <cellStyle name="_Japan 29" xfId="1508" xr:uid="{00000000-0005-0000-0000-0000BB040000}"/>
    <cellStyle name="_Japan 3" xfId="1509" xr:uid="{00000000-0005-0000-0000-0000BC040000}"/>
    <cellStyle name="_Japan 30" xfId="1510" xr:uid="{00000000-0005-0000-0000-0000BD040000}"/>
    <cellStyle name="_Japan 4" xfId="1511" xr:uid="{00000000-0005-0000-0000-0000BE040000}"/>
    <cellStyle name="_Japan 5" xfId="1512" xr:uid="{00000000-0005-0000-0000-0000BF040000}"/>
    <cellStyle name="_Japan 6" xfId="1513" xr:uid="{00000000-0005-0000-0000-0000C0040000}"/>
    <cellStyle name="_Japan 7" xfId="1514" xr:uid="{00000000-0005-0000-0000-0000C1040000}"/>
    <cellStyle name="_Japan 8" xfId="1515" xr:uid="{00000000-0005-0000-0000-0000C2040000}"/>
    <cellStyle name="_Japan 9" xfId="1516" xr:uid="{00000000-0005-0000-0000-0000C3040000}"/>
    <cellStyle name="_Japan AS Expense 16Jan2003" xfId="1517" xr:uid="{00000000-0005-0000-0000-0000C4040000}"/>
    <cellStyle name="_Japan AS Expense 16Jan2003_Acquisition Schedules" xfId="1518" xr:uid="{00000000-0005-0000-0000-0000C5040000}"/>
    <cellStyle name="_JAPAN Support Bookings - Dec03" xfId="1519" xr:uid="{00000000-0005-0000-0000-0000C6040000}"/>
    <cellStyle name="_JAPAN Support Bookings - Dec03_Acquisition Schedules" xfId="1520" xr:uid="{00000000-0005-0000-0000-0000C7040000}"/>
    <cellStyle name="_JAPAN Support Bookings - Feb03_Aki" xfId="1521" xr:uid="{00000000-0005-0000-0000-0000C8040000}"/>
    <cellStyle name="_JAPAN Support Bookings - Feb03_Aki_Acquisition Schedules" xfId="1522" xr:uid="{00000000-0005-0000-0000-0000C9040000}"/>
    <cellStyle name="_JAPAN Support Bookings - Jun03" xfId="1523" xr:uid="{00000000-0005-0000-0000-0000CA040000}"/>
    <cellStyle name="_JAPAN Support Bookings - Jun03_Acquisition Schedules" xfId="1524" xr:uid="{00000000-0005-0000-0000-0000CB040000}"/>
    <cellStyle name="_JAPAN Support Bookings - Nov032" xfId="1525" xr:uid="{00000000-0005-0000-0000-0000CC040000}"/>
    <cellStyle name="_JAPAN Support Bookings - Nov032_Acquisition Schedules" xfId="1526" xr:uid="{00000000-0005-0000-0000-0000CD040000}"/>
    <cellStyle name="_JAPAN Support Bookings - Oct03_Aki2" xfId="1527" xr:uid="{00000000-0005-0000-0000-0000CE040000}"/>
    <cellStyle name="_JAPAN Support Bookings - Oct03_Aki2_Acquisition Schedules" xfId="1528" xr:uid="{00000000-0005-0000-0000-0000CF040000}"/>
    <cellStyle name="_JAPAN Support Bookings -June02" xfId="1529" xr:uid="{00000000-0005-0000-0000-0000D0040000}"/>
    <cellStyle name="_JAPAN Support Bookings -June02_Acquisition Schedules" xfId="1530" xr:uid="{00000000-0005-0000-0000-0000D1040000}"/>
    <cellStyle name="_Japan_Acquisition Schedules" xfId="1531" xr:uid="{00000000-0005-0000-0000-0000D2040000}"/>
    <cellStyle name="_Japan_Top_Deals_by_Theater_Profile_Sep_wk3" xfId="1532" xr:uid="{00000000-0005-0000-0000-0000D3040000}"/>
    <cellStyle name="_Japan_Top_Deals_by_Theater_Profile_Sep_wk3_Acquisition Schedules" xfId="1533" xr:uid="{00000000-0005-0000-0000-0000D4040000}"/>
    <cellStyle name="_Japan_Top_Deals_Q2_Wk4 (2)" xfId="1534" xr:uid="{00000000-0005-0000-0000-0000D5040000}"/>
    <cellStyle name="_Japan_Top_Deals_Q2_Wk4 (2)_Acquisition Schedules" xfId="1535" xr:uid="{00000000-0005-0000-0000-0000D6040000}"/>
    <cellStyle name="_Japan_Top_Deals_Q2_Wk7" xfId="1536" xr:uid="{00000000-0005-0000-0000-0000D7040000}"/>
    <cellStyle name="_Japan_Top_Deals_Q2_Wk7_Acquisition Schedules" xfId="1537" xr:uid="{00000000-0005-0000-0000-0000D8040000}"/>
    <cellStyle name="_JuL FY07 Reconciliation" xfId="1538" xr:uid="{00000000-0005-0000-0000-0000D9040000}"/>
    <cellStyle name="_JuL FY07 Reconciliation 2" xfId="1539" xr:uid="{00000000-0005-0000-0000-0000DA040000}"/>
    <cellStyle name="_July'08 OH E&amp;O Summary M3 FINAL" xfId="1540" xr:uid="{00000000-0005-0000-0000-0000DB040000}"/>
    <cellStyle name="_JulyFY07 7600 MRP upload" xfId="1541" xr:uid="{00000000-0005-0000-0000-0000DC040000}"/>
    <cellStyle name="_JulyFY07 7600 MRP upload 2" xfId="1542" xr:uid="{00000000-0005-0000-0000-0000DD040000}"/>
    <cellStyle name="_Jun'08 OH E&amp;O Summary M1 FINAL" xfId="1543" xr:uid="{00000000-0005-0000-0000-0000DE040000}"/>
    <cellStyle name="_June Prelims" xfId="1544" xr:uid="{00000000-0005-0000-0000-0000DF040000}"/>
    <cellStyle name="_June Prelims_Acquisition Schedules" xfId="1545" xr:uid="{00000000-0005-0000-0000-0000E0040000}"/>
    <cellStyle name="_Lean Close Schedule" xfId="1546" xr:uid="{00000000-0005-0000-0000-0000E1040000}"/>
    <cellStyle name="_Linksys Theater Dashboard_MayFY06" xfId="1547" xr:uid="{00000000-0005-0000-0000-0000E2040000}"/>
    <cellStyle name="_List of Schedules - Iron Port_v1" xfId="1548" xr:uid="{00000000-0005-0000-0000-0000E3040000}"/>
    <cellStyle name="_List of Schedules - Iron Port_v1_Acquisition Schedules" xfId="1549" xr:uid="{00000000-0005-0000-0000-0000E4040000}"/>
    <cellStyle name="_l-Section 9 - Discounts" xfId="1550" xr:uid="{00000000-0005-0000-0000-0000E5040000}"/>
    <cellStyle name="_LTB's" xfId="1551" xr:uid="{00000000-0005-0000-0000-0000E6040000}"/>
    <cellStyle name="_Mar FY01 Dashboard - Asia2" xfId="1552" xr:uid="{00000000-0005-0000-0000-0000E7040000}"/>
    <cellStyle name="_Mar FY01 Dashboard - Asia2_Acquisition Schedules" xfId="1553" xr:uid="{00000000-0005-0000-0000-0000E8040000}"/>
    <cellStyle name="_Mar FY01 Dashboard - Asia2_ANZ FY04 Goaling" xfId="1554" xr:uid="{00000000-0005-0000-0000-0000E9040000}"/>
    <cellStyle name="_Mar FY01 Dashboard - Asia2_ANZ FY04 Goaling_Acquisition Schedules" xfId="1555" xr:uid="{00000000-0005-0000-0000-0000EA040000}"/>
    <cellStyle name="_Mar FY01 Dashboard - Asia2_APAC AS Aug'05 WD3 Flash" xfId="1556" xr:uid="{00000000-0005-0000-0000-0000EB040000}"/>
    <cellStyle name="_Mar FY01 Dashboard - Asia2_APAC AS Aug'05 WD3 Flash_Acquisition Schedules" xfId="1557" xr:uid="{00000000-0005-0000-0000-0000EC040000}"/>
    <cellStyle name="_Mar FY01 Dashboard - Asia2_APAC Weekly Commit - FY04Q2W01" xfId="1558" xr:uid="{00000000-0005-0000-0000-0000ED040000}"/>
    <cellStyle name="_Mar FY01 Dashboard - Asia2_APAC Weekly Commit - FY04Q2W01_Acquisition Schedules" xfId="1559" xr:uid="{00000000-0005-0000-0000-0000EE040000}"/>
    <cellStyle name="_Mar FY01 Dashboard - Asia2_AS WD1 Flash Charts - Apr'05" xfId="1560" xr:uid="{00000000-0005-0000-0000-0000EF040000}"/>
    <cellStyle name="_Mar FY01 Dashboard - Asia2_AS WD1 Flash Charts - Apr'05_Acquisition Schedules" xfId="1561" xr:uid="{00000000-0005-0000-0000-0000F0040000}"/>
    <cellStyle name="_Mar FY01 Dashboard - Asia2_AS WD1 Flash Charts - May'05" xfId="1562" xr:uid="{00000000-0005-0000-0000-0000F1040000}"/>
    <cellStyle name="_Mar FY01 Dashboard - Asia2_AS WD1 Flash Charts - May'05_Acquisition Schedules" xfId="1563" xr:uid="{00000000-0005-0000-0000-0000F2040000}"/>
    <cellStyle name="_Mar FY01 Dashboard - Asia2_AS WD3 Flash Charts - Apr'05" xfId="1564" xr:uid="{00000000-0005-0000-0000-0000F3040000}"/>
    <cellStyle name="_Mar FY01 Dashboard - Asia2_AS WD3 Flash Charts - Apr'05_Acquisition Schedules" xfId="1565" xr:uid="{00000000-0005-0000-0000-0000F4040000}"/>
    <cellStyle name="_Mar FY01 Dashboard - Asia2_AS WD3 Flash Charts - Mar'05v1" xfId="1566" xr:uid="{00000000-0005-0000-0000-0000F5040000}"/>
    <cellStyle name="_Mar FY01 Dashboard - Asia2_AS WD3 Flash Charts - Mar'05v1_Acquisition Schedules" xfId="1567" xr:uid="{00000000-0005-0000-0000-0000F6040000}"/>
    <cellStyle name="_Mar FY01 Dashboard - Asia2_CA WD1 Flash Charts - Sep'05" xfId="1568" xr:uid="{00000000-0005-0000-0000-0000F7040000}"/>
    <cellStyle name="_Mar FY01 Dashboard - Asia2_CA WD1 Flash Charts - Sep'05_Acquisition Schedules" xfId="1569" xr:uid="{00000000-0005-0000-0000-0000F8040000}"/>
    <cellStyle name="_Mar FY01 Dashboard - Asia2_Forecast Accuracy &amp; Linearity" xfId="1570" xr:uid="{00000000-0005-0000-0000-0000F9040000}"/>
    <cellStyle name="_Mar FY01 Dashboard - Asia2_Forecast Accuracy &amp; Linearity_Acquisition Schedules" xfId="1571" xr:uid="{00000000-0005-0000-0000-0000FA040000}"/>
    <cellStyle name="_Mar FY01 Dashboard - Asia2_FY04 Korea Goaling" xfId="1572" xr:uid="{00000000-0005-0000-0000-0000FB040000}"/>
    <cellStyle name="_Mar FY01 Dashboard - Asia2_FY04 Korea Goaling_Acquisition Schedules" xfId="1573" xr:uid="{00000000-0005-0000-0000-0000FC040000}"/>
    <cellStyle name="_Mar FY01 Dashboard - Asia2_WD1APAC Summary-26-04-05 FY05 ------1" xfId="1574" xr:uid="{00000000-0005-0000-0000-0000FD040000}"/>
    <cellStyle name="_Mar FY01 Dashboard - Asia2_WD1APAC Summary-26-04-05 FY05 ------1_Acquisition Schedules" xfId="1575" xr:uid="{00000000-0005-0000-0000-0000FE040000}"/>
    <cellStyle name="_Mar FY07 Reconciliation" xfId="1576" xr:uid="{00000000-0005-0000-0000-0000FF040000}"/>
    <cellStyle name="_Mar FY07 Reconciliation 2" xfId="1577" xr:uid="{00000000-0005-0000-0000-000000050000}"/>
    <cellStyle name="_MAR_05AS rev trans Log" xfId="1578" xr:uid="{00000000-0005-0000-0000-000001050000}"/>
    <cellStyle name="_Mar-05 PF Hierarchy" xfId="1579" xr:uid="{00000000-0005-0000-0000-000002050000}"/>
    <cellStyle name="_Mar-05 PF Hierarchy 2" xfId="1580" xr:uid="{00000000-0005-0000-0000-000003050000}"/>
    <cellStyle name="_Mar-05 PF Hierarchy 3" xfId="1581" xr:uid="{00000000-0005-0000-0000-000004050000}"/>
    <cellStyle name="_Mar-05 PF Hierarchy 4" xfId="1582" xr:uid="{00000000-0005-0000-0000-000005050000}"/>
    <cellStyle name="_Mar-05 PF Hierarchy 5" xfId="1583" xr:uid="{00000000-0005-0000-0000-000006050000}"/>
    <cellStyle name="_Mar-05 PF Hierarchy 6" xfId="1584" xr:uid="{00000000-0005-0000-0000-000007050000}"/>
    <cellStyle name="_Mar-05 PF Hierarchy 7" xfId="1585" xr:uid="{00000000-0005-0000-0000-000008050000}"/>
    <cellStyle name="_Margin Forecast Detail FY06 with Net Shipped" xfId="1586" xr:uid="{00000000-0005-0000-0000-000009050000}"/>
    <cellStyle name="_Margin Forecast Detail FY06 with Net Shipped 2" xfId="1587" xr:uid="{00000000-0005-0000-0000-00000A050000}"/>
    <cellStyle name="_Market_Segment_Expense_FY03Q31" xfId="1588" xr:uid="{00000000-0005-0000-0000-00000B050000}"/>
    <cellStyle name="_Market_Segment_Expense_FY03Q31_Acquisition Schedules" xfId="1589" xr:uid="{00000000-0005-0000-0000-00000C050000}"/>
    <cellStyle name="_MarketSegmentPL_FY03Q4" xfId="1590" xr:uid="{00000000-0005-0000-0000-00000D050000}"/>
    <cellStyle name="_MarketSegmentPL_FY03Q4_Acquisition Schedules" xfId="1591" xr:uid="{00000000-0005-0000-0000-00000E050000}"/>
    <cellStyle name="_Master Abbrev Modelv12" xfId="1592" xr:uid="{00000000-0005-0000-0000-00000F050000}"/>
    <cellStyle name="_MAY_05AS rev trans Log" xfId="1593" xr:uid="{00000000-0005-0000-0000-000010050000}"/>
    <cellStyle name="_May-05 PF Hierarchy" xfId="1594" xr:uid="{00000000-0005-0000-0000-000011050000}"/>
    <cellStyle name="_May-05 PF Hierarchy 2" xfId="1595" xr:uid="{00000000-0005-0000-0000-000012050000}"/>
    <cellStyle name="_May-05 PF Hierarchy 3" xfId="1596" xr:uid="{00000000-0005-0000-0000-000013050000}"/>
    <cellStyle name="_May-05 PF Hierarchy 4" xfId="1597" xr:uid="{00000000-0005-0000-0000-000014050000}"/>
    <cellStyle name="_May-05 PF Hierarchy 5" xfId="1598" xr:uid="{00000000-0005-0000-0000-000015050000}"/>
    <cellStyle name="_May-05 PF Hierarchy 6" xfId="1599" xr:uid="{00000000-0005-0000-0000-000016050000}"/>
    <cellStyle name="_May-05 PF Hierarchy 7" xfId="1600" xr:uid="{00000000-0005-0000-0000-000017050000}"/>
    <cellStyle name="_May'08 OH E&amp;O Summary M1 FINAL" xfId="1601" xr:uid="{00000000-0005-0000-0000-000018050000}"/>
    <cellStyle name="_MayFY07 MCP Forecast FINAL" xfId="1602" xr:uid="{00000000-0005-0000-0000-000019050000}"/>
    <cellStyle name="_MayFY07 MCP Forecast FINAL 2" xfId="1603" xr:uid="{00000000-0005-0000-0000-00001A050000}"/>
    <cellStyle name="_Mfg Schedules as of 1.26.07 Values" xfId="1604" xr:uid="{00000000-0005-0000-0000-00001B050000}"/>
    <cellStyle name="_Mfg Schedules as of 1.26.07 Values 2" xfId="1605" xr:uid="{00000000-0005-0000-0000-00001C050000}"/>
    <cellStyle name="_Mfg Schedules as of 3.24.07_values1" xfId="1606" xr:uid="{00000000-0005-0000-0000-00001D050000}"/>
    <cellStyle name="_Mfg Schedules as of 3.24.07_values1 2" xfId="1607" xr:uid="{00000000-0005-0000-0000-00001E050000}"/>
    <cellStyle name="_Mfg Schedules as of 4.27.07 values" xfId="1608" xr:uid="{00000000-0005-0000-0000-00001F050000}"/>
    <cellStyle name="_Mfg Schedules as of 4.27.07 values 2" xfId="1609" xr:uid="{00000000-0005-0000-0000-000020050000}"/>
    <cellStyle name="_Mfg Schedules as of 5.26.07 values" xfId="1610" xr:uid="{00000000-0005-0000-0000-000021050000}"/>
    <cellStyle name="_Mfg Schedules as of 5.26.07 values 2" xfId="1611" xr:uid="{00000000-0005-0000-0000-000022050000}"/>
    <cellStyle name="_Model 032604 Dan Final" xfId="1612" xr:uid="{00000000-0005-0000-0000-000023050000}"/>
    <cellStyle name="_Modem Sales 01 02 07 (2)" xfId="1613" xr:uid="{00000000-0005-0000-0000-000024050000}"/>
    <cellStyle name="_Modem Sales 01 02 07 (2) 2" xfId="1614" xr:uid="{00000000-0005-0000-0000-000025050000}"/>
    <cellStyle name="_Modem Sales Final Q1'08" xfId="1615" xr:uid="{00000000-0005-0000-0000-000026050000}"/>
    <cellStyle name="_Modem Sales Final Q1'08 2" xfId="1616" xr:uid="{00000000-0005-0000-0000-000027050000}"/>
    <cellStyle name="_Multiple" xfId="1617" xr:uid="{00000000-0005-0000-0000-000028050000}"/>
    <cellStyle name="_Multiple_AVP" xfId="1618" xr:uid="{00000000-0005-0000-0000-000029050000}"/>
    <cellStyle name="_Multiple_Book1" xfId="1619" xr:uid="{00000000-0005-0000-0000-00002A050000}"/>
    <cellStyle name="_Multiple_contribution_analysis" xfId="1620" xr:uid="{00000000-0005-0000-0000-00002B050000}"/>
    <cellStyle name="_Multiple_Financials_v2" xfId="1621" xr:uid="{00000000-0005-0000-0000-00002C050000}"/>
    <cellStyle name="_MultipleSpace" xfId="1622" xr:uid="{00000000-0005-0000-0000-00002D050000}"/>
    <cellStyle name="_MultipleSpace_AVP" xfId="1623" xr:uid="{00000000-0005-0000-0000-00002E050000}"/>
    <cellStyle name="_MultipleSpace_Book1" xfId="1624" xr:uid="{00000000-0005-0000-0000-00002F050000}"/>
    <cellStyle name="_MultipleSpace_contribution_analysis" xfId="1625" xr:uid="{00000000-0005-0000-0000-000030050000}"/>
    <cellStyle name="_MultipleSpace_DCF_format" xfId="1626" xr:uid="{00000000-0005-0000-0000-000031050000}"/>
    <cellStyle name="_MultipleSpace_Financials_v2" xfId="1627" xr:uid="{00000000-0005-0000-0000-000032050000}"/>
    <cellStyle name="_Net Suite Bookings Q106 to 5_31_07 for Cisco Goaling v2" xfId="1628" xr:uid="{00000000-0005-0000-0000-000033050000}"/>
    <cellStyle name="_NEW AABU FORECAST 110906" xfId="1629" xr:uid="{00000000-0005-0000-0000-000034050000}"/>
    <cellStyle name="_NEW AABU FORECAST 110906 2" xfId="1630" xr:uid="{00000000-0005-0000-0000-000035050000}"/>
    <cellStyle name="_NMS GM% Dec Vs Mar Qtd FY07 Act" xfId="1631" xr:uid="{00000000-0005-0000-0000-000036050000}"/>
    <cellStyle name="_Nov FY07" xfId="1632" xr:uid="{00000000-0005-0000-0000-000037050000}"/>
    <cellStyle name="_Nov FY07 2" xfId="1633" xr:uid="{00000000-0005-0000-0000-000038050000}"/>
    <cellStyle name="_Nov FY08 Reconciliation" xfId="1634" xr:uid="{00000000-0005-0000-0000-000039050000}"/>
    <cellStyle name="_Nov FY08 Reconciliation 2" xfId="1635" xr:uid="{00000000-0005-0000-0000-00003A050000}"/>
    <cellStyle name="_Nov-05 OH Reserve" xfId="1636" xr:uid="{00000000-0005-0000-0000-00003B050000}"/>
    <cellStyle name="_Nov-05 OH Reserve 2" xfId="1637" xr:uid="{00000000-0005-0000-0000-00003C050000}"/>
    <cellStyle name="_Nov-05 OH Reserve 3" xfId="1638" xr:uid="{00000000-0005-0000-0000-00003D050000}"/>
    <cellStyle name="_Nov-05 OH Reserve 4" xfId="1639" xr:uid="{00000000-0005-0000-0000-00003E050000}"/>
    <cellStyle name="_Nov-05 OH Reserve 5" xfId="1640" xr:uid="{00000000-0005-0000-0000-00003F050000}"/>
    <cellStyle name="_Nov-05 OH Reserve 6" xfId="1641" xr:uid="{00000000-0005-0000-0000-000040050000}"/>
    <cellStyle name="_Nov-05 OH Reserve 7" xfId="1642" xr:uid="{00000000-0005-0000-0000-000041050000}"/>
    <cellStyle name="_Nov-06 PF Hierarchy" xfId="1643" xr:uid="{00000000-0005-0000-0000-000042050000}"/>
    <cellStyle name="_Nov-06 PF Hierarchy 2" xfId="1644" xr:uid="{00000000-0005-0000-0000-000043050000}"/>
    <cellStyle name="_Nov-06 PF Hierarchy 3" xfId="1645" xr:uid="{00000000-0005-0000-0000-000044050000}"/>
    <cellStyle name="_Nov-06 PF Hierarchy 4" xfId="1646" xr:uid="{00000000-0005-0000-0000-000045050000}"/>
    <cellStyle name="_Nov-06 PF Hierarchy 5" xfId="1647" xr:uid="{00000000-0005-0000-0000-000046050000}"/>
    <cellStyle name="_Nov-06 PF Hierarchy 6" xfId="1648" xr:uid="{00000000-0005-0000-0000-000047050000}"/>
    <cellStyle name="_Nov-06 PF Hierarchy 7" xfId="1649" xr:uid="{00000000-0005-0000-0000-000048050000}"/>
    <cellStyle name="_Nov'08 Close Controller Review" xfId="1650" xr:uid="{00000000-0005-0000-0000-000049050000}"/>
    <cellStyle name="_Nov'08 OH E&amp;O Summary M1 FINAL" xfId="1651" xr:uid="{00000000-0005-0000-0000-00004A050000}"/>
    <cellStyle name="_November Other Reserves" xfId="1652" xr:uid="{00000000-0005-0000-0000-00004B050000}"/>
    <cellStyle name="_Oct FY07" xfId="1653" xr:uid="{00000000-0005-0000-0000-00004C050000}"/>
    <cellStyle name="_Oct FY07 2" xfId="1654" xr:uid="{00000000-0005-0000-0000-00004D050000}"/>
    <cellStyle name="_Opex Consolidation1" xfId="1655" xr:uid="{00000000-0005-0000-0000-00004E050000}"/>
    <cellStyle name="_Ops Review - FY04" xfId="1656" xr:uid="{00000000-0005-0000-0000-00004F050000}"/>
    <cellStyle name="_OPS REVIEW WORKBOOK" xfId="1657" xr:uid="{00000000-0005-0000-0000-000050050000}"/>
    <cellStyle name="_OPS REVIEW WORKBOOK_Acquisition Schedules" xfId="1658" xr:uid="{00000000-0005-0000-0000-000051050000}"/>
    <cellStyle name="_Other Reserves and Buydown" xfId="1659" xr:uid="{00000000-0005-0000-0000-000052050000}"/>
    <cellStyle name="_Overhead" xfId="1660" xr:uid="{00000000-0005-0000-0000-000053050000}"/>
    <cellStyle name="_P10 May FY02 ASIA PAC BOOK FCST - FINAL" xfId="1661" xr:uid="{00000000-0005-0000-0000-000054050000}"/>
    <cellStyle name="_P12 Jul FY03 ASIA PAC BOOK FCST - Final" xfId="1662" xr:uid="{00000000-0005-0000-0000-000055050000}"/>
    <cellStyle name="_P12 Jul'04 AS APAC Mgmt Report" xfId="1663" xr:uid="{00000000-0005-0000-0000-000056050000}"/>
    <cellStyle name="_P12 Jul'04 AS APAC Mgmt Report_Acquisition Schedules" xfId="1664" xr:uid="{00000000-0005-0000-0000-000057050000}"/>
    <cellStyle name="_Percent" xfId="1665" xr:uid="{00000000-0005-0000-0000-000058050000}"/>
    <cellStyle name="_Percent_AVP" xfId="1666" xr:uid="{00000000-0005-0000-0000-000059050000}"/>
    <cellStyle name="_Percent_Book1" xfId="1667" xr:uid="{00000000-0005-0000-0000-00005A050000}"/>
    <cellStyle name="_Percent_contribution_analysis" xfId="1668" xr:uid="{00000000-0005-0000-0000-00005B050000}"/>
    <cellStyle name="_PercentSpace" xfId="1669" xr:uid="{00000000-0005-0000-0000-00005C050000}"/>
    <cellStyle name="_PercentSpace_AVP" xfId="1670" xr:uid="{00000000-0005-0000-0000-00005D050000}"/>
    <cellStyle name="_PercentSpace_Book1" xfId="1671" xr:uid="{00000000-0005-0000-0000-00005E050000}"/>
    <cellStyle name="_PercentSpace_contribution_analysis" xfId="1672" xr:uid="{00000000-0005-0000-0000-00005F050000}"/>
    <cellStyle name="_PL by theatre3" xfId="1673" xr:uid="{00000000-0005-0000-0000-000060050000}"/>
    <cellStyle name="_PL by theatre3 2" xfId="1674" xr:uid="{00000000-0005-0000-0000-000061050000}"/>
    <cellStyle name="_PL by theatre3 3" xfId="1675" xr:uid="{00000000-0005-0000-0000-000062050000}"/>
    <cellStyle name="_PL by theatre3 4" xfId="1676" xr:uid="{00000000-0005-0000-0000-000063050000}"/>
    <cellStyle name="_PL by theatre3 5" xfId="1677" xr:uid="{00000000-0005-0000-0000-000064050000}"/>
    <cellStyle name="_PL by theatre3 6" xfId="1678" xr:uid="{00000000-0005-0000-0000-000065050000}"/>
    <cellStyle name="_PL by theatre3 7" xfId="1679" xr:uid="{00000000-0005-0000-0000-000066050000}"/>
    <cellStyle name="_PL by theatre3 8" xfId="1680" xr:uid="{00000000-0005-0000-0000-000067050000}"/>
    <cellStyle name="_PL by theatre3_Acquisition Schedules" xfId="1681" xr:uid="{00000000-0005-0000-0000-000068050000}"/>
    <cellStyle name="_PRC-FY02 Regoal details" xfId="1682" xr:uid="{00000000-0005-0000-0000-000069050000}"/>
    <cellStyle name="_prelim bridges" xfId="1683" xr:uid="{00000000-0005-0000-0000-00006A050000}"/>
    <cellStyle name="_Q1'06 P&amp;L - August Update V2" xfId="1684" xr:uid="{00000000-0005-0000-0000-00006B050000}"/>
    <cellStyle name="_Q1'06 P&amp;L - August Update V2_Acquisition Schedules" xfId="1685" xr:uid="{00000000-0005-0000-0000-00006C050000}"/>
    <cellStyle name="_Q1'06 P&amp;L - August Update V2_Japan_Top_Deals_by_Theater_Profile_Sep_wk3" xfId="1686" xr:uid="{00000000-0005-0000-0000-00006D050000}"/>
    <cellStyle name="_Q1'06 P&amp;L - August Update V2_Japan_Top_Deals_by_Theater_Profile_Sep_wk3_Acquisition Schedules" xfId="1687" xr:uid="{00000000-0005-0000-0000-00006E050000}"/>
    <cellStyle name="_Q1'06 P&amp;L - August Update V2_Japan_Top_Deals_Q2_Wk4 (2)" xfId="1688" xr:uid="{00000000-0005-0000-0000-00006F050000}"/>
    <cellStyle name="_Q1'06 P&amp;L - August Update V2_Japan_Top_Deals_Q2_Wk4 (2)_Acquisition Schedules" xfId="1689" xr:uid="{00000000-0005-0000-0000-000070050000}"/>
    <cellStyle name="_Q1'06 P&amp;L - August Update V2_Japan_Top_Deals_Q2_Wk7" xfId="1690" xr:uid="{00000000-0005-0000-0000-000071050000}"/>
    <cellStyle name="_Q1'06 P&amp;L - August Update V2_Japan_Top_Deals_Q2_Wk7_Acquisition Schedules" xfId="1691" xr:uid="{00000000-0005-0000-0000-000072050000}"/>
    <cellStyle name="_Q1'06 Rev  COGS Forecast-Oct06 Final" xfId="1692" xr:uid="{00000000-0005-0000-0000-000073050000}"/>
    <cellStyle name="_Q107 Revenue Highlights" xfId="1693" xr:uid="{00000000-0005-0000-0000-000074050000}"/>
    <cellStyle name="_Q108 SBM COST WORK FILE IS UPLOAD" xfId="1694" xr:uid="{00000000-0005-0000-0000-000075050000}"/>
    <cellStyle name="_Q108WK-5" xfId="1695" xr:uid="{00000000-0005-0000-0000-000076050000}"/>
    <cellStyle name="_Q2 PL and Rev Forecast -- JANUARY 2006 WWSP-Q2 (3)" xfId="1696" xr:uid="{00000000-0005-0000-0000-000077050000}"/>
    <cellStyle name="_Q2 PL and Rev Forecast -- JANUARY 2006 WWSP-Q2 (3)_Acquisition Schedules" xfId="1697" xr:uid="{00000000-0005-0000-0000-000078050000}"/>
    <cellStyle name="_Q2_Bkgs_Bridge_Nov021" xfId="1698" xr:uid="{00000000-0005-0000-0000-000079050000}"/>
    <cellStyle name="_Q2_Bkgs_Bridge_Nov021_Acquisition Schedules" xfId="1699" xr:uid="{00000000-0005-0000-0000-00007A050000}"/>
    <cellStyle name="_Q2_Bkgs_Bridge_Nov021_ANZ FY04 Goaling" xfId="1700" xr:uid="{00000000-0005-0000-0000-00007B050000}"/>
    <cellStyle name="_Q2_Bkgs_Bridge_Nov021_ANZ FY04 Goaling_Acquisition Schedules" xfId="1701" xr:uid="{00000000-0005-0000-0000-00007C050000}"/>
    <cellStyle name="_Q2_Bkgs_Bridge_Nov021_APAC AS Aug'05 WD3 Flash" xfId="1702" xr:uid="{00000000-0005-0000-0000-00007D050000}"/>
    <cellStyle name="_Q2_Bkgs_Bridge_Nov021_APAC AS Aug'05 WD3 Flash_Acquisition Schedules" xfId="1703" xr:uid="{00000000-0005-0000-0000-00007E050000}"/>
    <cellStyle name="_Q2_Bkgs_Bridge_Nov021_APAC Support Bookings - May03" xfId="1704" xr:uid="{00000000-0005-0000-0000-00007F050000}"/>
    <cellStyle name="_Q2_Bkgs_Bridge_Nov021_APAC Support Bookings - May03_Acquisition Schedules" xfId="1705" xr:uid="{00000000-0005-0000-0000-000080050000}"/>
    <cellStyle name="_Q2_Bkgs_Bridge_Nov021_APAC Weekly Commit - FY04Q2W01" xfId="1706" xr:uid="{00000000-0005-0000-0000-000081050000}"/>
    <cellStyle name="_Q2_Bkgs_Bridge_Nov021_APAC Weekly Commit - FY04Q2W01_Acquisition Schedules" xfId="1707" xr:uid="{00000000-0005-0000-0000-000082050000}"/>
    <cellStyle name="_Q2_Bkgs_Bridge_Nov021_AS WD1 Flash Charts - Apr'05" xfId="1708" xr:uid="{00000000-0005-0000-0000-000083050000}"/>
    <cellStyle name="_Q2_Bkgs_Bridge_Nov021_AS WD1 Flash Charts - Apr'05_Acquisition Schedules" xfId="1709" xr:uid="{00000000-0005-0000-0000-000084050000}"/>
    <cellStyle name="_Q2_Bkgs_Bridge_Nov021_AS WD1 Flash Charts - May'05" xfId="1710" xr:uid="{00000000-0005-0000-0000-000085050000}"/>
    <cellStyle name="_Q2_Bkgs_Bridge_Nov021_AS WD1 Flash Charts - May'05_Acquisition Schedules" xfId="1711" xr:uid="{00000000-0005-0000-0000-000086050000}"/>
    <cellStyle name="_Q2_Bkgs_Bridge_Nov021_AS WD3 Flash Charts - Apr'05" xfId="1712" xr:uid="{00000000-0005-0000-0000-000087050000}"/>
    <cellStyle name="_Q2_Bkgs_Bridge_Nov021_AS WD3 Flash Charts - Apr'05_Acquisition Schedules" xfId="1713" xr:uid="{00000000-0005-0000-0000-000088050000}"/>
    <cellStyle name="_Q2_Bkgs_Bridge_Nov021_AS WD3 Flash Charts - Mar'05v1" xfId="1714" xr:uid="{00000000-0005-0000-0000-000089050000}"/>
    <cellStyle name="_Q2_Bkgs_Bridge_Nov021_AS WD3 Flash Charts - Mar'05v1_Acquisition Schedules" xfId="1715" xr:uid="{00000000-0005-0000-0000-00008A050000}"/>
    <cellStyle name="_Q2_Bkgs_Bridge_Nov021_CA WD1 Flash Charts - Sep'05" xfId="1716" xr:uid="{00000000-0005-0000-0000-00008B050000}"/>
    <cellStyle name="_Q2_Bkgs_Bridge_Nov021_CA WD1 Flash Charts - Sep'05_Acquisition Schedules" xfId="1717" xr:uid="{00000000-0005-0000-0000-00008C050000}"/>
    <cellStyle name="_Q2_Bkgs_Bridge_Nov021_CAWW Bookings Bridge Mar02" xfId="1718" xr:uid="{00000000-0005-0000-0000-00008D050000}"/>
    <cellStyle name="_Q2_Bkgs_Bridge_Nov021_CAWW Bookings Bridge Mar02_Acquisition Schedules" xfId="1719" xr:uid="{00000000-0005-0000-0000-00008E050000}"/>
    <cellStyle name="_Q2_Bkgs_Bridge_Nov021_Forecast Accuracy &amp; Linearity" xfId="1720" xr:uid="{00000000-0005-0000-0000-00008F050000}"/>
    <cellStyle name="_Q2_Bkgs_Bridge_Nov021_Forecast Accuracy &amp; Linearity_Acquisition Schedules" xfId="1721" xr:uid="{00000000-0005-0000-0000-000090050000}"/>
    <cellStyle name="_Q2_Bkgs_Bridge_Nov021_FY04 Korea Goaling" xfId="1722" xr:uid="{00000000-0005-0000-0000-000091050000}"/>
    <cellStyle name="_Q2_Bkgs_Bridge_Nov021_FY04 Korea Goaling_Acquisition Schedules" xfId="1723" xr:uid="{00000000-0005-0000-0000-000092050000}"/>
    <cellStyle name="_Q2_Bkgs_Bridge_Nov021_JAPAN Support Bookings -Aug02" xfId="1724" xr:uid="{00000000-0005-0000-0000-000093050000}"/>
    <cellStyle name="_Q2_Bkgs_Bridge_Nov021_JAPAN Support Bookings -Aug02_Acquisition Schedules" xfId="1725" xr:uid="{00000000-0005-0000-0000-000094050000}"/>
    <cellStyle name="_Q2_Bkgs_Bridge_Nov021_WD1APAC Summary-26-04-05 FY05 ------1" xfId="1726" xr:uid="{00000000-0005-0000-0000-000095050000}"/>
    <cellStyle name="_Q2_Bkgs_Bridge_Nov021_WD1APAC Summary-26-04-05 FY05 ------1_Acquisition Schedules" xfId="1727" xr:uid="{00000000-0005-0000-0000-000096050000}"/>
    <cellStyle name="_Q2'03 By Region By Offering FINAL fff_report_new Version2" xfId="1728" xr:uid="{00000000-0005-0000-0000-000097050000}"/>
    <cellStyle name="_Q2'03 By Region By Offering FINAL fff_report_new Version2_Acquisition Schedules" xfId="1729" xr:uid="{00000000-0005-0000-0000-000098050000}"/>
    <cellStyle name="_Q2'03_M1Upd_Bookings_rev_by_TheaterFinal" xfId="1730" xr:uid="{00000000-0005-0000-0000-000099050000}"/>
    <cellStyle name="_Q2'03_M1Upd_Bookings_rev_by_TheaterFinal_Acquisition Schedules" xfId="1731" xr:uid="{00000000-0005-0000-0000-00009A050000}"/>
    <cellStyle name="_Q204 booking vs plan-final" xfId="1732" xr:uid="{00000000-0005-0000-0000-00009B050000}"/>
    <cellStyle name="_Q204 booking vs plan-final_Acquisition Schedules" xfId="1733" xr:uid="{00000000-0005-0000-0000-00009C050000}"/>
    <cellStyle name="_Q2'05 buydown Allocation by PF" xfId="1734" xr:uid="{00000000-0005-0000-0000-00009D050000}"/>
    <cellStyle name="_Q207 Revenue Highlights_Adjusted" xfId="1735" xr:uid="{00000000-0005-0000-0000-00009E050000}"/>
    <cellStyle name="_Q208 Apples to Apples" xfId="1736" xr:uid="{00000000-0005-0000-0000-00009F050000}"/>
    <cellStyle name="_Q208 SBM COST WORK FILE IS UPLOAD" xfId="1737" xr:uid="{00000000-0005-0000-0000-0000A0050000}"/>
    <cellStyle name="_Q2-Q4 Outlook template US-1" xfId="1738" xr:uid="{00000000-0005-0000-0000-0000A1050000}"/>
    <cellStyle name="_Q2-Q4 Outlook template US-1_Acquisition Schedules" xfId="1739" xr:uid="{00000000-0005-0000-0000-0000A2050000}"/>
    <cellStyle name="_Q3 07 Supply chain Bridge Final Version" xfId="1740" xr:uid="{00000000-0005-0000-0000-0000A3050000}"/>
    <cellStyle name="_Q3 Customer Revenue" xfId="1741" xr:uid="{00000000-0005-0000-0000-0000A4050000}"/>
    <cellStyle name="_Q3 Customer Revenue 2" xfId="1742" xr:uid="{00000000-0005-0000-0000-0000A5050000}"/>
    <cellStyle name="_Q3 Customer Revenue 3" xfId="1743" xr:uid="{00000000-0005-0000-0000-0000A6050000}"/>
    <cellStyle name="_Q3 Customer Revenue 4" xfId="1744" xr:uid="{00000000-0005-0000-0000-0000A7050000}"/>
    <cellStyle name="_Q3 Customer Revenue 5" xfId="1745" xr:uid="{00000000-0005-0000-0000-0000A8050000}"/>
    <cellStyle name="_Q3 Customer Revenue 6" xfId="1746" xr:uid="{00000000-0005-0000-0000-0000A9050000}"/>
    <cellStyle name="_Q3 Customer Revenue 7" xfId="1747" xr:uid="{00000000-0005-0000-0000-0000AA050000}"/>
    <cellStyle name="_Q3 Customer Revenue 8" xfId="1748" xr:uid="{00000000-0005-0000-0000-0000AB050000}"/>
    <cellStyle name="_Q3 FY07 Rev_Cogs ADJ FCST-Mar'07 Wk11" xfId="1749" xr:uid="{00000000-0005-0000-0000-0000AC050000}"/>
    <cellStyle name="_Q3 FY07 Rev_Cogs ADJ FCST-Mar'07 Wk13" xfId="1750" xr:uid="{00000000-0005-0000-0000-0000AD050000}"/>
    <cellStyle name="_Q3 P &amp; L" xfId="1751" xr:uid="{00000000-0005-0000-0000-0000AE050000}"/>
    <cellStyle name="_Q3 P &amp; L_Acquisition Schedules" xfId="1752" xr:uid="{00000000-0005-0000-0000-0000AF050000}"/>
    <cellStyle name="_Q3 PL and Rev Forecast -- FEBRUARY 2006 WWSP-Q2" xfId="1753" xr:uid="{00000000-0005-0000-0000-0000B0050000}"/>
    <cellStyle name="_Q3 PL and Rev Forecast -- FEBRUARY 2006 WWSP-Q2_Acquisition Schedules" xfId="1754" xr:uid="{00000000-0005-0000-0000-0000B1050000}"/>
    <cellStyle name="_Q3'02 Ops Call_Feb'02" xfId="1755" xr:uid="{00000000-0005-0000-0000-0000B2050000}"/>
    <cellStyle name="_Q3'02 Ops Call_Feb'02_Acquisition Schedules" xfId="1756" xr:uid="{00000000-0005-0000-0000-0000B3050000}"/>
    <cellStyle name="_Q3'02 Ops Call_Feb'02_ANZ FY04 Goaling" xfId="1757" xr:uid="{00000000-0005-0000-0000-0000B4050000}"/>
    <cellStyle name="_Q3'02 Ops Call_Feb'02_ANZ FY04 Goaling_Acquisition Schedules" xfId="1758" xr:uid="{00000000-0005-0000-0000-0000B5050000}"/>
    <cellStyle name="_Q3'02 Ops Call_Feb'02_APAC AS Aug'05 WD3 Flash" xfId="1759" xr:uid="{00000000-0005-0000-0000-0000B6050000}"/>
    <cellStyle name="_Q3'02 Ops Call_Feb'02_APAC AS Aug'05 WD3 Flash_Acquisition Schedules" xfId="1760" xr:uid="{00000000-0005-0000-0000-0000B7050000}"/>
    <cellStyle name="_Q3'02 Ops Call_Feb'02_APAC Weekly Commit - FY04Q2W01" xfId="1761" xr:uid="{00000000-0005-0000-0000-0000B8050000}"/>
    <cellStyle name="_Q3'02 Ops Call_Feb'02_APAC Weekly Commit - FY04Q2W01_Acquisition Schedules" xfId="1762" xr:uid="{00000000-0005-0000-0000-0000B9050000}"/>
    <cellStyle name="_Q3'02 Ops Call_Feb'02_AS WD1 Flash Charts - Apr'05" xfId="1763" xr:uid="{00000000-0005-0000-0000-0000BA050000}"/>
    <cellStyle name="_Q3'02 Ops Call_Feb'02_AS WD1 Flash Charts - Apr'05_Acquisition Schedules" xfId="1764" xr:uid="{00000000-0005-0000-0000-0000BB050000}"/>
    <cellStyle name="_Q3'02 Ops Call_Feb'02_AS WD1 Flash Charts - May'05" xfId="1765" xr:uid="{00000000-0005-0000-0000-0000BC050000}"/>
    <cellStyle name="_Q3'02 Ops Call_Feb'02_AS WD1 Flash Charts - May'05_Acquisition Schedules" xfId="1766" xr:uid="{00000000-0005-0000-0000-0000BD050000}"/>
    <cellStyle name="_Q3'02 Ops Call_Feb'02_AS WD3 Flash Charts - Apr'05" xfId="1767" xr:uid="{00000000-0005-0000-0000-0000BE050000}"/>
    <cellStyle name="_Q3'02 Ops Call_Feb'02_AS WD3 Flash Charts - Apr'05_Acquisition Schedules" xfId="1768" xr:uid="{00000000-0005-0000-0000-0000BF050000}"/>
    <cellStyle name="_Q3'02 Ops Call_Feb'02_AS WD3 Flash Charts - Mar'05v1" xfId="1769" xr:uid="{00000000-0005-0000-0000-0000C0050000}"/>
    <cellStyle name="_Q3'02 Ops Call_Feb'02_AS WD3 Flash Charts - Mar'05v1_Acquisition Schedules" xfId="1770" xr:uid="{00000000-0005-0000-0000-0000C1050000}"/>
    <cellStyle name="_Q3'02 Ops Call_Feb'02_CA WD1 Flash Charts - Sep'05" xfId="1771" xr:uid="{00000000-0005-0000-0000-0000C2050000}"/>
    <cellStyle name="_Q3'02 Ops Call_Feb'02_CA WD1 Flash Charts - Sep'05_Acquisition Schedules" xfId="1772" xr:uid="{00000000-0005-0000-0000-0000C3050000}"/>
    <cellStyle name="_Q3'02 Ops Call_Feb'02_Forecast Accuracy &amp; Linearity" xfId="1773" xr:uid="{00000000-0005-0000-0000-0000C4050000}"/>
    <cellStyle name="_Q3'02 Ops Call_Feb'02_Forecast Accuracy &amp; Linearity_Acquisition Schedules" xfId="1774" xr:uid="{00000000-0005-0000-0000-0000C5050000}"/>
    <cellStyle name="_Q3'02 Ops Call_Feb'02_FY04 Korea Goaling" xfId="1775" xr:uid="{00000000-0005-0000-0000-0000C6050000}"/>
    <cellStyle name="_Q3'02 Ops Call_Feb'02_FY04 Korea Goaling_Acquisition Schedules" xfId="1776" xr:uid="{00000000-0005-0000-0000-0000C7050000}"/>
    <cellStyle name="_Q3'02 Ops Call_Feb'02_WD1APAC Summary-26-04-05 FY05 ------1" xfId="1777" xr:uid="{00000000-0005-0000-0000-0000C8050000}"/>
    <cellStyle name="_Q3'02 Ops Call_Feb'02_WD1APAC Summary-26-04-05 FY05 ------1_Acquisition Schedules" xfId="1778" xr:uid="{00000000-0005-0000-0000-0000C9050000}"/>
    <cellStyle name="_Q3'02 Ops Commit Call_Jan'02" xfId="1779" xr:uid="{00000000-0005-0000-0000-0000CA050000}"/>
    <cellStyle name="_Q3'02 Ops Commit Call_Jan'02_Acquisition Schedules" xfId="1780" xr:uid="{00000000-0005-0000-0000-0000CB050000}"/>
    <cellStyle name="_Q3'02 Ops Commit Call_Jan'02_ANZ FY04 Goaling" xfId="1781" xr:uid="{00000000-0005-0000-0000-0000CC050000}"/>
    <cellStyle name="_Q3'02 Ops Commit Call_Jan'02_ANZ FY04 Goaling_Acquisition Schedules" xfId="1782" xr:uid="{00000000-0005-0000-0000-0000CD050000}"/>
    <cellStyle name="_Q3'02 Ops Commit Call_Jan'02_APAC AS Aug'05 WD3 Flash" xfId="1783" xr:uid="{00000000-0005-0000-0000-0000CE050000}"/>
    <cellStyle name="_Q3'02 Ops Commit Call_Jan'02_APAC AS Aug'05 WD3 Flash_Acquisition Schedules" xfId="1784" xr:uid="{00000000-0005-0000-0000-0000CF050000}"/>
    <cellStyle name="_Q3'02 Ops Commit Call_Jan'02_APAC Weekly Commit - FY04Q2W01" xfId="1785" xr:uid="{00000000-0005-0000-0000-0000D0050000}"/>
    <cellStyle name="_Q3'02 Ops Commit Call_Jan'02_APAC Weekly Commit - FY04Q2W01_Acquisition Schedules" xfId="1786" xr:uid="{00000000-0005-0000-0000-0000D1050000}"/>
    <cellStyle name="_Q3'02 Ops Commit Call_Jan'02_AS WD1 Flash Charts - Apr'05" xfId="1787" xr:uid="{00000000-0005-0000-0000-0000D2050000}"/>
    <cellStyle name="_Q3'02 Ops Commit Call_Jan'02_AS WD1 Flash Charts - Apr'05_Acquisition Schedules" xfId="1788" xr:uid="{00000000-0005-0000-0000-0000D3050000}"/>
    <cellStyle name="_Q3'02 Ops Commit Call_Jan'02_AS WD1 Flash Charts - May'05" xfId="1789" xr:uid="{00000000-0005-0000-0000-0000D4050000}"/>
    <cellStyle name="_Q3'02 Ops Commit Call_Jan'02_AS WD1 Flash Charts - May'05_Acquisition Schedules" xfId="1790" xr:uid="{00000000-0005-0000-0000-0000D5050000}"/>
    <cellStyle name="_Q3'02 Ops Commit Call_Jan'02_AS WD3 Flash Charts - Apr'05" xfId="1791" xr:uid="{00000000-0005-0000-0000-0000D6050000}"/>
    <cellStyle name="_Q3'02 Ops Commit Call_Jan'02_AS WD3 Flash Charts - Apr'05_Acquisition Schedules" xfId="1792" xr:uid="{00000000-0005-0000-0000-0000D7050000}"/>
    <cellStyle name="_Q3'02 Ops Commit Call_Jan'02_AS WD3 Flash Charts - Mar'05v1" xfId="1793" xr:uid="{00000000-0005-0000-0000-0000D8050000}"/>
    <cellStyle name="_Q3'02 Ops Commit Call_Jan'02_AS WD3 Flash Charts - Mar'05v1_Acquisition Schedules" xfId="1794" xr:uid="{00000000-0005-0000-0000-0000D9050000}"/>
    <cellStyle name="_Q3'02 Ops Commit Call_Jan'02_CA WD1 Flash Charts - Sep'05" xfId="1795" xr:uid="{00000000-0005-0000-0000-0000DA050000}"/>
    <cellStyle name="_Q3'02 Ops Commit Call_Jan'02_CA WD1 Flash Charts - Sep'05_Acquisition Schedules" xfId="1796" xr:uid="{00000000-0005-0000-0000-0000DB050000}"/>
    <cellStyle name="_Q3'02 Ops Commit Call_Jan'02_Forecast Accuracy &amp; Linearity" xfId="1797" xr:uid="{00000000-0005-0000-0000-0000DC050000}"/>
    <cellStyle name="_Q3'02 Ops Commit Call_Jan'02_Forecast Accuracy &amp; Linearity_Acquisition Schedules" xfId="1798" xr:uid="{00000000-0005-0000-0000-0000DD050000}"/>
    <cellStyle name="_Q3'02 Ops Commit Call_Jan'02_FY04 Korea Goaling" xfId="1799" xr:uid="{00000000-0005-0000-0000-0000DE050000}"/>
    <cellStyle name="_Q3'02 Ops Commit Call_Jan'02_FY04 Korea Goaling_Acquisition Schedules" xfId="1800" xr:uid="{00000000-0005-0000-0000-0000DF050000}"/>
    <cellStyle name="_Q3'02 Ops Commit Call_Jan'02_WD1APAC Summary-26-04-05 FY05 ------1" xfId="1801" xr:uid="{00000000-0005-0000-0000-0000E0050000}"/>
    <cellStyle name="_Q3'02 Ops Commit Call_Jan'02_WD1APAC Summary-26-04-05 FY05 ------1_Acquisition Schedules" xfId="1802" xr:uid="{00000000-0005-0000-0000-0000E1050000}"/>
    <cellStyle name="_Q302 weeklybookings_Q3 Wk5" xfId="1803" xr:uid="{00000000-0005-0000-0000-0000E2050000}"/>
    <cellStyle name="_Q302 weeklybookings_Q3 Wk9" xfId="1804" xr:uid="{00000000-0005-0000-0000-0000E3050000}"/>
    <cellStyle name="_Q3'06 Bookings Summary" xfId="1805" xr:uid="{00000000-0005-0000-0000-0000E4050000}"/>
    <cellStyle name="_Q3'06 Bookings Summary_Acquisition Schedules" xfId="1806" xr:uid="{00000000-0005-0000-0000-0000E5050000}"/>
    <cellStyle name="_Q307 SBM COST WORK FILE IS UPLOAD" xfId="1807" xr:uid="{00000000-0005-0000-0000-0000E6050000}"/>
    <cellStyle name="_Q3FY07 Wk5 Non 2 Tier New Format-FINAL VER " xfId="1808" xr:uid="{00000000-0005-0000-0000-0000E7050000}"/>
    <cellStyle name="_Q4 FY03 WW Renewal Update_MAY" xfId="1809" xr:uid="{00000000-0005-0000-0000-0000E8050000}"/>
    <cellStyle name="_Q4 FY03 WW Renewal Update_MAY_Acquisition Schedules" xfId="1810" xr:uid="{00000000-0005-0000-0000-0000E9050000}"/>
    <cellStyle name="_Q4 FY03 WW Renewal Update_MAY_APAC AS Aug'05 WD3 Flash" xfId="1811" xr:uid="{00000000-0005-0000-0000-0000EA050000}"/>
    <cellStyle name="_Q4 FY03 WW Renewal Update_MAY_APAC AS Aug'05 WD3 Flash_Acquisition Schedules" xfId="1812" xr:uid="{00000000-0005-0000-0000-0000EB050000}"/>
    <cellStyle name="_Q4 FY03 WW Renewal Update_MAY_AS Variance Analysis_Aug07" xfId="1813" xr:uid="{00000000-0005-0000-0000-0000EC050000}"/>
    <cellStyle name="_Q4 FY03 WW Renewal Update_MAY_AS Variance Analysis_Aug07_Acquisition Schedules" xfId="1814" xr:uid="{00000000-0005-0000-0000-0000ED050000}"/>
    <cellStyle name="_Q4 FY03 WW Renewal Update_MAY_AS WD1 Flash Charts - Apr'05" xfId="1815" xr:uid="{00000000-0005-0000-0000-0000EE050000}"/>
    <cellStyle name="_Q4 FY03 WW Renewal Update_MAY_AS WD1 Flash Charts - Apr'05_Acquisition Schedules" xfId="1816" xr:uid="{00000000-0005-0000-0000-0000EF050000}"/>
    <cellStyle name="_Q4 FY03 WW Renewal Update_MAY_AS WD1 Flash Charts - May'05" xfId="1817" xr:uid="{00000000-0005-0000-0000-0000F0050000}"/>
    <cellStyle name="_Q4 FY03 WW Renewal Update_MAY_AS WD1 Flash Charts - May'05_Acquisition Schedules" xfId="1818" xr:uid="{00000000-0005-0000-0000-0000F1050000}"/>
    <cellStyle name="_Q4 FY03 WW Renewal Update_MAY_AS WD3 Flash Charts - Apr'05" xfId="1819" xr:uid="{00000000-0005-0000-0000-0000F2050000}"/>
    <cellStyle name="_Q4 FY03 WW Renewal Update_MAY_AS WD3 Flash Charts - Apr'05_Acquisition Schedules" xfId="1820" xr:uid="{00000000-0005-0000-0000-0000F3050000}"/>
    <cellStyle name="_Q4 FY03 WW Renewal Update_MAY_AS WD3 Flash Charts - Mar'05v1" xfId="1821" xr:uid="{00000000-0005-0000-0000-0000F4050000}"/>
    <cellStyle name="_Q4 FY03 WW Renewal Update_MAY_AS WD3 Flash Charts - Mar'05v1_Acquisition Schedules" xfId="1822" xr:uid="{00000000-0005-0000-0000-0000F5050000}"/>
    <cellStyle name="_Q4 FY03 WW Renewal Update_MAY_CA WD1 Flash Charts - Sep'05" xfId="1823" xr:uid="{00000000-0005-0000-0000-0000F6050000}"/>
    <cellStyle name="_Q4 FY03 WW Renewal Update_MAY_CA WD1 Flash Charts - Sep'05_Acquisition Schedules" xfId="1824" xr:uid="{00000000-0005-0000-0000-0000F7050000}"/>
    <cellStyle name="_Q4 FY03 WW Renewal Update_MAY_Target Template" xfId="1825" xr:uid="{00000000-0005-0000-0000-0000F8050000}"/>
    <cellStyle name="_Q4 FY03 WW Renewal Update_MAY_Target Template_Acquisition Schedules" xfId="1826" xr:uid="{00000000-0005-0000-0000-0000F9050000}"/>
    <cellStyle name="_Q4 FY07 Rev ADJ BOQ" xfId="1827" xr:uid="{00000000-0005-0000-0000-0000FA050000}"/>
    <cellStyle name="_Q4 P&amp;L and Rev Forecast -- JULY 2004 SP-Q4" xfId="1828" xr:uid="{00000000-0005-0000-0000-0000FB050000}"/>
    <cellStyle name="_Q4 P&amp;L and Rev Forecast -- JULY 2004 SP-Q4_Acquisition Schedules" xfId="1829" xr:uid="{00000000-0005-0000-0000-0000FC050000}"/>
    <cellStyle name="_Q402 weeklybookings_Q4 Wk1" xfId="1830" xr:uid="{00000000-0005-0000-0000-0000FD050000}"/>
    <cellStyle name="_Q402 weeklybookings_Q4 Wk5" xfId="1831" xr:uid="{00000000-0005-0000-0000-0000FE050000}"/>
    <cellStyle name="_Q402 weeklybookings_Q4 Wk9" xfId="1832" xr:uid="{00000000-0005-0000-0000-0000FF050000}"/>
    <cellStyle name="_Q405 US Final Commit" xfId="1833" xr:uid="{00000000-0005-0000-0000-000000060000}"/>
    <cellStyle name="_Q405 US Final Commit_Acquisition Schedules" xfId="1834" xr:uid="{00000000-0005-0000-0000-000001060000}"/>
    <cellStyle name="_Q405 US Preliminary Commit v3" xfId="1835" xr:uid="{00000000-0005-0000-0000-000002060000}"/>
    <cellStyle name="_Q405 US Preliminary Commit v3_Acquisition Schedules" xfId="1836" xr:uid="{00000000-0005-0000-0000-000003060000}"/>
    <cellStyle name="_Q406 Apples to Apples_HW-SW-SVC_new segment view" xfId="1837" xr:uid="{00000000-0005-0000-0000-000004060000}"/>
    <cellStyle name="_Q407 Revenue Highlights" xfId="1838" xr:uid="{00000000-0005-0000-0000-000005060000}"/>
    <cellStyle name="_Q407 SBM COST WORK FILE IS UPLOAD" xfId="1839" xr:uid="{00000000-0005-0000-0000-000006060000}"/>
    <cellStyle name="_Raw Data" xfId="1840" xr:uid="{00000000-0005-0000-0000-000007060000}"/>
    <cellStyle name="_Reno P&amp;L1" xfId="1841" xr:uid="{00000000-0005-0000-0000-000008060000}"/>
    <cellStyle name="_Reno P&amp;L1_Acquisition Schedules" xfId="1842" xr:uid="{00000000-0005-0000-0000-000009060000}"/>
    <cellStyle name="_Reno PL1" xfId="1843" xr:uid="{00000000-0005-0000-0000-00000A060000}"/>
    <cellStyle name="_Reno PL1_Acquisition Schedules" xfId="1844" xr:uid="{00000000-0005-0000-0000-00000B060000}"/>
    <cellStyle name="_Restated PL's working file with emerging" xfId="1845" xr:uid="{00000000-0005-0000-0000-00000C060000}"/>
    <cellStyle name="_RESULTS" xfId="1846" xr:uid="{00000000-0005-0000-0000-00000D060000}"/>
    <cellStyle name="_Rev ADJ Data Input Sheet" xfId="1847" xr:uid="{00000000-0005-0000-0000-00000E060000}"/>
    <cellStyle name="_Rev Adj Fcst" xfId="1848" xr:uid="{00000000-0005-0000-0000-00000F060000}"/>
    <cellStyle name="_Rev Adj New" xfId="1849" xr:uid="{00000000-0005-0000-0000-000010060000}"/>
    <cellStyle name="_Revenue Highlights - business segment view_Q406" xfId="1850" xr:uid="{00000000-0005-0000-0000-000011060000}"/>
    <cellStyle name="_Revenue Transfer Analysis_NovFy05a" xfId="1851" xr:uid="{00000000-0005-0000-0000-000012060000}"/>
    <cellStyle name="_Revenue Transfer Analysis_NovFy05a 2" xfId="1852" xr:uid="{00000000-0005-0000-0000-000013060000}"/>
    <cellStyle name="_Revenue Transfer Analysis_NovFy05a 3" xfId="1853" xr:uid="{00000000-0005-0000-0000-000014060000}"/>
    <cellStyle name="_Revenue Transfer Analysis_NovFy05a 4" xfId="1854" xr:uid="{00000000-0005-0000-0000-000015060000}"/>
    <cellStyle name="_Revenue Transfer Analysis_NovFy05a 5" xfId="1855" xr:uid="{00000000-0005-0000-0000-000016060000}"/>
    <cellStyle name="_Revenue Transfer Analysis_NovFy05a 6" xfId="1856" xr:uid="{00000000-0005-0000-0000-000017060000}"/>
    <cellStyle name="_Revenue Transfer Analysis_NovFy05a 7" xfId="1857" xr:uid="{00000000-0005-0000-0000-000018060000}"/>
    <cellStyle name="_Revenue Transfer Analysis_NovFy05a 8" xfId="1858" xr:uid="{00000000-0005-0000-0000-000019060000}"/>
    <cellStyle name="_Revenue Transfer Analysis_NovFy05a_Acquisition Schedules" xfId="1859" xr:uid="{00000000-0005-0000-0000-00001A060000}"/>
    <cellStyle name="_Round Q1'09" xfId="1860" xr:uid="{00000000-0005-0000-0000-00001B060000}"/>
    <cellStyle name="_Round Q1'09_1" xfId="1861" xr:uid="{00000000-0005-0000-0000-00001C060000}"/>
    <cellStyle name="_RSA Revenue by Class and Geo Backlog Bookings Final 10 05 06" xfId="1862" xr:uid="{00000000-0005-0000-0000-00001D060000}"/>
    <cellStyle name="_RSPTG New Excel Template" xfId="1863" xr:uid="{00000000-0005-0000-0000-00001E060000}"/>
    <cellStyle name="_RSPTG New Excel Template 2" xfId="1864" xr:uid="{00000000-0005-0000-0000-00001F060000}"/>
    <cellStyle name="_RSPTG Templates in excel (3)" xfId="1865" xr:uid="{00000000-0005-0000-0000-000020060000}"/>
    <cellStyle name="_RSPTG Templates in excel (3) 2" xfId="1866" xr:uid="{00000000-0005-0000-0000-000021060000}"/>
    <cellStyle name="_Sample" xfId="1867" xr:uid="{00000000-0005-0000-0000-000022060000}"/>
    <cellStyle name="_Sample 2" xfId="1868" xr:uid="{00000000-0005-0000-0000-000023060000}"/>
    <cellStyle name="_Sample 3" xfId="1869" xr:uid="{00000000-0005-0000-0000-000024060000}"/>
    <cellStyle name="_Sample 4" xfId="1870" xr:uid="{00000000-0005-0000-0000-000025060000}"/>
    <cellStyle name="_Sample 5" xfId="1871" xr:uid="{00000000-0005-0000-0000-000026060000}"/>
    <cellStyle name="_Sample 6" xfId="1872" xr:uid="{00000000-0005-0000-0000-000027060000}"/>
    <cellStyle name="_Sample 7" xfId="1873" xr:uid="{00000000-0005-0000-0000-000028060000}"/>
    <cellStyle name="_Sample 8" xfId="1874" xr:uid="{00000000-0005-0000-0000-000029060000}"/>
    <cellStyle name="_Sample_Acquisition Schedules" xfId="1875" xr:uid="{00000000-0005-0000-0000-00002A060000}"/>
    <cellStyle name="_SASIA Goals for GPS (regoal)" xfId="1876" xr:uid="{00000000-0005-0000-0000-00002B060000}"/>
    <cellStyle name="_SASIA Goals for GPS (regoal)_Acquisition Schedules" xfId="1877" xr:uid="{00000000-0005-0000-0000-00002C060000}"/>
    <cellStyle name="_SASIA Goals for GPS (regoal)_APAC AS Aug'05 WD3 Flash" xfId="1878" xr:uid="{00000000-0005-0000-0000-00002D060000}"/>
    <cellStyle name="_SASIA Goals for GPS (regoal)_APAC AS Aug'05 WD3 Flash_Acquisition Schedules" xfId="1879" xr:uid="{00000000-0005-0000-0000-00002E060000}"/>
    <cellStyle name="_SASIA Goals for GPS (regoal)_APAC AS Oct'06 WD3 Flash" xfId="1880" xr:uid="{00000000-0005-0000-0000-00002F060000}"/>
    <cellStyle name="_SASIA Goals for GPS (regoal)_APAC AS Oct'06 WD3 Flash_Acquisition Schedules" xfId="1881" xr:uid="{00000000-0005-0000-0000-000030060000}"/>
    <cellStyle name="_SASIA Goals for GPS (regoal)_APAC Support Bookings - Jun03" xfId="1882" xr:uid="{00000000-0005-0000-0000-000031060000}"/>
    <cellStyle name="_SASIA Goals for GPS (regoal)_APAC Support Bookings - Jun03_Acquisition Schedules" xfId="1883" xr:uid="{00000000-0005-0000-0000-000032060000}"/>
    <cellStyle name="_SASIA Goals for GPS (regoal)_APAC Support Bookings - Jun03_APAC AS Aug'05 WD3 Flash" xfId="1884" xr:uid="{00000000-0005-0000-0000-000033060000}"/>
    <cellStyle name="_SASIA Goals for GPS (regoal)_APAC Support Bookings - Jun03_APAC AS Aug'05 WD3 Flash_Acquisition Schedules" xfId="1885" xr:uid="{00000000-0005-0000-0000-000034060000}"/>
    <cellStyle name="_SASIA Goals for GPS (regoal)_APAC Support Bookings - Jun03_AS Variance Analysis_Aug07" xfId="1886" xr:uid="{00000000-0005-0000-0000-000035060000}"/>
    <cellStyle name="_SASIA Goals for GPS (regoal)_APAC Support Bookings - Jun03_AS Variance Analysis_Aug07_Acquisition Schedules" xfId="1887" xr:uid="{00000000-0005-0000-0000-000036060000}"/>
    <cellStyle name="_SASIA Goals for GPS (regoal)_APAC Support Bookings - Jun03_AS WD1 Flash Charts - Apr'05" xfId="1888" xr:uid="{00000000-0005-0000-0000-000037060000}"/>
    <cellStyle name="_SASIA Goals for GPS (regoal)_APAC Support Bookings - Jun03_AS WD1 Flash Charts - Apr'05_Acquisition Schedules" xfId="1889" xr:uid="{00000000-0005-0000-0000-000038060000}"/>
    <cellStyle name="_SASIA Goals for GPS (regoal)_APAC Support Bookings - Jun03_AS WD1 Flash Charts - May'05" xfId="1890" xr:uid="{00000000-0005-0000-0000-000039060000}"/>
    <cellStyle name="_SASIA Goals for GPS (regoal)_APAC Support Bookings - Jun03_AS WD1 Flash Charts - May'05_Acquisition Schedules" xfId="1891" xr:uid="{00000000-0005-0000-0000-00003A060000}"/>
    <cellStyle name="_SASIA Goals for GPS (regoal)_APAC Support Bookings - Jun03_AS WD3 Flash Charts - Apr'05" xfId="1892" xr:uid="{00000000-0005-0000-0000-00003B060000}"/>
    <cellStyle name="_SASIA Goals for GPS (regoal)_APAC Support Bookings - Jun03_AS WD3 Flash Charts - Apr'05_Acquisition Schedules" xfId="1893" xr:uid="{00000000-0005-0000-0000-00003C060000}"/>
    <cellStyle name="_SASIA Goals for GPS (regoal)_APAC Support Bookings - Jun03_AS WD3 Flash Charts - Mar'05v1" xfId="1894" xr:uid="{00000000-0005-0000-0000-00003D060000}"/>
    <cellStyle name="_SASIA Goals for GPS (regoal)_APAC Support Bookings - Jun03_AS WD3 Flash Charts - Mar'05v1_Acquisition Schedules" xfId="1895" xr:uid="{00000000-0005-0000-0000-00003E060000}"/>
    <cellStyle name="_SASIA Goals for GPS (regoal)_APAC Support Bookings - Jun03_CA WD1 Flash Charts - Sep'05" xfId="1896" xr:uid="{00000000-0005-0000-0000-00003F060000}"/>
    <cellStyle name="_SASIA Goals for GPS (regoal)_APAC Support Bookings - Jun03_CA WD1 Flash Charts - Sep'05_Acquisition Schedules" xfId="1897" xr:uid="{00000000-0005-0000-0000-000040060000}"/>
    <cellStyle name="_SASIA Goals for GPS (regoal)_APAC Support Bookings - Jun03_Target Template" xfId="1898" xr:uid="{00000000-0005-0000-0000-000041060000}"/>
    <cellStyle name="_SASIA Goals for GPS (regoal)_APAC Support Bookings - Jun03_Target Template_Acquisition Schedules" xfId="1899" xr:uid="{00000000-0005-0000-0000-000042060000}"/>
    <cellStyle name="_SASIA Goals for GPS (regoal)_APAC Weekly Commit - FY04Q2W01" xfId="1900" xr:uid="{00000000-0005-0000-0000-000043060000}"/>
    <cellStyle name="_SASIA Goals for GPS (regoal)_APAC Weekly Commit - FY04Q2W01_Acquisition Schedules" xfId="1901" xr:uid="{00000000-0005-0000-0000-000044060000}"/>
    <cellStyle name="_SASIA Goals for GPS (regoal)_AS Variance Analysis_Aug07" xfId="1902" xr:uid="{00000000-0005-0000-0000-000045060000}"/>
    <cellStyle name="_SASIA Goals for GPS (regoal)_AS Variance Analysis_Aug07_Acquisition Schedules" xfId="1903" xr:uid="{00000000-0005-0000-0000-000046060000}"/>
    <cellStyle name="_SASIA Goals for GPS (regoal)_AS WD1 Flash Charts - Apr'05" xfId="1904" xr:uid="{00000000-0005-0000-0000-000047060000}"/>
    <cellStyle name="_SASIA Goals for GPS (regoal)_AS WD1 Flash Charts - Apr'05_Acquisition Schedules" xfId="1905" xr:uid="{00000000-0005-0000-0000-000048060000}"/>
    <cellStyle name="_SASIA Goals for GPS (regoal)_AS WD1 Flash Charts - May'05" xfId="1906" xr:uid="{00000000-0005-0000-0000-000049060000}"/>
    <cellStyle name="_SASIA Goals for GPS (regoal)_AS WD1 Flash Charts - May'05_Acquisition Schedules" xfId="1907" xr:uid="{00000000-0005-0000-0000-00004A060000}"/>
    <cellStyle name="_SASIA Goals for GPS (regoal)_AS WD3 Flash Charts - Apr'05" xfId="1908" xr:uid="{00000000-0005-0000-0000-00004B060000}"/>
    <cellStyle name="_SASIA Goals for GPS (regoal)_AS WD3 Flash Charts - Apr'05_Acquisition Schedules" xfId="1909" xr:uid="{00000000-0005-0000-0000-00004C060000}"/>
    <cellStyle name="_SASIA Goals for GPS (regoal)_AS WD3 Flash Charts - Mar'05v1" xfId="1910" xr:uid="{00000000-0005-0000-0000-00004D060000}"/>
    <cellStyle name="_SASIA Goals for GPS (regoal)_AS WD3 Flash Charts - Mar'05v1_Acquisition Schedules" xfId="1911" xr:uid="{00000000-0005-0000-0000-00004E060000}"/>
    <cellStyle name="_SASIA Goals for GPS (regoal)_CA WD1 Flash Charts - Sep'05" xfId="1912" xr:uid="{00000000-0005-0000-0000-00004F060000}"/>
    <cellStyle name="_SASIA Goals for GPS (regoal)_CA WD1 Flash Charts - Sep'05_Acquisition Schedules" xfId="1913" xr:uid="{00000000-0005-0000-0000-000050060000}"/>
    <cellStyle name="_SASIA Goals for GPS (regoal)_Forecast Accuracy &amp; Linearity" xfId="1914" xr:uid="{00000000-0005-0000-0000-000051060000}"/>
    <cellStyle name="_SASIA Goals for GPS (regoal)_Forecast Accuracy &amp; Linearity_Acquisition Schedules" xfId="1915" xr:uid="{00000000-0005-0000-0000-000052060000}"/>
    <cellStyle name="_SASIA Goals for GPS (regoal)_FY04 Korea Goaling" xfId="1916" xr:uid="{00000000-0005-0000-0000-000053060000}"/>
    <cellStyle name="_SASIA Goals for GPS (regoal)_FY04 Korea Goaling_Acquisition Schedules" xfId="1917" xr:uid="{00000000-0005-0000-0000-000054060000}"/>
    <cellStyle name="_SASIA Goals for GPS (regoal)_Q3'02 Ops Call_Feb'021  Korea" xfId="1918" xr:uid="{00000000-0005-0000-0000-000055060000}"/>
    <cellStyle name="_SASIA Goals for GPS (regoal)_Q3'02 Ops Call_Feb'021  Korea_Acquisition Schedules" xfId="1919" xr:uid="{00000000-0005-0000-0000-000056060000}"/>
    <cellStyle name="_SASIA Goals for GPS (regoal)_Q3'02 Ops Call_Feb'021  Korea_ANZ FY04 Goaling" xfId="1920" xr:uid="{00000000-0005-0000-0000-000057060000}"/>
    <cellStyle name="_SASIA Goals for GPS (regoal)_Q3'02 Ops Call_Feb'021  Korea_ANZ FY04 Goaling_Acquisition Schedules" xfId="1921" xr:uid="{00000000-0005-0000-0000-000058060000}"/>
    <cellStyle name="_SASIA Goals for GPS (regoal)_Q3'02 Ops Call_Feb'021  Korea_APAC AS Aug'05 WD3 Flash" xfId="1922" xr:uid="{00000000-0005-0000-0000-000059060000}"/>
    <cellStyle name="_SASIA Goals for GPS (regoal)_Q3'02 Ops Call_Feb'021  Korea_APAC AS Aug'05 WD3 Flash_Acquisition Schedules" xfId="1923" xr:uid="{00000000-0005-0000-0000-00005A060000}"/>
    <cellStyle name="_SASIA Goals for GPS (regoal)_Q3'02 Ops Call_Feb'021  Korea_APAC Weekly Commit - FY04Q2W01" xfId="1924" xr:uid="{00000000-0005-0000-0000-00005B060000}"/>
    <cellStyle name="_SASIA Goals for GPS (regoal)_Q3'02 Ops Call_Feb'021  Korea_APAC Weekly Commit - FY04Q2W01_Acquisition Schedules" xfId="1925" xr:uid="{00000000-0005-0000-0000-00005C060000}"/>
    <cellStyle name="_SASIA Goals for GPS (regoal)_Q3'02 Ops Call_Feb'021  Korea_AS WD1 Flash Charts - Apr'05" xfId="1926" xr:uid="{00000000-0005-0000-0000-00005D060000}"/>
    <cellStyle name="_SASIA Goals for GPS (regoal)_Q3'02 Ops Call_Feb'021  Korea_AS WD1 Flash Charts - Apr'05_Acquisition Schedules" xfId="1927" xr:uid="{00000000-0005-0000-0000-00005E060000}"/>
    <cellStyle name="_SASIA Goals for GPS (regoal)_Q3'02 Ops Call_Feb'021  Korea_AS WD1 Flash Charts - May'05" xfId="1928" xr:uid="{00000000-0005-0000-0000-00005F060000}"/>
    <cellStyle name="_SASIA Goals for GPS (regoal)_Q3'02 Ops Call_Feb'021  Korea_AS WD1 Flash Charts - May'05_Acquisition Schedules" xfId="1929" xr:uid="{00000000-0005-0000-0000-000060060000}"/>
    <cellStyle name="_SASIA Goals for GPS (regoal)_Q3'02 Ops Call_Feb'021  Korea_AS WD3 Flash Charts - Apr'05" xfId="1930" xr:uid="{00000000-0005-0000-0000-000061060000}"/>
    <cellStyle name="_SASIA Goals for GPS (regoal)_Q3'02 Ops Call_Feb'021  Korea_AS WD3 Flash Charts - Apr'05_Acquisition Schedules" xfId="1931" xr:uid="{00000000-0005-0000-0000-000062060000}"/>
    <cellStyle name="_SASIA Goals for GPS (regoal)_Q3'02 Ops Call_Feb'021  Korea_AS WD3 Flash Charts - Mar'05v1" xfId="1932" xr:uid="{00000000-0005-0000-0000-000063060000}"/>
    <cellStyle name="_SASIA Goals for GPS (regoal)_Q3'02 Ops Call_Feb'021  Korea_AS WD3 Flash Charts - Mar'05v1_Acquisition Schedules" xfId="1933" xr:uid="{00000000-0005-0000-0000-000064060000}"/>
    <cellStyle name="_SASIA Goals for GPS (regoal)_Q3'02 Ops Call_Feb'021  Korea_CA WD1 Flash Charts - Sep'05" xfId="1934" xr:uid="{00000000-0005-0000-0000-000065060000}"/>
    <cellStyle name="_SASIA Goals for GPS (regoal)_Q3'02 Ops Call_Feb'021  Korea_CA WD1 Flash Charts - Sep'05_Acquisition Schedules" xfId="1935" xr:uid="{00000000-0005-0000-0000-000066060000}"/>
    <cellStyle name="_SASIA Goals for GPS (regoal)_Q3'02 Ops Call_Feb'021  Korea_Forecast Accuracy &amp; Linearity" xfId="1936" xr:uid="{00000000-0005-0000-0000-000067060000}"/>
    <cellStyle name="_SASIA Goals for GPS (regoal)_Q3'02 Ops Call_Feb'021  Korea_Forecast Accuracy &amp; Linearity_Acquisition Schedules" xfId="1937" xr:uid="{00000000-0005-0000-0000-000068060000}"/>
    <cellStyle name="_SASIA Goals for GPS (regoal)_Q3'02 Ops Call_Feb'021  Korea_FY04 Korea Goaling" xfId="1938" xr:uid="{00000000-0005-0000-0000-000069060000}"/>
    <cellStyle name="_SASIA Goals for GPS (regoal)_Q3'02 Ops Call_Feb'021  Korea_FY04 Korea Goaling_Acquisition Schedules" xfId="1939" xr:uid="{00000000-0005-0000-0000-00006A060000}"/>
    <cellStyle name="_SASIA Goals for GPS (regoal)_Q3'02 Ops Call_Feb'021  Korea_WD1APAC Summary-26-04-05 FY05 ------1" xfId="1940" xr:uid="{00000000-0005-0000-0000-00006B060000}"/>
    <cellStyle name="_SASIA Goals for GPS (regoal)_Q3'02 Ops Call_Feb'021  Korea_WD1APAC Summary-26-04-05 FY05 ------1_Acquisition Schedules" xfId="1941" xr:uid="{00000000-0005-0000-0000-00006C060000}"/>
    <cellStyle name="_SASIA Goals for GPS (regoal)_Target Template" xfId="1942" xr:uid="{00000000-0005-0000-0000-00006D060000}"/>
    <cellStyle name="_SASIA Goals for GPS (regoal)_Target Template_Acquisition Schedules" xfId="1943" xr:uid="{00000000-0005-0000-0000-00006E060000}"/>
    <cellStyle name="_SASIA Goals for GPS (regoal)_WD1APAC Summary-26-04-05 FY05 ------1" xfId="1944" xr:uid="{00000000-0005-0000-0000-00006F060000}"/>
    <cellStyle name="_SASIA Goals for GPS (regoal)_WD1APAC Summary-26-04-05 FY05 ------1_Acquisition Schedules" xfId="1945" xr:uid="{00000000-0005-0000-0000-000070060000}"/>
    <cellStyle name="_Scientific Atlanta" xfId="1946" xr:uid="{00000000-0005-0000-0000-000071060000}"/>
    <cellStyle name="_SEC_B_Q107" xfId="1947" xr:uid="{00000000-0005-0000-0000-000072060000}"/>
    <cellStyle name="_SEC_B_Q107 2" xfId="1948" xr:uid="{00000000-0005-0000-0000-000073060000}"/>
    <cellStyle name="_SEC_B_Q107 3" xfId="1949" xr:uid="{00000000-0005-0000-0000-000074060000}"/>
    <cellStyle name="_SEC_B_Q107 4" xfId="1950" xr:uid="{00000000-0005-0000-0000-000075060000}"/>
    <cellStyle name="_SEC_B_Q107 5" xfId="1951" xr:uid="{00000000-0005-0000-0000-000076060000}"/>
    <cellStyle name="_SEC_B_Q107 6" xfId="1952" xr:uid="{00000000-0005-0000-0000-000077060000}"/>
    <cellStyle name="_SEC_B_Q107 7" xfId="1953" xr:uid="{00000000-0005-0000-0000-000078060000}"/>
    <cellStyle name="_SEC_B_Q107 8" xfId="1954" xr:uid="{00000000-0005-0000-0000-000079060000}"/>
    <cellStyle name="_Section 13-Discounts" xfId="1955" xr:uid="{00000000-0005-0000-0000-00007A060000}"/>
    <cellStyle name="_Section 13-Discounts_Acquisition Schedules" xfId="1956" xr:uid="{00000000-0005-0000-0000-00007B060000}"/>
    <cellStyle name="_Sept '07 Close Prelim" xfId="1957" xr:uid="{00000000-0005-0000-0000-00007C060000}"/>
    <cellStyle name="_Service_Dec03local33" xfId="1958" xr:uid="{00000000-0005-0000-0000-00007D060000}"/>
    <cellStyle name="_Service_Dec03local33_Acquisition Schedules" xfId="1959" xr:uid="{00000000-0005-0000-0000-00007E060000}"/>
    <cellStyle name="_Service_Oct051" xfId="1960" xr:uid="{00000000-0005-0000-0000-00007F060000}"/>
    <cellStyle name="_Service_Oct051_Acquisition Schedules" xfId="1961" xr:uid="{00000000-0005-0000-0000-000080060000}"/>
    <cellStyle name="_Sheet1" xfId="1962" xr:uid="{00000000-0005-0000-0000-000081060000}"/>
    <cellStyle name="_Sheet1 2" xfId="1963" xr:uid="{00000000-0005-0000-0000-000082060000}"/>
    <cellStyle name="_Sheet1 3" xfId="1964" xr:uid="{00000000-0005-0000-0000-000083060000}"/>
    <cellStyle name="_Sheet1 4" xfId="1965" xr:uid="{00000000-0005-0000-0000-000084060000}"/>
    <cellStyle name="_Sheet1 5" xfId="1966" xr:uid="{00000000-0005-0000-0000-000085060000}"/>
    <cellStyle name="_Sheet1 6" xfId="1967" xr:uid="{00000000-0005-0000-0000-000086060000}"/>
    <cellStyle name="_Sheet1 7" xfId="1968" xr:uid="{00000000-0005-0000-0000-000087060000}"/>
    <cellStyle name="_Sheet1 8" xfId="1969" xr:uid="{00000000-0005-0000-0000-000088060000}"/>
    <cellStyle name="_Sheet1_Acquisition Schedules" xfId="1970" xr:uid="{00000000-0005-0000-0000-000089060000}"/>
    <cellStyle name="_Sheet1_AS Variance Analysis_JUL-06 (2)" xfId="1971" xr:uid="{00000000-0005-0000-0000-00008A060000}"/>
    <cellStyle name="_Sheet1_AS Variance Analysis_JUL-06 (2)_Acquisition Schedules" xfId="1972" xr:uid="{00000000-0005-0000-0000-00008B060000}"/>
    <cellStyle name="_Sheet1_Raw Data" xfId="1973" xr:uid="{00000000-0005-0000-0000-00008C060000}"/>
    <cellStyle name="_Sheet2" xfId="1974" xr:uid="{00000000-0005-0000-0000-00008D060000}"/>
    <cellStyle name="_Sheet6" xfId="1975" xr:uid="{00000000-0005-0000-0000-00008E060000}"/>
    <cellStyle name="_Sheet6 2" xfId="1976" xr:uid="{00000000-0005-0000-0000-00008F060000}"/>
    <cellStyle name="_Sheet6 3" xfId="1977" xr:uid="{00000000-0005-0000-0000-000090060000}"/>
    <cellStyle name="_Sheet6 4" xfId="1978" xr:uid="{00000000-0005-0000-0000-000091060000}"/>
    <cellStyle name="_Sheet6 5" xfId="1979" xr:uid="{00000000-0005-0000-0000-000092060000}"/>
    <cellStyle name="_Sheet6 6" xfId="1980" xr:uid="{00000000-0005-0000-0000-000093060000}"/>
    <cellStyle name="_Sheet6 7" xfId="1981" xr:uid="{00000000-0005-0000-0000-000094060000}"/>
    <cellStyle name="_Sheet6 8" xfId="1982" xr:uid="{00000000-0005-0000-0000-000095060000}"/>
    <cellStyle name="_Sheet7" xfId="1983" xr:uid="{00000000-0005-0000-0000-000096060000}"/>
    <cellStyle name="_Sheet7 2" xfId="1984" xr:uid="{00000000-0005-0000-0000-000097060000}"/>
    <cellStyle name="_Sheet7 3" xfId="1985" xr:uid="{00000000-0005-0000-0000-000098060000}"/>
    <cellStyle name="_Sheet7 4" xfId="1986" xr:uid="{00000000-0005-0000-0000-000099060000}"/>
    <cellStyle name="_Sheet7 5" xfId="1987" xr:uid="{00000000-0005-0000-0000-00009A060000}"/>
    <cellStyle name="_Sheet7 6" xfId="1988" xr:uid="{00000000-0005-0000-0000-00009B060000}"/>
    <cellStyle name="_Sheet7 7" xfId="1989" xr:uid="{00000000-0005-0000-0000-00009C060000}"/>
    <cellStyle name="_Sheet7 8" xfId="1990" xr:uid="{00000000-0005-0000-0000-00009D060000}"/>
    <cellStyle name="_SJ_BPA Cisco Excess Breakdown 04-04-07" xfId="1991" xr:uid="{00000000-0005-0000-0000-00009E060000}"/>
    <cellStyle name="_SLR E&amp;O Reserve April FY06" xfId="1992" xr:uid="{00000000-0005-0000-0000-00009F060000}"/>
    <cellStyle name="_SNI Purchase Final" xfId="1993" xr:uid="{00000000-0005-0000-0000-0000A0060000}"/>
    <cellStyle name="_Southern P&amp;L -FINAL" xfId="1994" xr:uid="{00000000-0005-0000-0000-0000A1060000}"/>
    <cellStyle name="_Southern P&amp;L -FINAL_Acquisition Schedules" xfId="1995" xr:uid="{00000000-0005-0000-0000-0000A2060000}"/>
    <cellStyle name="_SP Sum - Final Tie (2)" xfId="1996" xr:uid="{00000000-0005-0000-0000-0000A3060000}"/>
    <cellStyle name="_SP Sum - Final Tie (2)_Acquisition Schedules" xfId="1997" xr:uid="{00000000-0005-0000-0000-0000A4060000}"/>
    <cellStyle name="_SPA Demantra Load file Dec FY09" xfId="1998" xr:uid="{00000000-0005-0000-0000-0000A5060000}"/>
    <cellStyle name="_SPA Demantra Load file Dec FY09 2" xfId="1999" xr:uid="{00000000-0005-0000-0000-0000A6060000}"/>
    <cellStyle name="_SPA Demantra Load file Nov FY09" xfId="2000" xr:uid="{00000000-0005-0000-0000-0000A7060000}"/>
    <cellStyle name="_SPA Demantra Load file Nov FY09 2" xfId="2001" xr:uid="{00000000-0005-0000-0000-0000A8060000}"/>
    <cellStyle name="_SRG_SPA_Oct FY09 Forecast" xfId="2002" xr:uid="{00000000-0005-0000-0000-0000A9060000}"/>
    <cellStyle name="_SRG_SPA_Oct FY09 Forecast 2" xfId="2003" xr:uid="{00000000-0005-0000-0000-0000AA060000}"/>
    <cellStyle name="_SubHeading" xfId="2004" xr:uid="{00000000-0005-0000-0000-0000AB060000}"/>
    <cellStyle name="_SubHeading_Financials_v2" xfId="2005" xr:uid="{00000000-0005-0000-0000-0000AC060000}"/>
    <cellStyle name="_SubHeading_Financials_v2_Book1 (3)" xfId="2006" xr:uid="{00000000-0005-0000-0000-0000AD060000}"/>
    <cellStyle name="_Sub-K Accruals_Jun 02" xfId="2007" xr:uid="{00000000-0005-0000-0000-0000AE060000}"/>
    <cellStyle name="_Sub-K Accruals_Jun 02_Acquisition Schedules" xfId="2008" xr:uid="{00000000-0005-0000-0000-0000AF060000}"/>
    <cellStyle name="_Subscription REV" xfId="2009" xr:uid="{00000000-0005-0000-0000-0000B0060000}"/>
    <cellStyle name="_Subscription REV Q2" xfId="2010" xr:uid="{00000000-0005-0000-0000-0000B1060000}"/>
    <cellStyle name="_Subscription REV Q2_Acquisition Schedules" xfId="2011" xr:uid="{00000000-0005-0000-0000-0000B2060000}"/>
    <cellStyle name="_Subscription REV Q3" xfId="2012" xr:uid="{00000000-0005-0000-0000-0000B3060000}"/>
    <cellStyle name="_Subscription REV Q3_Acquisition Schedules" xfId="2013" xr:uid="{00000000-0005-0000-0000-0000B4060000}"/>
    <cellStyle name="_Subscription REV Q4" xfId="2014" xr:uid="{00000000-0005-0000-0000-0000B5060000}"/>
    <cellStyle name="_Subscription REV Q4_Acquisition Schedules" xfId="2015" xr:uid="{00000000-0005-0000-0000-0000B6060000}"/>
    <cellStyle name="_Subscription REV_Acquisition Schedules" xfId="2016" xr:uid="{00000000-0005-0000-0000-0000B7060000}"/>
    <cellStyle name="_Summary of Input" xfId="2017" xr:uid="{00000000-0005-0000-0000-0000B8060000}"/>
    <cellStyle name="_Summary of Input_Acquisition Schedules" xfId="2018" xr:uid="{00000000-0005-0000-0000-0000B9060000}"/>
    <cellStyle name="_Summary of Input_ANZ FY04 Goaling" xfId="2019" xr:uid="{00000000-0005-0000-0000-0000BA060000}"/>
    <cellStyle name="_Summary of Input_ANZ FY04 Goaling_Acquisition Schedules" xfId="2020" xr:uid="{00000000-0005-0000-0000-0000BB060000}"/>
    <cellStyle name="_Summary of Input_APAC AS Aug'05 WD3 Flash" xfId="2021" xr:uid="{00000000-0005-0000-0000-0000BC060000}"/>
    <cellStyle name="_Summary of Input_APAC AS Aug'05 WD3 Flash_Acquisition Schedules" xfId="2022" xr:uid="{00000000-0005-0000-0000-0000BD060000}"/>
    <cellStyle name="_Summary of Input_APAC Weekly Commit - FY04Q2W01" xfId="2023" xr:uid="{00000000-0005-0000-0000-0000BE060000}"/>
    <cellStyle name="_Summary of Input_APAC Weekly Commit - FY04Q2W01_Acquisition Schedules" xfId="2024" xr:uid="{00000000-0005-0000-0000-0000BF060000}"/>
    <cellStyle name="_Summary of Input_AS WD1 Flash Charts - Apr'05" xfId="2025" xr:uid="{00000000-0005-0000-0000-0000C0060000}"/>
    <cellStyle name="_Summary of Input_AS WD1 Flash Charts - Apr'05_Acquisition Schedules" xfId="2026" xr:uid="{00000000-0005-0000-0000-0000C1060000}"/>
    <cellStyle name="_Summary of Input_AS WD1 Flash Charts - May'05" xfId="2027" xr:uid="{00000000-0005-0000-0000-0000C2060000}"/>
    <cellStyle name="_Summary of Input_AS WD1 Flash Charts - May'05_Acquisition Schedules" xfId="2028" xr:uid="{00000000-0005-0000-0000-0000C3060000}"/>
    <cellStyle name="_Summary of Input_AS WD3 Flash Charts - Apr'05" xfId="2029" xr:uid="{00000000-0005-0000-0000-0000C4060000}"/>
    <cellStyle name="_Summary of Input_AS WD3 Flash Charts - Apr'05_Acquisition Schedules" xfId="2030" xr:uid="{00000000-0005-0000-0000-0000C5060000}"/>
    <cellStyle name="_Summary of Input_AS WD3 Flash Charts - Mar'05v1" xfId="2031" xr:uid="{00000000-0005-0000-0000-0000C6060000}"/>
    <cellStyle name="_Summary of Input_AS WD3 Flash Charts - Mar'05v1_Acquisition Schedules" xfId="2032" xr:uid="{00000000-0005-0000-0000-0000C7060000}"/>
    <cellStyle name="_Summary of Input_CA WD1 Flash Charts - Sep'05" xfId="2033" xr:uid="{00000000-0005-0000-0000-0000C8060000}"/>
    <cellStyle name="_Summary of Input_CA WD1 Flash Charts - Sep'05_Acquisition Schedules" xfId="2034" xr:uid="{00000000-0005-0000-0000-0000C9060000}"/>
    <cellStyle name="_Summary of Input_Forecast Accuracy &amp; Linearity" xfId="2035" xr:uid="{00000000-0005-0000-0000-0000CA060000}"/>
    <cellStyle name="_Summary of Input_Forecast Accuracy &amp; Linearity_Acquisition Schedules" xfId="2036" xr:uid="{00000000-0005-0000-0000-0000CB060000}"/>
    <cellStyle name="_Summary of Input_FY04 Korea Goaling" xfId="2037" xr:uid="{00000000-0005-0000-0000-0000CC060000}"/>
    <cellStyle name="_Summary of Input_FY04 Korea Goaling_Acquisition Schedules" xfId="2038" xr:uid="{00000000-0005-0000-0000-0000CD060000}"/>
    <cellStyle name="_Summary of Input_WD1APAC Summary-26-04-05 FY05 ------1" xfId="2039" xr:uid="{00000000-0005-0000-0000-0000CE060000}"/>
    <cellStyle name="_Summary of Input_WD1APAC Summary-26-04-05 FY05 ------1_Acquisition Schedules" xfId="2040" xr:uid="{00000000-0005-0000-0000-0000CF060000}"/>
    <cellStyle name="_Summary Sheets" xfId="2041" xr:uid="{00000000-0005-0000-0000-0000D0060000}"/>
    <cellStyle name="_Summary Sheets_Acquisition Schedules" xfId="2042" xr:uid="{00000000-0005-0000-0000-0000D1060000}"/>
    <cellStyle name="_Summary Sheets_ANZ FY04 Goaling" xfId="2043" xr:uid="{00000000-0005-0000-0000-0000D2060000}"/>
    <cellStyle name="_Summary Sheets_ANZ FY04 Goaling_Acquisition Schedules" xfId="2044" xr:uid="{00000000-0005-0000-0000-0000D3060000}"/>
    <cellStyle name="_Summary Sheets_CA COGS FY'07 Guidance (7)" xfId="2045" xr:uid="{00000000-0005-0000-0000-0000D4060000}"/>
    <cellStyle name="_Summary Sheets_CA COGS FY'07 Guidance (7)_Acquisition Schedules" xfId="2046" xr:uid="{00000000-0005-0000-0000-0000D5060000}"/>
    <cellStyle name="_Summary Sheets_EMEA - FY05 actuals_FINAL" xfId="2047" xr:uid="{00000000-0005-0000-0000-0000D6060000}"/>
    <cellStyle name="_Summary Sheets_EMEA - FY05 actuals_FINAL_Acquisition Schedules" xfId="2048" xr:uid="{00000000-0005-0000-0000-0000D7060000}"/>
    <cellStyle name="_Summary Sheets_EMEA CA Commit FY05 - Q4M1W3" xfId="2049" xr:uid="{00000000-0005-0000-0000-0000D8060000}"/>
    <cellStyle name="_Summary Sheets_EMEA CA Commit FY05 - Q4M1W3_Acquisition Schedules" xfId="2050" xr:uid="{00000000-0005-0000-0000-0000D9060000}"/>
    <cellStyle name="_Summary Sheets_FY04 Korea Goaling" xfId="2051" xr:uid="{00000000-0005-0000-0000-0000DA060000}"/>
    <cellStyle name="_Summary Sheets_FY04 Korea Goaling_Acquisition Schedules" xfId="2052" xr:uid="{00000000-0005-0000-0000-0000DB060000}"/>
    <cellStyle name="_Summary Sheets_FY04 Plan Book" xfId="2053" xr:uid="{00000000-0005-0000-0000-0000DC060000}"/>
    <cellStyle name="_Summary Sheets_FY04 Plan Book_Acquisition Schedules" xfId="2054" xr:uid="{00000000-0005-0000-0000-0000DD060000}"/>
    <cellStyle name="_Summary Sheets_FY04 Plan Book_APAC AS Aug'05 WD3 Flash" xfId="2055" xr:uid="{00000000-0005-0000-0000-0000DE060000}"/>
    <cellStyle name="_Summary Sheets_FY04 Plan Book_APAC AS Aug'05 WD3 Flash_Acquisition Schedules" xfId="2056" xr:uid="{00000000-0005-0000-0000-0000DF060000}"/>
    <cellStyle name="_Summary Sheets_FY04 Plan Book_AS WD1 Flash Charts - Apr'05" xfId="2057" xr:uid="{00000000-0005-0000-0000-0000E0060000}"/>
    <cellStyle name="_Summary Sheets_FY04 Plan Book_AS WD1 Flash Charts - Apr'05_Acquisition Schedules" xfId="2058" xr:uid="{00000000-0005-0000-0000-0000E1060000}"/>
    <cellStyle name="_Summary Sheets_FY04 Plan Book_AS WD1 Flash Charts - May'05" xfId="2059" xr:uid="{00000000-0005-0000-0000-0000E2060000}"/>
    <cellStyle name="_Summary Sheets_FY04 Plan Book_AS WD1 Flash Charts - May'05_Acquisition Schedules" xfId="2060" xr:uid="{00000000-0005-0000-0000-0000E3060000}"/>
    <cellStyle name="_Summary Sheets_FY04 Plan Book_AS WD3 Flash Charts - Apr'05" xfId="2061" xr:uid="{00000000-0005-0000-0000-0000E4060000}"/>
    <cellStyle name="_Summary Sheets_FY04 Plan Book_AS WD3 Flash Charts - Apr'05_Acquisition Schedules" xfId="2062" xr:uid="{00000000-0005-0000-0000-0000E5060000}"/>
    <cellStyle name="_Summary Sheets_FY04 Plan Book_AS WD3 Flash Charts - Mar'05v1" xfId="2063" xr:uid="{00000000-0005-0000-0000-0000E6060000}"/>
    <cellStyle name="_Summary Sheets_FY04 Plan Book_AS WD3 Flash Charts - Mar'05v1_Acquisition Schedules" xfId="2064" xr:uid="{00000000-0005-0000-0000-0000E7060000}"/>
    <cellStyle name="_Summary Sheets_FY04 Plan Book_CA WD1 Flash Charts - Sep'05" xfId="2065" xr:uid="{00000000-0005-0000-0000-0000E8060000}"/>
    <cellStyle name="_Summary Sheets_FY04 Plan Book_CA WD1 Flash Charts - Sep'05_Acquisition Schedules" xfId="2066" xr:uid="{00000000-0005-0000-0000-0000E9060000}"/>
    <cellStyle name="_Summary Sheets_P12 Jul FY03 ASIA PAC BOOK FCST - Final" xfId="2067" xr:uid="{00000000-0005-0000-0000-0000EA060000}"/>
    <cellStyle name="_Summary Sheets_P12 Jul FY03 ASIA PAC BOOK FCST - Final_Acquisition Schedules" xfId="2068" xr:uid="{00000000-0005-0000-0000-0000EB060000}"/>
    <cellStyle name="_Summary Sheets_P12 Jul FY03 ASIA PAC BOOK FCST - Final_APAC AS Aug'05 WD3 Flash" xfId="2069" xr:uid="{00000000-0005-0000-0000-0000EC060000}"/>
    <cellStyle name="_Summary Sheets_P12 Jul FY03 ASIA PAC BOOK FCST - Final_APAC AS Aug'05 WD3 Flash_Acquisition Schedules" xfId="2070" xr:uid="{00000000-0005-0000-0000-0000ED060000}"/>
    <cellStyle name="_Summary Sheets_P12 Jul FY03 ASIA PAC BOOK FCST - Final_AS WD1 Flash Charts - Apr'05" xfId="2071" xr:uid="{00000000-0005-0000-0000-0000EE060000}"/>
    <cellStyle name="_Summary Sheets_P12 Jul FY03 ASIA PAC BOOK FCST - Final_AS WD1 Flash Charts - Apr'05_Acquisition Schedules" xfId="2072" xr:uid="{00000000-0005-0000-0000-0000EF060000}"/>
    <cellStyle name="_Summary Sheets_P12 Jul FY03 ASIA PAC BOOK FCST - Final_AS WD1 Flash Charts - May'05" xfId="2073" xr:uid="{00000000-0005-0000-0000-0000F0060000}"/>
    <cellStyle name="_Summary Sheets_P12 Jul FY03 ASIA PAC BOOK FCST - Final_AS WD1 Flash Charts - May'05_Acquisition Schedules" xfId="2074" xr:uid="{00000000-0005-0000-0000-0000F1060000}"/>
    <cellStyle name="_Summary Sheets_P12 Jul FY03 ASIA PAC BOOK FCST - Final_AS WD3 Flash Charts - Apr'05" xfId="2075" xr:uid="{00000000-0005-0000-0000-0000F2060000}"/>
    <cellStyle name="_Summary Sheets_P12 Jul FY03 ASIA PAC BOOK FCST - Final_AS WD3 Flash Charts - Apr'05_Acquisition Schedules" xfId="2076" xr:uid="{00000000-0005-0000-0000-0000F3060000}"/>
    <cellStyle name="_Summary Sheets_P12 Jul FY03 ASIA PAC BOOK FCST - Final_AS WD3 Flash Charts - Mar'05v1" xfId="2077" xr:uid="{00000000-0005-0000-0000-0000F4060000}"/>
    <cellStyle name="_Summary Sheets_P12 Jul FY03 ASIA PAC BOOK FCST - Final_AS WD3 Flash Charts - Mar'05v1_Acquisition Schedules" xfId="2078" xr:uid="{00000000-0005-0000-0000-0000F5060000}"/>
    <cellStyle name="_Summary Sheets_P12 Jul FY03 ASIA PAC BOOK FCST - Final_CA WD1 Flash Charts - Sep'05" xfId="2079" xr:uid="{00000000-0005-0000-0000-0000F6060000}"/>
    <cellStyle name="_Summary Sheets_P12 Jul FY03 ASIA PAC BOOK FCST - Final_CA WD1 Flash Charts - Sep'05_Acquisition Schedules" xfId="2080" xr:uid="{00000000-0005-0000-0000-0000F7060000}"/>
    <cellStyle name="_summary.14.10" xfId="2081" xr:uid="{00000000-0005-0000-0000-0000F8060000}"/>
    <cellStyle name="_summary.21.101" xfId="2082" xr:uid="{00000000-0005-0000-0000-0000F9060000}"/>
    <cellStyle name="_summary.4.11" xfId="2083" xr:uid="{00000000-0005-0000-0000-0000FA060000}"/>
    <cellStyle name="_Supply Chain Bridge Q4 07" xfId="2084" xr:uid="{00000000-0005-0000-0000-0000FB060000}"/>
    <cellStyle name="_Table" xfId="2085" xr:uid="{00000000-0005-0000-0000-0000FC060000}"/>
    <cellStyle name="_Table 2" xfId="2086" xr:uid="{00000000-0005-0000-0000-0000FD060000}"/>
    <cellStyle name="_Table 2_Acquisition Schedules" xfId="2087" xr:uid="{00000000-0005-0000-0000-0000FE060000}"/>
    <cellStyle name="_Table_Book1 (3)" xfId="2088" xr:uid="{00000000-0005-0000-0000-0000FF060000}"/>
    <cellStyle name="_Table_Book1 (3)_Q111 PR_NEW_2" xfId="2089" xr:uid="{00000000-0005-0000-0000-000000070000}"/>
    <cellStyle name="_Table_Book1 (3)_Reconciliation of GAAP to Non-GAAP Adjusted_3" xfId="2090" xr:uid="{00000000-0005-0000-0000-000001070000}"/>
    <cellStyle name="_Table_Book1 (3)_Reconciliation of NI &amp; EPS_2" xfId="2091" xr:uid="{00000000-0005-0000-0000-000002070000}"/>
    <cellStyle name="_Table_Financials_v2" xfId="2092" xr:uid="{00000000-0005-0000-0000-000003070000}"/>
    <cellStyle name="_Table_Financials_v2_Book1 (3)" xfId="2093" xr:uid="{00000000-0005-0000-0000-000004070000}"/>
    <cellStyle name="_Table_Financials_v2_Book1 (3)_Q111 PR_NEW_2" xfId="2094" xr:uid="{00000000-0005-0000-0000-000005070000}"/>
    <cellStyle name="_Table_Financials_v2_Book1 (3)_Reconciliation of GAAP to Non-GAAP Adjusted_3" xfId="2095" xr:uid="{00000000-0005-0000-0000-000006070000}"/>
    <cellStyle name="_Table_Financials_v2_Book1 (3)_Reconciliation of NI &amp; EPS_2" xfId="2096" xr:uid="{00000000-0005-0000-0000-000007070000}"/>
    <cellStyle name="_Table_Financials_v2_Q111 PR_NEW_2" xfId="2097" xr:uid="{00000000-0005-0000-0000-000008070000}"/>
    <cellStyle name="_Table_Financials_v2_Reconciliation of GAAP to Non-GAAP Adjusted_3" xfId="2098" xr:uid="{00000000-0005-0000-0000-000009070000}"/>
    <cellStyle name="_Table_Financials_v2_Reconciliation of NI &amp; EPS_2" xfId="2099" xr:uid="{00000000-0005-0000-0000-00000A070000}"/>
    <cellStyle name="_Table_Q111 PR_NEW_2" xfId="2100" xr:uid="{00000000-0005-0000-0000-00000B070000}"/>
    <cellStyle name="_Table_Reconciliation of GAAP to Non-GAAP Adjusted_3" xfId="2101" xr:uid="{00000000-0005-0000-0000-00000C070000}"/>
    <cellStyle name="_Table_Reconciliation of NI &amp; EPS_2" xfId="2102" xr:uid="{00000000-0005-0000-0000-00000D070000}"/>
    <cellStyle name="_TableHead" xfId="2103" xr:uid="{00000000-0005-0000-0000-00000E070000}"/>
    <cellStyle name="_TableHead_Book1 (3)" xfId="2104" xr:uid="{00000000-0005-0000-0000-00000F070000}"/>
    <cellStyle name="_TableHead_Book1 (3)_Q111 PR_NEW_2" xfId="2105" xr:uid="{00000000-0005-0000-0000-000010070000}"/>
    <cellStyle name="_TableHead_Book1 (3)_Reconciliation of GAAP to Non-GAAP Adjusted_3" xfId="2106" xr:uid="{00000000-0005-0000-0000-000011070000}"/>
    <cellStyle name="_TableHead_Book1 (3)_Reconciliation of NI &amp; EPS_2" xfId="2107" xr:uid="{00000000-0005-0000-0000-000012070000}"/>
    <cellStyle name="_TableHead_Financials_v2" xfId="2108" xr:uid="{00000000-0005-0000-0000-000013070000}"/>
    <cellStyle name="_TableHead_Financials_v2_Book1 (3)" xfId="2109" xr:uid="{00000000-0005-0000-0000-000014070000}"/>
    <cellStyle name="_TableHead_Financials_v2_Book1 (3)_Q111 PR_NEW_2" xfId="2110" xr:uid="{00000000-0005-0000-0000-000015070000}"/>
    <cellStyle name="_TableHead_Financials_v2_Book1 (3)_Reconciliation of GAAP to Non-GAAP Adjusted_3" xfId="2111" xr:uid="{00000000-0005-0000-0000-000016070000}"/>
    <cellStyle name="_TableHead_Financials_v2_Book1 (3)_Reconciliation of NI &amp; EPS_2" xfId="2112" xr:uid="{00000000-0005-0000-0000-000017070000}"/>
    <cellStyle name="_TableHead_Financials_v2_Q111 PR_NEW_2" xfId="2113" xr:uid="{00000000-0005-0000-0000-000018070000}"/>
    <cellStyle name="_TableHead_Financials_v2_Reconciliation of GAAP to Non-GAAP Adjusted_3" xfId="2114" xr:uid="{00000000-0005-0000-0000-000019070000}"/>
    <cellStyle name="_TableHead_Financials_v2_Reconciliation of NI &amp; EPS_2" xfId="2115" xr:uid="{00000000-0005-0000-0000-00001A070000}"/>
    <cellStyle name="_TableHead_Q111 PR_NEW_2" xfId="2116" xr:uid="{00000000-0005-0000-0000-00001B070000}"/>
    <cellStyle name="_TableHead_Reconciliation of GAAP to Non-GAAP Adjusted_3" xfId="2117" xr:uid="{00000000-0005-0000-0000-00001C070000}"/>
    <cellStyle name="_TableHead_Reconciliation of NI &amp; EPS_2" xfId="2118" xr:uid="{00000000-0005-0000-0000-00001D070000}"/>
    <cellStyle name="_TableRowHead" xfId="2119" xr:uid="{00000000-0005-0000-0000-00001E070000}"/>
    <cellStyle name="_TableRowHead_Financials_v2" xfId="2120" xr:uid="{00000000-0005-0000-0000-00001F070000}"/>
    <cellStyle name="_TableRowHead_Financials_v2_Book1 (3)" xfId="2121" xr:uid="{00000000-0005-0000-0000-000020070000}"/>
    <cellStyle name="_TableSuperHead" xfId="2122" xr:uid="{00000000-0005-0000-0000-000021070000}"/>
    <cellStyle name="_TableSuperHead_Financials_v2" xfId="2123" xr:uid="{00000000-0005-0000-0000-000022070000}"/>
    <cellStyle name="_TableSuperHead_Financials_v2_Book1 (3)" xfId="2124" xr:uid="{00000000-0005-0000-0000-000023070000}"/>
    <cellStyle name="_Top deals Week 8" xfId="2125" xr:uid="{00000000-0005-0000-0000-000024070000}"/>
    <cellStyle name="_Top deals Week 8_Acquisition Schedules" xfId="2126" xr:uid="{00000000-0005-0000-0000-000025070000}"/>
    <cellStyle name="_Top deals Wweek 8" xfId="2127" xr:uid="{00000000-0005-0000-0000-000026070000}"/>
    <cellStyle name="_Top deals Wweek 8_Acquisition Schedules" xfId="2128" xr:uid="{00000000-0005-0000-0000-000027070000}"/>
    <cellStyle name="_TS 2006 Plan EMEA Rolf Summary 12-7-05" xfId="2129" xr:uid="{00000000-0005-0000-0000-000028070000}"/>
    <cellStyle name="_TS 2006 Plan EMEA Rolf Summary 12-7-05_Book1 (3)" xfId="2130" xr:uid="{00000000-0005-0000-0000-000029070000}"/>
    <cellStyle name="_units" xfId="2131" xr:uid="{00000000-0005-0000-0000-00002A070000}"/>
    <cellStyle name="_units 2" xfId="2132" xr:uid="{00000000-0005-0000-0000-00002B070000}"/>
    <cellStyle name="_US AS FY'05 Plan" xfId="2133" xr:uid="{00000000-0005-0000-0000-00002C070000}"/>
    <cellStyle name="_US AS FY'05 Plan_Acquisition Schedules" xfId="2134" xr:uid="{00000000-0005-0000-0000-00002D070000}"/>
    <cellStyle name="_US AS Oct Rev Fcst Details" xfId="2135" xr:uid="{00000000-0005-0000-0000-00002E070000}"/>
    <cellStyle name="_US AS Oct Rev Fcst Details_Acquisition Schedules" xfId="2136" xr:uid="{00000000-0005-0000-0000-00002F070000}"/>
    <cellStyle name="_US AS Q103 Financials1" xfId="2137" xr:uid="{00000000-0005-0000-0000-000030070000}"/>
    <cellStyle name="_US AS Q103 Financials1_Acquisition Schedules" xfId="2138" xr:uid="{00000000-0005-0000-0000-000031070000}"/>
    <cellStyle name="_US AS Update 11-22-02-revised" xfId="2139" xr:uid="{00000000-0005-0000-0000-000032070000}"/>
    <cellStyle name="_US AS Update 11-22-02-revised_Acquisition Schedules" xfId="2140" xr:uid="{00000000-0005-0000-0000-000033070000}"/>
    <cellStyle name="_US FY06 Plan Submission1" xfId="2141" xr:uid="{00000000-0005-0000-0000-000034070000}"/>
    <cellStyle name="_US FY06 Plan Submission1_Acquisition Schedules" xfId="2142" xr:uid="{00000000-0005-0000-0000-000035070000}"/>
    <cellStyle name="_USTheaterTotalPipeline" xfId="2143" xr:uid="{00000000-0005-0000-0000-000036070000}"/>
    <cellStyle name="_USTheaterTotalPipeline_Japan_Top_Deals_by_Theater_Profile_Sep_wk3" xfId="2144" xr:uid="{00000000-0005-0000-0000-000037070000}"/>
    <cellStyle name="_USTheaterTotalPipeline_Japan_Top_Deals_Q2_Wk4 (2)" xfId="2145" xr:uid="{00000000-0005-0000-0000-000038070000}"/>
    <cellStyle name="_USTheaterTotalPipeline_Japan_Top_Deals_Q2_Wk7" xfId="2146" xr:uid="{00000000-0005-0000-0000-000039070000}"/>
    <cellStyle name="_Validation Checklist Q3 FY08 MFG-031B" xfId="2147" xr:uid="{00000000-0005-0000-0000-00003A070000}"/>
    <cellStyle name="_Validation_Checklist" xfId="2148" xr:uid="{00000000-0005-0000-0000-00003B070000}"/>
    <cellStyle name="_WCM_JUL_FY07_FCST sonnyc V2 (3)" xfId="2149" xr:uid="{00000000-0005-0000-0000-00003C070000}"/>
    <cellStyle name="_WCM_JUL_FY07_FCST sonnyc V2 (3) 2" xfId="2150" xr:uid="{00000000-0005-0000-0000-00003D070000}"/>
    <cellStyle name="_WCP 9-14 Templates" xfId="2151" xr:uid="{00000000-0005-0000-0000-00003E070000}"/>
    <cellStyle name="_WCP 9-14 Templates_Acquisition Schedules" xfId="2152" xr:uid="{00000000-0005-0000-0000-00003F070000}"/>
    <cellStyle name="_WCP 9-26_European Theater (3)" xfId="2153" xr:uid="{00000000-0005-0000-0000-000040070000}"/>
    <cellStyle name="_WCP 9-26_European Theater (3) (2)" xfId="2154" xr:uid="{00000000-0005-0000-0000-000041070000}"/>
    <cellStyle name="_WCP 9-26_European Theater (3) (2)_Acquisition Schedules" xfId="2155" xr:uid="{00000000-0005-0000-0000-000042070000}"/>
    <cellStyle name="_WCP 9-26_European Theater (3)_Acquisition Schedules" xfId="2156" xr:uid="{00000000-0005-0000-0000-000043070000}"/>
    <cellStyle name="_WCP wd-1" xfId="2157" xr:uid="{00000000-0005-0000-0000-000044070000}"/>
    <cellStyle name="_WCP wd-1_Acquisition Schedules" xfId="2158" xr:uid="{00000000-0005-0000-0000-000045070000}"/>
    <cellStyle name="_WebEx P&amp;L tie-out template_Sep07_092107_Final2" xfId="2159" xr:uid="{00000000-0005-0000-0000-000046070000}"/>
    <cellStyle name="_WebEx P&amp;L tie-out template_Sep07_092107_Final2_Acquisition Schedules" xfId="2160" xr:uid="{00000000-0005-0000-0000-000047070000}"/>
    <cellStyle name="_WebEx P&amp;L tie-out template_Sep07_092107_Final2_Acquisition Schedules_1" xfId="2161" xr:uid="{00000000-0005-0000-0000-000048070000}"/>
    <cellStyle name="_WEBEX_FY09 FCST v4 (Kelly 100808)" xfId="2162" xr:uid="{00000000-0005-0000-0000-000049070000}"/>
    <cellStyle name="_Weekly Bookings Scorecard as at  wk13 Q3 FY02_Part II" xfId="2163" xr:uid="{00000000-0005-0000-0000-00004A070000}"/>
    <cellStyle name="_Weekly Forecast FY06Q1 - Week03 (Jeff)" xfId="2164" xr:uid="{00000000-0005-0000-0000-00004B070000}"/>
    <cellStyle name="_Weekly Forecast FY06Q1 - Week03 (Jeff)_Acquisition Schedules" xfId="2165" xr:uid="{00000000-0005-0000-0000-00004C070000}"/>
    <cellStyle name="_weekly pack q4 week 13" xfId="2166" xr:uid="{00000000-0005-0000-0000-00004D070000}"/>
    <cellStyle name="_weekly pack q4 week 13_Acquisition Schedules" xfId="2167" xr:uid="{00000000-0005-0000-0000-00004E070000}"/>
    <cellStyle name="_WW 2nd Pass Bridge2" xfId="2168" xr:uid="{00000000-0005-0000-0000-00004F070000}"/>
    <cellStyle name="_WW Exec Upload_W7.v3" xfId="2169" xr:uid="{00000000-0005-0000-0000-000050070000}"/>
    <cellStyle name="_WW Exec Upload_W7.v3_Acquisition Schedules" xfId="2170" xr:uid="{00000000-0005-0000-0000-000051070000}"/>
    <cellStyle name="_WW Recruitment Activity wk  Ending 05-6-05 A" xfId="2171" xr:uid="{00000000-0005-0000-0000-000052070000}"/>
    <cellStyle name="_WW Recruitment Activity wk  Ending 05-6-05 A 2" xfId="2172" xr:uid="{00000000-0005-0000-0000-000053070000}"/>
    <cellStyle name="_WW Recruitment Activity wk  Ending 05-6-05 A 3" xfId="2173" xr:uid="{00000000-0005-0000-0000-000054070000}"/>
    <cellStyle name="_WW Recruitment Activity wk  Ending 05-6-05 A 4" xfId="2174" xr:uid="{00000000-0005-0000-0000-000055070000}"/>
    <cellStyle name="_WW Recruitment Activity wk  Ending 05-6-05 A 5" xfId="2175" xr:uid="{00000000-0005-0000-0000-000056070000}"/>
    <cellStyle name="_WW Recruitment Activity wk  Ending 05-6-05 A 6" xfId="2176" xr:uid="{00000000-0005-0000-0000-000057070000}"/>
    <cellStyle name="_WW Recruitment Activity wk  Ending 05-6-05 A 7" xfId="2177" xr:uid="{00000000-0005-0000-0000-000058070000}"/>
    <cellStyle name="_WW Recruitment Activity wk  Ending 05-6-05 A 8" xfId="2178" xr:uid="{00000000-0005-0000-0000-000059070000}"/>
    <cellStyle name="_WW Recruitment Activity wk  Ending 05-6-05 A_Acquisition Schedules" xfId="2179" xr:uid="{00000000-0005-0000-0000-00005A070000}"/>
    <cellStyle name="¦__x001d_" xfId="2180" xr:uid="{00000000-0005-0000-0000-00005B070000}"/>
    <cellStyle name="¦n" xfId="2181" xr:uid="{00000000-0005-0000-0000-00005C070000}"/>
    <cellStyle name="¦X­p" xfId="2182" xr:uid="{00000000-0005-0000-0000-00005D070000}"/>
    <cellStyle name="¿é¤J" xfId="2183" xr:uid="{00000000-0005-0000-0000-00005E070000}"/>
    <cellStyle name="¿é¥X" xfId="2184" xr:uid="{00000000-0005-0000-0000-00005F070000}"/>
    <cellStyle name="’Ê‰Ý [0.00]_Region Orders (2)" xfId="2185" xr:uid="{00000000-0005-0000-0000-000060070000}"/>
    <cellStyle name="’Ê‰Ý_Region Orders (2)" xfId="2186" xr:uid="{00000000-0005-0000-0000-000061070000}"/>
    <cellStyle name="¤¤µ¥" xfId="2187" xr:uid="{00000000-0005-0000-0000-000062070000}"/>
    <cellStyle name="=C:\WINDOWS\SYSTEM32\COMMAND.COM" xfId="2188" xr:uid="{00000000-0005-0000-0000-000063070000}"/>
    <cellStyle name="=C:\WINNT35\SYSTEM32\COMMAND.COM" xfId="2189" xr:uid="{00000000-0005-0000-0000-000064070000}"/>
    <cellStyle name="»¡©ú¤å¦r" xfId="2190" xr:uid="{00000000-0005-0000-0000-000065070000}"/>
    <cellStyle name="»²¦â1" xfId="2191" xr:uid="{00000000-0005-0000-0000-000066070000}"/>
    <cellStyle name="»²¦â2" xfId="2192" xr:uid="{00000000-0005-0000-0000-000067070000}"/>
    <cellStyle name="»²¦â3" xfId="2193" xr:uid="{00000000-0005-0000-0000-000068070000}"/>
    <cellStyle name="»²¦â4" xfId="2194" xr:uid="{00000000-0005-0000-0000-000069070000}"/>
    <cellStyle name="»²¦â5" xfId="2195" xr:uid="{00000000-0005-0000-0000-00006A070000}"/>
    <cellStyle name="»²¦â6" xfId="2196" xr:uid="{00000000-0005-0000-0000-00006B070000}"/>
    <cellStyle name="•\¦Ï‚Ý‚ÌƒnƒCƒp[ƒŠƒ“ƒN" xfId="2197" xr:uid="{00000000-0005-0000-0000-00006C070000}"/>
    <cellStyle name="•W€_Pacific Region P&amp;L" xfId="2198" xr:uid="{00000000-0005-0000-0000-00006D070000}"/>
    <cellStyle name="•W_Asset Schedule" xfId="2199" xr:uid="{00000000-0005-0000-0000-00006E070000}"/>
    <cellStyle name="0%" xfId="2200" xr:uid="{00000000-0005-0000-0000-00006F070000}"/>
    <cellStyle name="0% 2" xfId="2201" xr:uid="{00000000-0005-0000-0000-000070070000}"/>
    <cellStyle name="0,0_x000a__x000a_NA_x000a__x000a_" xfId="2202" xr:uid="{00000000-0005-0000-0000-000071070000}"/>
    <cellStyle name="0,0_x000d__x000a_NA_x000d__x000a_" xfId="2203" xr:uid="{00000000-0005-0000-0000-000072070000}"/>
    <cellStyle name="0,0_x000d__x000a_NA_x000d__x000a_ 2" xfId="2204" xr:uid="{00000000-0005-0000-0000-000073070000}"/>
    <cellStyle name="0,0_x000d__x000a_NA_x000d__x000a_ 3" xfId="2205" xr:uid="{00000000-0005-0000-0000-000074070000}"/>
    <cellStyle name="0.0%" xfId="2206" xr:uid="{00000000-0005-0000-0000-000075070000}"/>
    <cellStyle name="0.00%" xfId="2207" xr:uid="{00000000-0005-0000-0000-000076070000}"/>
    <cellStyle name="0.0x" xfId="2208" xr:uid="{00000000-0005-0000-0000-000077070000}"/>
    <cellStyle name="000 PN" xfId="2209" xr:uid="{00000000-0005-0000-0000-000078070000}"/>
    <cellStyle name="¼ÐÃD" xfId="2210" xr:uid="{00000000-0005-0000-0000-000079070000}"/>
    <cellStyle name="¼ÐÃD 1" xfId="2211" xr:uid="{00000000-0005-0000-0000-00007A070000}"/>
    <cellStyle name="¼ÐÃD 2" xfId="2212" xr:uid="{00000000-0005-0000-0000-00007B070000}"/>
    <cellStyle name="¼ÐÃD 3" xfId="2213" xr:uid="{00000000-0005-0000-0000-00007C070000}"/>
    <cellStyle name="¼ÐÃD 4" xfId="2214" xr:uid="{00000000-0005-0000-0000-00007D070000}"/>
    <cellStyle name="20% - »²¦â1" xfId="2215" xr:uid="{00000000-0005-0000-0000-00007E070000}"/>
    <cellStyle name="20% - »²¦â2" xfId="2216" xr:uid="{00000000-0005-0000-0000-00007F070000}"/>
    <cellStyle name="20% - »²¦â3" xfId="2217" xr:uid="{00000000-0005-0000-0000-000080070000}"/>
    <cellStyle name="20% - »²¦â4" xfId="2218" xr:uid="{00000000-0005-0000-0000-000081070000}"/>
    <cellStyle name="20% - »²¦â5" xfId="2219" xr:uid="{00000000-0005-0000-0000-000082070000}"/>
    <cellStyle name="20% - »²¦â6" xfId="2220" xr:uid="{00000000-0005-0000-0000-000083070000}"/>
    <cellStyle name="20% - Accent1 2" xfId="2221" xr:uid="{00000000-0005-0000-0000-000084070000}"/>
    <cellStyle name="20% - Accent2 2" xfId="2222" xr:uid="{00000000-0005-0000-0000-000085070000}"/>
    <cellStyle name="20% - Accent3 2" xfId="2223" xr:uid="{00000000-0005-0000-0000-000086070000}"/>
    <cellStyle name="20% - Accent4 2" xfId="2224" xr:uid="{00000000-0005-0000-0000-000087070000}"/>
    <cellStyle name="20% - Accent5 2" xfId="2225" xr:uid="{00000000-0005-0000-0000-000088070000}"/>
    <cellStyle name="20% - Accent6 2" xfId="2226" xr:uid="{00000000-0005-0000-0000-000089070000}"/>
    <cellStyle name="20% - 輔色1" xfId="2227" xr:uid="{00000000-0005-0000-0000-00008A070000}"/>
    <cellStyle name="20% - 輔色2" xfId="2228" xr:uid="{00000000-0005-0000-0000-00008B070000}"/>
    <cellStyle name="20% - 輔色3" xfId="2229" xr:uid="{00000000-0005-0000-0000-00008C070000}"/>
    <cellStyle name="20% - 輔色4" xfId="2230" xr:uid="{00000000-0005-0000-0000-00008D070000}"/>
    <cellStyle name="20% - 輔色5" xfId="2231" xr:uid="{00000000-0005-0000-0000-00008E070000}"/>
    <cellStyle name="20% - 輔色6" xfId="2232" xr:uid="{00000000-0005-0000-0000-00008F070000}"/>
    <cellStyle name="259 PN" xfId="2233" xr:uid="{00000000-0005-0000-0000-000090070000}"/>
    <cellStyle name="³Æµù" xfId="2234" xr:uid="{00000000-0005-0000-0000-000091070000}"/>
    <cellStyle name="³sµ²ªºÀx¦s®æ" xfId="2235" xr:uid="{00000000-0005-0000-0000-000092070000}"/>
    <cellStyle name="40% - »²¦â1" xfId="2236" xr:uid="{00000000-0005-0000-0000-000093070000}"/>
    <cellStyle name="40% - »²¦â2" xfId="2237" xr:uid="{00000000-0005-0000-0000-000094070000}"/>
    <cellStyle name="40% - »²¦â3" xfId="2238" xr:uid="{00000000-0005-0000-0000-000095070000}"/>
    <cellStyle name="40% - »²¦â4" xfId="2239" xr:uid="{00000000-0005-0000-0000-000096070000}"/>
    <cellStyle name="40% - »²¦â5" xfId="2240" xr:uid="{00000000-0005-0000-0000-000097070000}"/>
    <cellStyle name="40% - »²¦â6" xfId="2241" xr:uid="{00000000-0005-0000-0000-000098070000}"/>
    <cellStyle name="40% - Accent1 2" xfId="2242" xr:uid="{00000000-0005-0000-0000-000099070000}"/>
    <cellStyle name="40% - Accent2 2" xfId="2243" xr:uid="{00000000-0005-0000-0000-00009A070000}"/>
    <cellStyle name="40% - Accent3 2" xfId="2244" xr:uid="{00000000-0005-0000-0000-00009B070000}"/>
    <cellStyle name="40% - Accent4 2" xfId="2245" xr:uid="{00000000-0005-0000-0000-00009C070000}"/>
    <cellStyle name="40% - Accent5 2" xfId="2246" xr:uid="{00000000-0005-0000-0000-00009D070000}"/>
    <cellStyle name="40% - Accent6 2" xfId="2247" xr:uid="{00000000-0005-0000-0000-00009E070000}"/>
    <cellStyle name="40% - 輔色1" xfId="2248" xr:uid="{00000000-0005-0000-0000-00009F070000}"/>
    <cellStyle name="40% - 輔色2" xfId="2249" xr:uid="{00000000-0005-0000-0000-0000A0070000}"/>
    <cellStyle name="40% - 輔色3" xfId="2250" xr:uid="{00000000-0005-0000-0000-0000A1070000}"/>
    <cellStyle name="40% - 輔色4" xfId="2251" xr:uid="{00000000-0005-0000-0000-0000A2070000}"/>
    <cellStyle name="40% - 輔色5" xfId="2252" xr:uid="{00000000-0005-0000-0000-0000A3070000}"/>
    <cellStyle name="40% - 輔色6" xfId="2253" xr:uid="{00000000-0005-0000-0000-0000A4070000}"/>
    <cellStyle name="6-0" xfId="2254" xr:uid="{00000000-0005-0000-0000-0000A5070000}"/>
    <cellStyle name="60% - »²¦â1" xfId="2255" xr:uid="{00000000-0005-0000-0000-0000A6070000}"/>
    <cellStyle name="60% - »²¦â2" xfId="2256" xr:uid="{00000000-0005-0000-0000-0000A7070000}"/>
    <cellStyle name="60% - »²¦â3" xfId="2257" xr:uid="{00000000-0005-0000-0000-0000A8070000}"/>
    <cellStyle name="60% - »²¦â4" xfId="2258" xr:uid="{00000000-0005-0000-0000-0000A9070000}"/>
    <cellStyle name="60% - »²¦â5" xfId="2259" xr:uid="{00000000-0005-0000-0000-0000AA070000}"/>
    <cellStyle name="60% - »²¦â6" xfId="2260" xr:uid="{00000000-0005-0000-0000-0000AB070000}"/>
    <cellStyle name="60% - Accent1 2" xfId="2261" xr:uid="{00000000-0005-0000-0000-0000AC070000}"/>
    <cellStyle name="60% - Accent2 2" xfId="2262" xr:uid="{00000000-0005-0000-0000-0000AD070000}"/>
    <cellStyle name="60% - Accent3 2" xfId="2263" xr:uid="{00000000-0005-0000-0000-0000AE070000}"/>
    <cellStyle name="60% - Accent4 2" xfId="2264" xr:uid="{00000000-0005-0000-0000-0000AF070000}"/>
    <cellStyle name="60% - Accent5 2" xfId="2265" xr:uid="{00000000-0005-0000-0000-0000B0070000}"/>
    <cellStyle name="60% - Accent6 2" xfId="2266" xr:uid="{00000000-0005-0000-0000-0000B1070000}"/>
    <cellStyle name="60% - 輔色1" xfId="2267" xr:uid="{00000000-0005-0000-0000-0000B2070000}"/>
    <cellStyle name="60% - 輔色2" xfId="2268" xr:uid="{00000000-0005-0000-0000-0000B3070000}"/>
    <cellStyle name="60% - 輔色3" xfId="2269" xr:uid="{00000000-0005-0000-0000-0000B4070000}"/>
    <cellStyle name="60% - 輔色4" xfId="2270" xr:uid="{00000000-0005-0000-0000-0000B5070000}"/>
    <cellStyle name="60% - 輔色5" xfId="2271" xr:uid="{00000000-0005-0000-0000-0000B6070000}"/>
    <cellStyle name="60% - 輔色6" xfId="2272" xr:uid="{00000000-0005-0000-0000-0000B7070000}"/>
    <cellStyle name="600 PN" xfId="2273" xr:uid="{00000000-0005-0000-0000-0000B8070000}"/>
    <cellStyle name="700 PN" xfId="2274" xr:uid="{00000000-0005-0000-0000-0000B9070000}"/>
    <cellStyle name="700 PN 2" xfId="2275" xr:uid="{00000000-0005-0000-0000-0000BA070000}"/>
    <cellStyle name="700 PN 3" xfId="2276" xr:uid="{00000000-0005-0000-0000-0000BB070000}"/>
    <cellStyle name="700 PN 4" xfId="2277" xr:uid="{00000000-0005-0000-0000-0000BC070000}"/>
    <cellStyle name="700 PN 5" xfId="2278" xr:uid="{00000000-0005-0000-0000-0000BD070000}"/>
    <cellStyle name="700 PN 6" xfId="2279" xr:uid="{00000000-0005-0000-0000-0000BE070000}"/>
    <cellStyle name="700 PN 7" xfId="2280" xr:uid="{00000000-0005-0000-0000-0000BF070000}"/>
    <cellStyle name="700 PN 8" xfId="2281" xr:uid="{00000000-0005-0000-0000-0000C0070000}"/>
    <cellStyle name="Äµ§i¤å¦r" xfId="2282" xr:uid="{00000000-0005-0000-0000-0000C1070000}"/>
    <cellStyle name="Ãa" xfId="2283" xr:uid="{00000000-0005-0000-0000-0000C2070000}"/>
    <cellStyle name="ac" xfId="2284" xr:uid="{00000000-0005-0000-0000-0000C3070000}"/>
    <cellStyle name="Accent1 2" xfId="2285" xr:uid="{00000000-0005-0000-0000-0000C4070000}"/>
    <cellStyle name="Accent2 2" xfId="2286" xr:uid="{00000000-0005-0000-0000-0000C5070000}"/>
    <cellStyle name="Accent3 2" xfId="2287" xr:uid="{00000000-0005-0000-0000-0000C6070000}"/>
    <cellStyle name="Accent4 2" xfId="2288" xr:uid="{00000000-0005-0000-0000-0000C7070000}"/>
    <cellStyle name="Accent5 2" xfId="2289" xr:uid="{00000000-0005-0000-0000-0000C8070000}"/>
    <cellStyle name="Accent6 2" xfId="2290" xr:uid="{00000000-0005-0000-0000-0000C9070000}"/>
    <cellStyle name="Account Code" xfId="2291" xr:uid="{00000000-0005-0000-0000-0000CA070000}"/>
    <cellStyle name="Account Name" xfId="2292" xr:uid="{00000000-0005-0000-0000-0000CB070000}"/>
    <cellStyle name="ActivateFontColor" xfId="2293" xr:uid="{00000000-0005-0000-0000-0000CC070000}"/>
    <cellStyle name="active" xfId="2294" xr:uid="{00000000-0005-0000-0000-0000CD070000}"/>
    <cellStyle name="active 2" xfId="2295" xr:uid="{00000000-0005-0000-0000-0000CE070000}"/>
    <cellStyle name="Actual Date" xfId="2296" xr:uid="{00000000-0005-0000-0000-0000CF070000}"/>
    <cellStyle name="Actual Date 2" xfId="2297" xr:uid="{00000000-0005-0000-0000-0000D0070000}"/>
    <cellStyle name="Actual Date 3" xfId="2298" xr:uid="{00000000-0005-0000-0000-0000D1070000}"/>
    <cellStyle name="Actual Date 4" xfId="2299" xr:uid="{00000000-0005-0000-0000-0000D2070000}"/>
    <cellStyle name="Actual Date 5" xfId="2300" xr:uid="{00000000-0005-0000-0000-0000D3070000}"/>
    <cellStyle name="Actual Date 6" xfId="2301" xr:uid="{00000000-0005-0000-0000-0000D4070000}"/>
    <cellStyle name="Actual Date 7" xfId="2302" xr:uid="{00000000-0005-0000-0000-0000D5070000}"/>
    <cellStyle name="Actual Date 8" xfId="2303" xr:uid="{00000000-0005-0000-0000-0000D6070000}"/>
    <cellStyle name="ÀË¬dÀx¦s®æ" xfId="2304" xr:uid="{00000000-0005-0000-0000-0000D7070000}"/>
    <cellStyle name="aPrice" xfId="2305" xr:uid="{00000000-0005-0000-0000-0000D8070000}"/>
    <cellStyle name="args.style" xfId="2306" xr:uid="{00000000-0005-0000-0000-0000D9070000}"/>
    <cellStyle name="args.style 2" xfId="2307" xr:uid="{00000000-0005-0000-0000-0000DA070000}"/>
    <cellStyle name="args.style 3" xfId="2308" xr:uid="{00000000-0005-0000-0000-0000DB070000}"/>
    <cellStyle name="args.style 4" xfId="2309" xr:uid="{00000000-0005-0000-0000-0000DC070000}"/>
    <cellStyle name="args.style 5" xfId="2310" xr:uid="{00000000-0005-0000-0000-0000DD070000}"/>
    <cellStyle name="args.style 6" xfId="2311" xr:uid="{00000000-0005-0000-0000-0000DE070000}"/>
    <cellStyle name="args.style 7" xfId="2312" xr:uid="{00000000-0005-0000-0000-0000DF070000}"/>
    <cellStyle name="args.style 8" xfId="2313" xr:uid="{00000000-0005-0000-0000-0000E0070000}"/>
    <cellStyle name="Arial 10" xfId="2314" xr:uid="{00000000-0005-0000-0000-0000E1070000}"/>
    <cellStyle name="Arial 12" xfId="2315" xr:uid="{00000000-0005-0000-0000-0000E2070000}"/>
    <cellStyle name="Arial10b" xfId="2316" xr:uid="{00000000-0005-0000-0000-0000E3070000}"/>
    <cellStyle name="Arial10b 2" xfId="2317" xr:uid="{00000000-0005-0000-0000-0000E4070000}"/>
    <cellStyle name="Arial10b 3" xfId="2318" xr:uid="{00000000-0005-0000-0000-0000E5070000}"/>
    <cellStyle name="Arial10b 4" xfId="2319" xr:uid="{00000000-0005-0000-0000-0000E6070000}"/>
    <cellStyle name="Arial10b 5" xfId="2320" xr:uid="{00000000-0005-0000-0000-0000E7070000}"/>
    <cellStyle name="Arial10b 6" xfId="2321" xr:uid="{00000000-0005-0000-0000-0000E8070000}"/>
    <cellStyle name="Arial10b 7" xfId="2322" xr:uid="{00000000-0005-0000-0000-0000E9070000}"/>
    <cellStyle name="Arial10b 8" xfId="2323" xr:uid="{00000000-0005-0000-0000-0000EA070000}"/>
    <cellStyle name="AutoFormat Options" xfId="2324" xr:uid="{00000000-0005-0000-0000-0000EB070000}"/>
    <cellStyle name="AutoFormat Options 10" xfId="2325" xr:uid="{00000000-0005-0000-0000-0000EC070000}"/>
    <cellStyle name="AutoFormat Options 10 2" xfId="2326" xr:uid="{00000000-0005-0000-0000-0000ED070000}"/>
    <cellStyle name="AutoFormat Options 11" xfId="2327" xr:uid="{00000000-0005-0000-0000-0000EE070000}"/>
    <cellStyle name="AutoFormat Options 11 2" xfId="2328" xr:uid="{00000000-0005-0000-0000-0000EF070000}"/>
    <cellStyle name="AutoFormat Options 2" xfId="2329" xr:uid="{00000000-0005-0000-0000-0000F0070000}"/>
    <cellStyle name="AutoFormat Options 2 2" xfId="2330" xr:uid="{00000000-0005-0000-0000-0000F1070000}"/>
    <cellStyle name="AutoFormat Options 3" xfId="2331" xr:uid="{00000000-0005-0000-0000-0000F2070000}"/>
    <cellStyle name="AutoFormat Options 3 2" xfId="2332" xr:uid="{00000000-0005-0000-0000-0000F3070000}"/>
    <cellStyle name="AutoFormat Options 4" xfId="2333" xr:uid="{00000000-0005-0000-0000-0000F4070000}"/>
    <cellStyle name="AutoFormat Options 4 2" xfId="2334" xr:uid="{00000000-0005-0000-0000-0000F5070000}"/>
    <cellStyle name="AutoFormat Options 5" xfId="2335" xr:uid="{00000000-0005-0000-0000-0000F6070000}"/>
    <cellStyle name="AutoFormat Options 5 2" xfId="2336" xr:uid="{00000000-0005-0000-0000-0000F7070000}"/>
    <cellStyle name="AutoFormat Options 6" xfId="2337" xr:uid="{00000000-0005-0000-0000-0000F8070000}"/>
    <cellStyle name="AutoFormat Options 6 2" xfId="2338" xr:uid="{00000000-0005-0000-0000-0000F9070000}"/>
    <cellStyle name="AutoFormat Options 7" xfId="2339" xr:uid="{00000000-0005-0000-0000-0000FA070000}"/>
    <cellStyle name="AutoFormat Options 7 2" xfId="2340" xr:uid="{00000000-0005-0000-0000-0000FB070000}"/>
    <cellStyle name="AutoFormat Options 8" xfId="2341" xr:uid="{00000000-0005-0000-0000-0000FC070000}"/>
    <cellStyle name="AutoFormat Options 8 2" xfId="2342" xr:uid="{00000000-0005-0000-0000-0000FD070000}"/>
    <cellStyle name="AutoFormat Options 9" xfId="2343" xr:uid="{00000000-0005-0000-0000-0000FE070000}"/>
    <cellStyle name="AutoFormat Options 9 2" xfId="2344" xr:uid="{00000000-0005-0000-0000-0000FF070000}"/>
    <cellStyle name="Background (,0)" xfId="2345" xr:uid="{00000000-0005-0000-0000-000000080000}"/>
    <cellStyle name="background grid" xfId="2346" xr:uid="{00000000-0005-0000-0000-000001080000}"/>
    <cellStyle name="Bad 2" xfId="2347" xr:uid="{00000000-0005-0000-0000-000002080000}"/>
    <cellStyle name="Black" xfId="2348" xr:uid="{00000000-0005-0000-0000-000003080000}"/>
    <cellStyle name="blank" xfId="2349" xr:uid="{00000000-0005-0000-0000-000004080000}"/>
    <cellStyle name="blue" xfId="2350" xr:uid="{00000000-0005-0000-0000-000005080000}"/>
    <cellStyle name="Body" xfId="2351" xr:uid="{00000000-0005-0000-0000-000006080000}"/>
    <cellStyle name="Body 2" xfId="2352" xr:uid="{00000000-0005-0000-0000-000007080000}"/>
    <cellStyle name="Bold grid (,0)" xfId="2353" xr:uid="{00000000-0005-0000-0000-000008080000}"/>
    <cellStyle name="Border" xfId="2354" xr:uid="{00000000-0005-0000-0000-000009080000}"/>
    <cellStyle name="Border table" xfId="2355" xr:uid="{00000000-0005-0000-0000-00000A080000}"/>
    <cellStyle name="Bottom" xfId="2356" xr:uid="{00000000-0005-0000-0000-00000B080000}"/>
    <cellStyle name="British Pound" xfId="2357" xr:uid="{00000000-0005-0000-0000-00000C080000}"/>
    <cellStyle name="c" xfId="2358" xr:uid="{00000000-0005-0000-0000-00000D080000}"/>
    <cellStyle name="Ç¥ÁØ_¿ù°£¿ä¾àº¸°í" xfId="2359" xr:uid="{00000000-0005-0000-0000-00000E080000}"/>
    <cellStyle name="C600 PN" xfId="2360" xr:uid="{00000000-0005-0000-0000-00000F080000}"/>
    <cellStyle name="C600 PN 2" xfId="2361" xr:uid="{00000000-0005-0000-0000-000010080000}"/>
    <cellStyle name="C600 PN 3" xfId="2362" xr:uid="{00000000-0005-0000-0000-000011080000}"/>
    <cellStyle name="C600 PN 4" xfId="2363" xr:uid="{00000000-0005-0000-0000-000012080000}"/>
    <cellStyle name="C600 PN 5" xfId="2364" xr:uid="{00000000-0005-0000-0000-000013080000}"/>
    <cellStyle name="C600 PN 6" xfId="2365" xr:uid="{00000000-0005-0000-0000-000014080000}"/>
    <cellStyle name="C600 PN 7" xfId="2366" xr:uid="{00000000-0005-0000-0000-000015080000}"/>
    <cellStyle name="C600 PN 8" xfId="2367" xr:uid="{00000000-0005-0000-0000-000016080000}"/>
    <cellStyle name="Calc Currency (0)" xfId="2368" xr:uid="{00000000-0005-0000-0000-000017080000}"/>
    <cellStyle name="Calc Currency (0) 10" xfId="2369" xr:uid="{00000000-0005-0000-0000-000018080000}"/>
    <cellStyle name="Calc Currency (0) 11" xfId="2370" xr:uid="{00000000-0005-0000-0000-000019080000}"/>
    <cellStyle name="Calc Currency (0) 12" xfId="2371" xr:uid="{00000000-0005-0000-0000-00001A080000}"/>
    <cellStyle name="Calc Currency (0) 13" xfId="2372" xr:uid="{00000000-0005-0000-0000-00001B080000}"/>
    <cellStyle name="Calc Currency (0) 14" xfId="2373" xr:uid="{00000000-0005-0000-0000-00001C080000}"/>
    <cellStyle name="Calc Currency (0) 15" xfId="2374" xr:uid="{00000000-0005-0000-0000-00001D080000}"/>
    <cellStyle name="Calc Currency (0) 16" xfId="2375" xr:uid="{00000000-0005-0000-0000-00001E080000}"/>
    <cellStyle name="Calc Currency (0) 17" xfId="2376" xr:uid="{00000000-0005-0000-0000-00001F080000}"/>
    <cellStyle name="Calc Currency (0) 18" xfId="2377" xr:uid="{00000000-0005-0000-0000-000020080000}"/>
    <cellStyle name="Calc Currency (0) 19" xfId="2378" xr:uid="{00000000-0005-0000-0000-000021080000}"/>
    <cellStyle name="Calc Currency (0) 2" xfId="2379" xr:uid="{00000000-0005-0000-0000-000022080000}"/>
    <cellStyle name="Calc Currency (0) 2 2" xfId="2380" xr:uid="{00000000-0005-0000-0000-000023080000}"/>
    <cellStyle name="Calc Currency (0) 20" xfId="2381" xr:uid="{00000000-0005-0000-0000-000024080000}"/>
    <cellStyle name="Calc Currency (0) 21" xfId="2382" xr:uid="{00000000-0005-0000-0000-000025080000}"/>
    <cellStyle name="Calc Currency (0) 22" xfId="2383" xr:uid="{00000000-0005-0000-0000-000026080000}"/>
    <cellStyle name="Calc Currency (0) 23" xfId="2384" xr:uid="{00000000-0005-0000-0000-000027080000}"/>
    <cellStyle name="Calc Currency (0) 24" xfId="2385" xr:uid="{00000000-0005-0000-0000-000028080000}"/>
    <cellStyle name="Calc Currency (0) 25" xfId="2386" xr:uid="{00000000-0005-0000-0000-000029080000}"/>
    <cellStyle name="Calc Currency (0) 26" xfId="2387" xr:uid="{00000000-0005-0000-0000-00002A080000}"/>
    <cellStyle name="Calc Currency (0) 27" xfId="2388" xr:uid="{00000000-0005-0000-0000-00002B080000}"/>
    <cellStyle name="Calc Currency (0) 28" xfId="2389" xr:uid="{00000000-0005-0000-0000-00002C080000}"/>
    <cellStyle name="Calc Currency (0) 29" xfId="2390" xr:uid="{00000000-0005-0000-0000-00002D080000}"/>
    <cellStyle name="Calc Currency (0) 3" xfId="2391" xr:uid="{00000000-0005-0000-0000-00002E080000}"/>
    <cellStyle name="Calc Currency (0) 3 2" xfId="2392" xr:uid="{00000000-0005-0000-0000-00002F080000}"/>
    <cellStyle name="Calc Currency (0) 30" xfId="2393" xr:uid="{00000000-0005-0000-0000-000030080000}"/>
    <cellStyle name="Calc Currency (0) 4" xfId="2394" xr:uid="{00000000-0005-0000-0000-000031080000}"/>
    <cellStyle name="Calc Currency (0) 4 2" xfId="2395" xr:uid="{00000000-0005-0000-0000-000032080000}"/>
    <cellStyle name="Calc Currency (0) 5" xfId="2396" xr:uid="{00000000-0005-0000-0000-000033080000}"/>
    <cellStyle name="Calc Currency (0) 5 2" xfId="2397" xr:uid="{00000000-0005-0000-0000-000034080000}"/>
    <cellStyle name="Calc Currency (0) 6" xfId="2398" xr:uid="{00000000-0005-0000-0000-000035080000}"/>
    <cellStyle name="Calc Currency (0) 6 2" xfId="2399" xr:uid="{00000000-0005-0000-0000-000036080000}"/>
    <cellStyle name="Calc Currency (0) 7" xfId="2400" xr:uid="{00000000-0005-0000-0000-000037080000}"/>
    <cellStyle name="Calc Currency (0) 7 2" xfId="2401" xr:uid="{00000000-0005-0000-0000-000038080000}"/>
    <cellStyle name="Calc Currency (0) 8" xfId="2402" xr:uid="{00000000-0005-0000-0000-000039080000}"/>
    <cellStyle name="Calc Currency (0) 8 2" xfId="2403" xr:uid="{00000000-0005-0000-0000-00003A080000}"/>
    <cellStyle name="Calc Currency (0) 9" xfId="2404" xr:uid="{00000000-0005-0000-0000-00003B080000}"/>
    <cellStyle name="Calc Currency (2)" xfId="2405" xr:uid="{00000000-0005-0000-0000-00003C080000}"/>
    <cellStyle name="Calc Currency (2) 10" xfId="2406" xr:uid="{00000000-0005-0000-0000-00003D080000}"/>
    <cellStyle name="Calc Currency (2) 11" xfId="2407" xr:uid="{00000000-0005-0000-0000-00003E080000}"/>
    <cellStyle name="Calc Currency (2) 2" xfId="2408" xr:uid="{00000000-0005-0000-0000-00003F080000}"/>
    <cellStyle name="Calc Currency (2) 3" xfId="2409" xr:uid="{00000000-0005-0000-0000-000040080000}"/>
    <cellStyle name="Calc Currency (2) 4" xfId="2410" xr:uid="{00000000-0005-0000-0000-000041080000}"/>
    <cellStyle name="Calc Currency (2) 5" xfId="2411" xr:uid="{00000000-0005-0000-0000-000042080000}"/>
    <cellStyle name="Calc Currency (2) 6" xfId="2412" xr:uid="{00000000-0005-0000-0000-000043080000}"/>
    <cellStyle name="Calc Currency (2) 7" xfId="2413" xr:uid="{00000000-0005-0000-0000-000044080000}"/>
    <cellStyle name="Calc Currency (2) 8" xfId="2414" xr:uid="{00000000-0005-0000-0000-000045080000}"/>
    <cellStyle name="Calc Currency (2) 9" xfId="2415" xr:uid="{00000000-0005-0000-0000-000046080000}"/>
    <cellStyle name="Calc Percent (0)" xfId="2416" xr:uid="{00000000-0005-0000-0000-000047080000}"/>
    <cellStyle name="Calc Percent (0) 10" xfId="2417" xr:uid="{00000000-0005-0000-0000-000048080000}"/>
    <cellStyle name="Calc Percent (0) 11" xfId="2418" xr:uid="{00000000-0005-0000-0000-000049080000}"/>
    <cellStyle name="Calc Percent (0) 2" xfId="2419" xr:uid="{00000000-0005-0000-0000-00004A080000}"/>
    <cellStyle name="Calc Percent (0) 3" xfId="2420" xr:uid="{00000000-0005-0000-0000-00004B080000}"/>
    <cellStyle name="Calc Percent (0) 4" xfId="2421" xr:uid="{00000000-0005-0000-0000-00004C080000}"/>
    <cellStyle name="Calc Percent (0) 5" xfId="2422" xr:uid="{00000000-0005-0000-0000-00004D080000}"/>
    <cellStyle name="Calc Percent (0) 6" xfId="2423" xr:uid="{00000000-0005-0000-0000-00004E080000}"/>
    <cellStyle name="Calc Percent (0) 7" xfId="2424" xr:uid="{00000000-0005-0000-0000-00004F080000}"/>
    <cellStyle name="Calc Percent (0) 8" xfId="2425" xr:uid="{00000000-0005-0000-0000-000050080000}"/>
    <cellStyle name="Calc Percent (0) 9" xfId="2426" xr:uid="{00000000-0005-0000-0000-000051080000}"/>
    <cellStyle name="Calc Percent (1)" xfId="2427" xr:uid="{00000000-0005-0000-0000-000052080000}"/>
    <cellStyle name="Calc Percent (1) 10" xfId="2428" xr:uid="{00000000-0005-0000-0000-000053080000}"/>
    <cellStyle name="Calc Percent (1) 11" xfId="2429" xr:uid="{00000000-0005-0000-0000-000054080000}"/>
    <cellStyle name="Calc Percent (1) 2" xfId="2430" xr:uid="{00000000-0005-0000-0000-000055080000}"/>
    <cellStyle name="Calc Percent (1) 3" xfId="2431" xr:uid="{00000000-0005-0000-0000-000056080000}"/>
    <cellStyle name="Calc Percent (1) 4" xfId="2432" xr:uid="{00000000-0005-0000-0000-000057080000}"/>
    <cellStyle name="Calc Percent (1) 5" xfId="2433" xr:uid="{00000000-0005-0000-0000-000058080000}"/>
    <cellStyle name="Calc Percent (1) 6" xfId="2434" xr:uid="{00000000-0005-0000-0000-000059080000}"/>
    <cellStyle name="Calc Percent (1) 7" xfId="2435" xr:uid="{00000000-0005-0000-0000-00005A080000}"/>
    <cellStyle name="Calc Percent (1) 8" xfId="2436" xr:uid="{00000000-0005-0000-0000-00005B080000}"/>
    <cellStyle name="Calc Percent (1) 9" xfId="2437" xr:uid="{00000000-0005-0000-0000-00005C080000}"/>
    <cellStyle name="Calc Percent (2)" xfId="2438" xr:uid="{00000000-0005-0000-0000-00005D080000}"/>
    <cellStyle name="Calc Percent (2) 10" xfId="2439" xr:uid="{00000000-0005-0000-0000-00005E080000}"/>
    <cellStyle name="Calc Percent (2) 11" xfId="2440" xr:uid="{00000000-0005-0000-0000-00005F080000}"/>
    <cellStyle name="Calc Percent (2) 2" xfId="2441" xr:uid="{00000000-0005-0000-0000-000060080000}"/>
    <cellStyle name="Calc Percent (2) 3" xfId="2442" xr:uid="{00000000-0005-0000-0000-000061080000}"/>
    <cellStyle name="Calc Percent (2) 4" xfId="2443" xr:uid="{00000000-0005-0000-0000-000062080000}"/>
    <cellStyle name="Calc Percent (2) 5" xfId="2444" xr:uid="{00000000-0005-0000-0000-000063080000}"/>
    <cellStyle name="Calc Percent (2) 6" xfId="2445" xr:uid="{00000000-0005-0000-0000-000064080000}"/>
    <cellStyle name="Calc Percent (2) 7" xfId="2446" xr:uid="{00000000-0005-0000-0000-000065080000}"/>
    <cellStyle name="Calc Percent (2) 8" xfId="2447" xr:uid="{00000000-0005-0000-0000-000066080000}"/>
    <cellStyle name="Calc Percent (2) 9" xfId="2448" xr:uid="{00000000-0005-0000-0000-000067080000}"/>
    <cellStyle name="Calc Units (0)" xfId="2449" xr:uid="{00000000-0005-0000-0000-000068080000}"/>
    <cellStyle name="Calc Units (0) 10" xfId="2450" xr:uid="{00000000-0005-0000-0000-000069080000}"/>
    <cellStyle name="Calc Units (0) 11" xfId="2451" xr:uid="{00000000-0005-0000-0000-00006A080000}"/>
    <cellStyle name="Calc Units (0) 2" xfId="2452" xr:uid="{00000000-0005-0000-0000-00006B080000}"/>
    <cellStyle name="Calc Units (0) 3" xfId="2453" xr:uid="{00000000-0005-0000-0000-00006C080000}"/>
    <cellStyle name="Calc Units (0) 4" xfId="2454" xr:uid="{00000000-0005-0000-0000-00006D080000}"/>
    <cellStyle name="Calc Units (0) 5" xfId="2455" xr:uid="{00000000-0005-0000-0000-00006E080000}"/>
    <cellStyle name="Calc Units (0) 6" xfId="2456" xr:uid="{00000000-0005-0000-0000-00006F080000}"/>
    <cellStyle name="Calc Units (0) 7" xfId="2457" xr:uid="{00000000-0005-0000-0000-000070080000}"/>
    <cellStyle name="Calc Units (0) 8" xfId="2458" xr:uid="{00000000-0005-0000-0000-000071080000}"/>
    <cellStyle name="Calc Units (0) 9" xfId="2459" xr:uid="{00000000-0005-0000-0000-000072080000}"/>
    <cellStyle name="Calc Units (1)" xfId="2460" xr:uid="{00000000-0005-0000-0000-000073080000}"/>
    <cellStyle name="Calc Units (1) 10" xfId="2461" xr:uid="{00000000-0005-0000-0000-000074080000}"/>
    <cellStyle name="Calc Units (1) 11" xfId="2462" xr:uid="{00000000-0005-0000-0000-000075080000}"/>
    <cellStyle name="Calc Units (1) 2" xfId="2463" xr:uid="{00000000-0005-0000-0000-000076080000}"/>
    <cellStyle name="Calc Units (1) 3" xfId="2464" xr:uid="{00000000-0005-0000-0000-000077080000}"/>
    <cellStyle name="Calc Units (1) 4" xfId="2465" xr:uid="{00000000-0005-0000-0000-000078080000}"/>
    <cellStyle name="Calc Units (1) 5" xfId="2466" xr:uid="{00000000-0005-0000-0000-000079080000}"/>
    <cellStyle name="Calc Units (1) 6" xfId="2467" xr:uid="{00000000-0005-0000-0000-00007A080000}"/>
    <cellStyle name="Calc Units (1) 7" xfId="2468" xr:uid="{00000000-0005-0000-0000-00007B080000}"/>
    <cellStyle name="Calc Units (1) 8" xfId="2469" xr:uid="{00000000-0005-0000-0000-00007C080000}"/>
    <cellStyle name="Calc Units (1) 9" xfId="2470" xr:uid="{00000000-0005-0000-0000-00007D080000}"/>
    <cellStyle name="Calc Units (2)" xfId="2471" xr:uid="{00000000-0005-0000-0000-00007E080000}"/>
    <cellStyle name="Calc Units (2) 10" xfId="2472" xr:uid="{00000000-0005-0000-0000-00007F080000}"/>
    <cellStyle name="Calc Units (2) 11" xfId="2473" xr:uid="{00000000-0005-0000-0000-000080080000}"/>
    <cellStyle name="Calc Units (2) 2" xfId="2474" xr:uid="{00000000-0005-0000-0000-000081080000}"/>
    <cellStyle name="Calc Units (2) 3" xfId="2475" xr:uid="{00000000-0005-0000-0000-000082080000}"/>
    <cellStyle name="Calc Units (2) 4" xfId="2476" xr:uid="{00000000-0005-0000-0000-000083080000}"/>
    <cellStyle name="Calc Units (2) 5" xfId="2477" xr:uid="{00000000-0005-0000-0000-000084080000}"/>
    <cellStyle name="Calc Units (2) 6" xfId="2478" xr:uid="{00000000-0005-0000-0000-000085080000}"/>
    <cellStyle name="Calc Units (2) 7" xfId="2479" xr:uid="{00000000-0005-0000-0000-000086080000}"/>
    <cellStyle name="Calc Units (2) 8" xfId="2480" xr:uid="{00000000-0005-0000-0000-000087080000}"/>
    <cellStyle name="Calc Units (2) 9" xfId="2481" xr:uid="{00000000-0005-0000-0000-000088080000}"/>
    <cellStyle name="Calculation 2" xfId="2482" xr:uid="{00000000-0005-0000-0000-000089080000}"/>
    <cellStyle name="Centered Heading" xfId="2483" xr:uid="{00000000-0005-0000-0000-00008A080000}"/>
    <cellStyle name="Check Cell 2" xfId="2484" xr:uid="{00000000-0005-0000-0000-00008B080000}"/>
    <cellStyle name="clear - Style2" xfId="2485" xr:uid="{00000000-0005-0000-0000-00008C080000}"/>
    <cellStyle name="Cmnt - Style1" xfId="2486" xr:uid="{00000000-0005-0000-0000-00008D080000}"/>
    <cellStyle name="Co. Names" xfId="2487" xr:uid="{00000000-0005-0000-0000-00008E080000}"/>
    <cellStyle name="Col Heading" xfId="2488" xr:uid="{00000000-0005-0000-0000-00008F080000}"/>
    <cellStyle name="Col Heading 10" xfId="2489" xr:uid="{00000000-0005-0000-0000-000090080000}"/>
    <cellStyle name="Col Heading 11" xfId="2490" xr:uid="{00000000-0005-0000-0000-000091080000}"/>
    <cellStyle name="Col Heading 12" xfId="2491" xr:uid="{00000000-0005-0000-0000-000092080000}"/>
    <cellStyle name="Col Heading 13" xfId="2492" xr:uid="{00000000-0005-0000-0000-000093080000}"/>
    <cellStyle name="Col Heading 14" xfId="2493" xr:uid="{00000000-0005-0000-0000-000094080000}"/>
    <cellStyle name="Col Heading 15" xfId="2494" xr:uid="{00000000-0005-0000-0000-000095080000}"/>
    <cellStyle name="Col Heading 16" xfId="2495" xr:uid="{00000000-0005-0000-0000-000096080000}"/>
    <cellStyle name="Col Heading 17" xfId="2496" xr:uid="{00000000-0005-0000-0000-000097080000}"/>
    <cellStyle name="Col Heading 18" xfId="2497" xr:uid="{00000000-0005-0000-0000-000098080000}"/>
    <cellStyle name="Col Heading 19" xfId="2498" xr:uid="{00000000-0005-0000-0000-000099080000}"/>
    <cellStyle name="Col Heading 2" xfId="2499" xr:uid="{00000000-0005-0000-0000-00009A080000}"/>
    <cellStyle name="Col Heading 2 2" xfId="2500" xr:uid="{00000000-0005-0000-0000-00009B080000}"/>
    <cellStyle name="Col Heading 2_Top 20-IR" xfId="2501" xr:uid="{00000000-0005-0000-0000-00009C080000}"/>
    <cellStyle name="Col Heading 20" xfId="2502" xr:uid="{00000000-0005-0000-0000-00009D080000}"/>
    <cellStyle name="Col Heading 21" xfId="2503" xr:uid="{00000000-0005-0000-0000-00009E080000}"/>
    <cellStyle name="Col Heading 22" xfId="2504" xr:uid="{00000000-0005-0000-0000-00009F080000}"/>
    <cellStyle name="Col Heading 23" xfId="2505" xr:uid="{00000000-0005-0000-0000-0000A0080000}"/>
    <cellStyle name="Col Heading 24" xfId="2506" xr:uid="{00000000-0005-0000-0000-0000A1080000}"/>
    <cellStyle name="Col Heading 25" xfId="2507" xr:uid="{00000000-0005-0000-0000-0000A2080000}"/>
    <cellStyle name="Col Heading 26" xfId="2508" xr:uid="{00000000-0005-0000-0000-0000A3080000}"/>
    <cellStyle name="Col Heading 27" xfId="2509" xr:uid="{00000000-0005-0000-0000-0000A4080000}"/>
    <cellStyle name="Col Heading 28" xfId="2510" xr:uid="{00000000-0005-0000-0000-0000A5080000}"/>
    <cellStyle name="Col Heading 29" xfId="2511" xr:uid="{00000000-0005-0000-0000-0000A6080000}"/>
    <cellStyle name="Col Heading 3" xfId="2512" xr:uid="{00000000-0005-0000-0000-0000A7080000}"/>
    <cellStyle name="Col Heading 3 2" xfId="2513" xr:uid="{00000000-0005-0000-0000-0000A8080000}"/>
    <cellStyle name="Col Heading 3_Top 20-IR" xfId="2514" xr:uid="{00000000-0005-0000-0000-0000A9080000}"/>
    <cellStyle name="Col Heading 30" xfId="2515" xr:uid="{00000000-0005-0000-0000-0000AA080000}"/>
    <cellStyle name="Col Heading 31" xfId="2516" xr:uid="{00000000-0005-0000-0000-0000AB080000}"/>
    <cellStyle name="Col Heading 32" xfId="2517" xr:uid="{00000000-0005-0000-0000-0000AC080000}"/>
    <cellStyle name="Col Heading 33" xfId="2518" xr:uid="{00000000-0005-0000-0000-0000AD080000}"/>
    <cellStyle name="Col Heading 4" xfId="2519" xr:uid="{00000000-0005-0000-0000-0000AE080000}"/>
    <cellStyle name="Col Heading 4 2" xfId="2520" xr:uid="{00000000-0005-0000-0000-0000AF080000}"/>
    <cellStyle name="Col Heading 4_Top 20-IR" xfId="2521" xr:uid="{00000000-0005-0000-0000-0000B0080000}"/>
    <cellStyle name="Col Heading 5" xfId="2522" xr:uid="{00000000-0005-0000-0000-0000B1080000}"/>
    <cellStyle name="Col Heading 6" xfId="2523" xr:uid="{00000000-0005-0000-0000-0000B2080000}"/>
    <cellStyle name="Col Heading 7" xfId="2524" xr:uid="{00000000-0005-0000-0000-0000B3080000}"/>
    <cellStyle name="Col Heading 8" xfId="2525" xr:uid="{00000000-0005-0000-0000-0000B4080000}"/>
    <cellStyle name="Col Heading 9" xfId="2526" xr:uid="{00000000-0005-0000-0000-0000B5080000}"/>
    <cellStyle name="Col Heads" xfId="2527" xr:uid="{00000000-0005-0000-0000-0000B6080000}"/>
    <cellStyle name="Col Heads 2" xfId="2528" xr:uid="{00000000-0005-0000-0000-0000B7080000}"/>
    <cellStyle name="Column_Title" xfId="2529" xr:uid="{00000000-0005-0000-0000-0000B8080000}"/>
    <cellStyle name="ColumnAttributeAbovePrompt" xfId="2530" xr:uid="{00000000-0005-0000-0000-0000B9080000}"/>
    <cellStyle name="ColumnAttributeAbovePrompt 2" xfId="2531" xr:uid="{00000000-0005-0000-0000-0000BA080000}"/>
    <cellStyle name="ColumnAttributePrompt" xfId="2532" xr:uid="{00000000-0005-0000-0000-0000BB080000}"/>
    <cellStyle name="ColumnAttributePrompt 2" xfId="2533" xr:uid="{00000000-0005-0000-0000-0000BC080000}"/>
    <cellStyle name="ColumnAttributeValue" xfId="2534" xr:uid="{00000000-0005-0000-0000-0000BD080000}"/>
    <cellStyle name="ColumnAttributeValue 2" xfId="2535" xr:uid="{00000000-0005-0000-0000-0000BE080000}"/>
    <cellStyle name="ColumnHeadingPrompt" xfId="2536" xr:uid="{00000000-0005-0000-0000-0000BF080000}"/>
    <cellStyle name="ColumnHeadingPrompt 2" xfId="2537" xr:uid="{00000000-0005-0000-0000-0000C0080000}"/>
    <cellStyle name="ColumnHeadingValue" xfId="2538" xr:uid="{00000000-0005-0000-0000-0000C1080000}"/>
    <cellStyle name="ColumnHeadingValue 2" xfId="2539" xr:uid="{00000000-0005-0000-0000-0000C2080000}"/>
    <cellStyle name="columns" xfId="2540" xr:uid="{00000000-0005-0000-0000-0000C3080000}"/>
    <cellStyle name="Comma" xfId="1" builtinId="3"/>
    <cellStyle name="Comma  - Style1" xfId="2541" xr:uid="{00000000-0005-0000-0000-0000C5080000}"/>
    <cellStyle name="Comma  - Style1 2" xfId="2542" xr:uid="{00000000-0005-0000-0000-0000C6080000}"/>
    <cellStyle name="Comma  - Style2" xfId="2543" xr:uid="{00000000-0005-0000-0000-0000C7080000}"/>
    <cellStyle name="Comma  - Style3" xfId="2544" xr:uid="{00000000-0005-0000-0000-0000C8080000}"/>
    <cellStyle name="Comma  - Style4" xfId="2545" xr:uid="{00000000-0005-0000-0000-0000C9080000}"/>
    <cellStyle name="Comma  - Style5" xfId="2546" xr:uid="{00000000-0005-0000-0000-0000CA080000}"/>
    <cellStyle name="Comma  - Style6" xfId="2547" xr:uid="{00000000-0005-0000-0000-0000CB080000}"/>
    <cellStyle name="Comma  - Style7" xfId="2548" xr:uid="{00000000-0005-0000-0000-0000CC080000}"/>
    <cellStyle name="Comma  - Style8" xfId="2549" xr:uid="{00000000-0005-0000-0000-0000CD080000}"/>
    <cellStyle name="comma (,0)" xfId="2550" xr:uid="{00000000-0005-0000-0000-0000CE080000}"/>
    <cellStyle name="comma (,0) 10" xfId="2551" xr:uid="{00000000-0005-0000-0000-0000CF080000}"/>
    <cellStyle name="comma (,0) 11" xfId="2552" xr:uid="{00000000-0005-0000-0000-0000D0080000}"/>
    <cellStyle name="comma (,0) 12" xfId="2553" xr:uid="{00000000-0005-0000-0000-0000D1080000}"/>
    <cellStyle name="comma (,0) 13" xfId="2554" xr:uid="{00000000-0005-0000-0000-0000D2080000}"/>
    <cellStyle name="comma (,0) 14" xfId="2555" xr:uid="{00000000-0005-0000-0000-0000D3080000}"/>
    <cellStyle name="comma (,0) 15" xfId="2556" xr:uid="{00000000-0005-0000-0000-0000D4080000}"/>
    <cellStyle name="comma (,0) 16" xfId="2557" xr:uid="{00000000-0005-0000-0000-0000D5080000}"/>
    <cellStyle name="comma (,0) 17" xfId="2558" xr:uid="{00000000-0005-0000-0000-0000D6080000}"/>
    <cellStyle name="comma (,0) 18" xfId="2559" xr:uid="{00000000-0005-0000-0000-0000D7080000}"/>
    <cellStyle name="comma (,0) 19" xfId="2560" xr:uid="{00000000-0005-0000-0000-0000D8080000}"/>
    <cellStyle name="comma (,0) 2" xfId="2561" xr:uid="{00000000-0005-0000-0000-0000D9080000}"/>
    <cellStyle name="comma (,0) 20" xfId="2562" xr:uid="{00000000-0005-0000-0000-0000DA080000}"/>
    <cellStyle name="comma (,0) 21" xfId="2563" xr:uid="{00000000-0005-0000-0000-0000DB080000}"/>
    <cellStyle name="comma (,0) 22" xfId="2564" xr:uid="{00000000-0005-0000-0000-0000DC080000}"/>
    <cellStyle name="comma (,0) 23" xfId="2565" xr:uid="{00000000-0005-0000-0000-0000DD080000}"/>
    <cellStyle name="comma (,0) 24" xfId="2566" xr:uid="{00000000-0005-0000-0000-0000DE080000}"/>
    <cellStyle name="comma (,0) 25" xfId="2567" xr:uid="{00000000-0005-0000-0000-0000DF080000}"/>
    <cellStyle name="comma (,0) 26" xfId="2568" xr:uid="{00000000-0005-0000-0000-0000E0080000}"/>
    <cellStyle name="comma (,0) 27" xfId="2569" xr:uid="{00000000-0005-0000-0000-0000E1080000}"/>
    <cellStyle name="comma (,0) 28" xfId="2570" xr:uid="{00000000-0005-0000-0000-0000E2080000}"/>
    <cellStyle name="comma (,0) 29" xfId="2571" xr:uid="{00000000-0005-0000-0000-0000E3080000}"/>
    <cellStyle name="comma (,0) 3" xfId="2572" xr:uid="{00000000-0005-0000-0000-0000E4080000}"/>
    <cellStyle name="comma (,0) 30" xfId="2573" xr:uid="{00000000-0005-0000-0000-0000E5080000}"/>
    <cellStyle name="comma (,0) 4" xfId="2574" xr:uid="{00000000-0005-0000-0000-0000E6080000}"/>
    <cellStyle name="comma (,0) 5" xfId="2575" xr:uid="{00000000-0005-0000-0000-0000E7080000}"/>
    <cellStyle name="comma (,0) 6" xfId="2576" xr:uid="{00000000-0005-0000-0000-0000E8080000}"/>
    <cellStyle name="comma (,0) 7" xfId="2577" xr:uid="{00000000-0005-0000-0000-0000E9080000}"/>
    <cellStyle name="comma (,0) 8" xfId="2578" xr:uid="{00000000-0005-0000-0000-0000EA080000}"/>
    <cellStyle name="comma (,0) 9" xfId="2579" xr:uid="{00000000-0005-0000-0000-0000EB080000}"/>
    <cellStyle name="comma (,1)" xfId="2580" xr:uid="{00000000-0005-0000-0000-0000EC080000}"/>
    <cellStyle name="comma (,1) 2" xfId="2581" xr:uid="{00000000-0005-0000-0000-0000ED080000}"/>
    <cellStyle name="comma (,1) 3" xfId="2582" xr:uid="{00000000-0005-0000-0000-0000EE080000}"/>
    <cellStyle name="comma (,1) 4" xfId="2583" xr:uid="{00000000-0005-0000-0000-0000EF080000}"/>
    <cellStyle name="comma (,2)" xfId="2584" xr:uid="{00000000-0005-0000-0000-0000F0080000}"/>
    <cellStyle name="comma (,2) 2" xfId="2585" xr:uid="{00000000-0005-0000-0000-0000F1080000}"/>
    <cellStyle name="comma (,2) 3" xfId="2586" xr:uid="{00000000-0005-0000-0000-0000F2080000}"/>
    <cellStyle name="comma (,2) 4" xfId="2587" xr:uid="{00000000-0005-0000-0000-0000F3080000}"/>
    <cellStyle name="comma (0)" xfId="2588" xr:uid="{00000000-0005-0000-0000-0000F4080000}"/>
    <cellStyle name="comma (K0)" xfId="2589" xr:uid="{00000000-0005-0000-0000-0000F5080000}"/>
    <cellStyle name="comma (K0) 10" xfId="2590" xr:uid="{00000000-0005-0000-0000-0000F6080000}"/>
    <cellStyle name="comma (K0) 11" xfId="2591" xr:uid="{00000000-0005-0000-0000-0000F7080000}"/>
    <cellStyle name="comma (K0) 12" xfId="2592" xr:uid="{00000000-0005-0000-0000-0000F8080000}"/>
    <cellStyle name="comma (K0) 13" xfId="2593" xr:uid="{00000000-0005-0000-0000-0000F9080000}"/>
    <cellStyle name="comma (K0) 14" xfId="2594" xr:uid="{00000000-0005-0000-0000-0000FA080000}"/>
    <cellStyle name="comma (K0) 15" xfId="2595" xr:uid="{00000000-0005-0000-0000-0000FB080000}"/>
    <cellStyle name="comma (K0) 16" xfId="2596" xr:uid="{00000000-0005-0000-0000-0000FC080000}"/>
    <cellStyle name="comma (K0) 17" xfId="2597" xr:uid="{00000000-0005-0000-0000-0000FD080000}"/>
    <cellStyle name="comma (K0) 18" xfId="2598" xr:uid="{00000000-0005-0000-0000-0000FE080000}"/>
    <cellStyle name="comma (K0) 19" xfId="2599" xr:uid="{00000000-0005-0000-0000-0000FF080000}"/>
    <cellStyle name="comma (K0) 2" xfId="2600" xr:uid="{00000000-0005-0000-0000-000000090000}"/>
    <cellStyle name="comma (K0) 20" xfId="2601" xr:uid="{00000000-0005-0000-0000-000001090000}"/>
    <cellStyle name="comma (K0) 21" xfId="2602" xr:uid="{00000000-0005-0000-0000-000002090000}"/>
    <cellStyle name="comma (K0) 22" xfId="2603" xr:uid="{00000000-0005-0000-0000-000003090000}"/>
    <cellStyle name="comma (K0) 23" xfId="2604" xr:uid="{00000000-0005-0000-0000-000004090000}"/>
    <cellStyle name="comma (K0) 24" xfId="2605" xr:uid="{00000000-0005-0000-0000-000005090000}"/>
    <cellStyle name="comma (K0) 25" xfId="2606" xr:uid="{00000000-0005-0000-0000-000006090000}"/>
    <cellStyle name="comma (K0) 26" xfId="2607" xr:uid="{00000000-0005-0000-0000-000007090000}"/>
    <cellStyle name="comma (K0) 27" xfId="2608" xr:uid="{00000000-0005-0000-0000-000008090000}"/>
    <cellStyle name="comma (K0) 28" xfId="2609" xr:uid="{00000000-0005-0000-0000-000009090000}"/>
    <cellStyle name="comma (K0) 29" xfId="2610" xr:uid="{00000000-0005-0000-0000-00000A090000}"/>
    <cellStyle name="comma (K0) 3" xfId="2611" xr:uid="{00000000-0005-0000-0000-00000B090000}"/>
    <cellStyle name="comma (K0) 30" xfId="2612" xr:uid="{00000000-0005-0000-0000-00000C090000}"/>
    <cellStyle name="comma (K0) 4" xfId="2613" xr:uid="{00000000-0005-0000-0000-00000D090000}"/>
    <cellStyle name="comma (K0) 5" xfId="2614" xr:uid="{00000000-0005-0000-0000-00000E090000}"/>
    <cellStyle name="comma (K0) 6" xfId="2615" xr:uid="{00000000-0005-0000-0000-00000F090000}"/>
    <cellStyle name="comma (K0) 7" xfId="2616" xr:uid="{00000000-0005-0000-0000-000010090000}"/>
    <cellStyle name="comma (K0) 8" xfId="2617" xr:uid="{00000000-0005-0000-0000-000011090000}"/>
    <cellStyle name="comma (K0) 9" xfId="2618" xr:uid="{00000000-0005-0000-0000-000012090000}"/>
    <cellStyle name="comma (K1)" xfId="2619" xr:uid="{00000000-0005-0000-0000-000013090000}"/>
    <cellStyle name="comma (K1) 2" xfId="2620" xr:uid="{00000000-0005-0000-0000-000014090000}"/>
    <cellStyle name="comma (K1) 3" xfId="2621" xr:uid="{00000000-0005-0000-0000-000015090000}"/>
    <cellStyle name="comma (K1) 4" xfId="2622" xr:uid="{00000000-0005-0000-0000-000016090000}"/>
    <cellStyle name="comma (M0)" xfId="2623" xr:uid="{00000000-0005-0000-0000-000017090000}"/>
    <cellStyle name="comma (M0) 2" xfId="2624" xr:uid="{00000000-0005-0000-0000-000018090000}"/>
    <cellStyle name="comma (M0) 3" xfId="2625" xr:uid="{00000000-0005-0000-0000-000019090000}"/>
    <cellStyle name="comma (M0) 4" xfId="2626" xr:uid="{00000000-0005-0000-0000-00001A090000}"/>
    <cellStyle name="comma (M1)" xfId="2627" xr:uid="{00000000-0005-0000-0000-00001B090000}"/>
    <cellStyle name="comma (M1) 2" xfId="2628" xr:uid="{00000000-0005-0000-0000-00001C090000}"/>
    <cellStyle name="comma (M1) 3" xfId="2629" xr:uid="{00000000-0005-0000-0000-00001D090000}"/>
    <cellStyle name="comma (M1) 4" xfId="2630" xr:uid="{00000000-0005-0000-0000-00001E090000}"/>
    <cellStyle name="Comma [00]" xfId="2631" xr:uid="{00000000-0005-0000-0000-00001F090000}"/>
    <cellStyle name="Comma [00] 10" xfId="2632" xr:uid="{00000000-0005-0000-0000-000020090000}"/>
    <cellStyle name="Comma [00] 11" xfId="2633" xr:uid="{00000000-0005-0000-0000-000021090000}"/>
    <cellStyle name="Comma [00] 2" xfId="2634" xr:uid="{00000000-0005-0000-0000-000022090000}"/>
    <cellStyle name="Comma [00] 3" xfId="2635" xr:uid="{00000000-0005-0000-0000-000023090000}"/>
    <cellStyle name="Comma [00] 4" xfId="2636" xr:uid="{00000000-0005-0000-0000-000024090000}"/>
    <cellStyle name="Comma [00] 5" xfId="2637" xr:uid="{00000000-0005-0000-0000-000025090000}"/>
    <cellStyle name="Comma [00] 6" xfId="2638" xr:uid="{00000000-0005-0000-0000-000026090000}"/>
    <cellStyle name="Comma [00] 7" xfId="2639" xr:uid="{00000000-0005-0000-0000-000027090000}"/>
    <cellStyle name="Comma [00] 8" xfId="2640" xr:uid="{00000000-0005-0000-0000-000028090000}"/>
    <cellStyle name="Comma [00] 9" xfId="2641" xr:uid="{00000000-0005-0000-0000-000029090000}"/>
    <cellStyle name="comma [1]" xfId="2642" xr:uid="{00000000-0005-0000-0000-00002A090000}"/>
    <cellStyle name="Comma [2]" xfId="2643" xr:uid="{00000000-0005-0000-0000-00002B090000}"/>
    <cellStyle name="Comma 0" xfId="2644" xr:uid="{00000000-0005-0000-0000-00002C090000}"/>
    <cellStyle name="Comma 0*" xfId="2645" xr:uid="{00000000-0005-0000-0000-00002D090000}"/>
    <cellStyle name="Comma 10" xfId="2646" xr:uid="{00000000-0005-0000-0000-00002E090000}"/>
    <cellStyle name="Comma 10 2" xfId="2647" xr:uid="{00000000-0005-0000-0000-00002F090000}"/>
    <cellStyle name="Comma 10 3" xfId="2648" xr:uid="{00000000-0005-0000-0000-000030090000}"/>
    <cellStyle name="Comma 10 4" xfId="2649" xr:uid="{00000000-0005-0000-0000-000031090000}"/>
    <cellStyle name="Comma 10 5" xfId="2650" xr:uid="{00000000-0005-0000-0000-000032090000}"/>
    <cellStyle name="Comma 10 6" xfId="2651" xr:uid="{00000000-0005-0000-0000-000033090000}"/>
    <cellStyle name="Comma 10 7" xfId="2652" xr:uid="{00000000-0005-0000-0000-000034090000}"/>
    <cellStyle name="Comma 10 8" xfId="2653" xr:uid="{00000000-0005-0000-0000-000035090000}"/>
    <cellStyle name="Comma 10 9" xfId="2654" xr:uid="{00000000-0005-0000-0000-000036090000}"/>
    <cellStyle name="Comma 11" xfId="2655" xr:uid="{00000000-0005-0000-0000-000037090000}"/>
    <cellStyle name="Comma 11 2" xfId="2656" xr:uid="{00000000-0005-0000-0000-000038090000}"/>
    <cellStyle name="Comma 11 3" xfId="2657" xr:uid="{00000000-0005-0000-0000-000039090000}"/>
    <cellStyle name="Comma 11 4" xfId="2658" xr:uid="{00000000-0005-0000-0000-00003A090000}"/>
    <cellStyle name="Comma 11 5" xfId="2659" xr:uid="{00000000-0005-0000-0000-00003B090000}"/>
    <cellStyle name="Comma 11 6" xfId="2660" xr:uid="{00000000-0005-0000-0000-00003C090000}"/>
    <cellStyle name="Comma 11 7" xfId="2661" xr:uid="{00000000-0005-0000-0000-00003D090000}"/>
    <cellStyle name="Comma 11 8" xfId="2662" xr:uid="{00000000-0005-0000-0000-00003E090000}"/>
    <cellStyle name="Comma 11 9" xfId="2663" xr:uid="{00000000-0005-0000-0000-00003F090000}"/>
    <cellStyle name="Comma 12" xfId="2664" xr:uid="{00000000-0005-0000-0000-000040090000}"/>
    <cellStyle name="Comma 12 2" xfId="2665" xr:uid="{00000000-0005-0000-0000-000041090000}"/>
    <cellStyle name="Comma 12 3" xfId="2666" xr:uid="{00000000-0005-0000-0000-000042090000}"/>
    <cellStyle name="Comma 12 4" xfId="2667" xr:uid="{00000000-0005-0000-0000-000043090000}"/>
    <cellStyle name="Comma 12 5" xfId="2668" xr:uid="{00000000-0005-0000-0000-000044090000}"/>
    <cellStyle name="Comma 12 6" xfId="2669" xr:uid="{00000000-0005-0000-0000-000045090000}"/>
    <cellStyle name="Comma 12 7" xfId="2670" xr:uid="{00000000-0005-0000-0000-000046090000}"/>
    <cellStyle name="Comma 12 8" xfId="2671" xr:uid="{00000000-0005-0000-0000-000047090000}"/>
    <cellStyle name="Comma 12 9" xfId="2672" xr:uid="{00000000-0005-0000-0000-000048090000}"/>
    <cellStyle name="Comma 13" xfId="2673" xr:uid="{00000000-0005-0000-0000-000049090000}"/>
    <cellStyle name="Comma 13 2" xfId="2674" xr:uid="{00000000-0005-0000-0000-00004A090000}"/>
    <cellStyle name="Comma 13 3" xfId="2675" xr:uid="{00000000-0005-0000-0000-00004B090000}"/>
    <cellStyle name="Comma 13 4" xfId="2676" xr:uid="{00000000-0005-0000-0000-00004C090000}"/>
    <cellStyle name="Comma 13 5" xfId="2677" xr:uid="{00000000-0005-0000-0000-00004D090000}"/>
    <cellStyle name="Comma 13 6" xfId="2678" xr:uid="{00000000-0005-0000-0000-00004E090000}"/>
    <cellStyle name="Comma 13 7" xfId="2679" xr:uid="{00000000-0005-0000-0000-00004F090000}"/>
    <cellStyle name="Comma 13 8" xfId="2680" xr:uid="{00000000-0005-0000-0000-000050090000}"/>
    <cellStyle name="Comma 13 9" xfId="2681" xr:uid="{00000000-0005-0000-0000-000051090000}"/>
    <cellStyle name="Comma 14" xfId="2682" xr:uid="{00000000-0005-0000-0000-000052090000}"/>
    <cellStyle name="Comma 14 2" xfId="2683" xr:uid="{00000000-0005-0000-0000-000053090000}"/>
    <cellStyle name="Comma 14 3" xfId="2684" xr:uid="{00000000-0005-0000-0000-000054090000}"/>
    <cellStyle name="Comma 14 4" xfId="2685" xr:uid="{00000000-0005-0000-0000-000055090000}"/>
    <cellStyle name="Comma 14 5" xfId="2686" xr:uid="{00000000-0005-0000-0000-000056090000}"/>
    <cellStyle name="Comma 14 6" xfId="2687" xr:uid="{00000000-0005-0000-0000-000057090000}"/>
    <cellStyle name="Comma 14 7" xfId="2688" xr:uid="{00000000-0005-0000-0000-000058090000}"/>
    <cellStyle name="Comma 14 8" xfId="2689" xr:uid="{00000000-0005-0000-0000-000059090000}"/>
    <cellStyle name="Comma 14 9" xfId="2690" xr:uid="{00000000-0005-0000-0000-00005A090000}"/>
    <cellStyle name="Comma 15" xfId="2691" xr:uid="{00000000-0005-0000-0000-00005B090000}"/>
    <cellStyle name="Comma 16" xfId="2692" xr:uid="{00000000-0005-0000-0000-00005C090000}"/>
    <cellStyle name="Comma 17" xfId="2693" xr:uid="{00000000-0005-0000-0000-00005D090000}"/>
    <cellStyle name="Comma 18" xfId="2694" xr:uid="{00000000-0005-0000-0000-00005E090000}"/>
    <cellStyle name="Comma 19" xfId="2695" xr:uid="{00000000-0005-0000-0000-00005F090000}"/>
    <cellStyle name="Comma 2" xfId="8" xr:uid="{00000000-0005-0000-0000-000060090000}"/>
    <cellStyle name="Comma 2 10" xfId="2696" xr:uid="{00000000-0005-0000-0000-000061090000}"/>
    <cellStyle name="Comma 2 2" xfId="9" xr:uid="{00000000-0005-0000-0000-000062090000}"/>
    <cellStyle name="Comma 2 2 2" xfId="2697" xr:uid="{00000000-0005-0000-0000-000063090000}"/>
    <cellStyle name="Comma 2 2 2 2" xfId="2698" xr:uid="{00000000-0005-0000-0000-000064090000}"/>
    <cellStyle name="Comma 2 2 3" xfId="2699" xr:uid="{00000000-0005-0000-0000-000065090000}"/>
    <cellStyle name="Comma 2 2 4" xfId="2700" xr:uid="{00000000-0005-0000-0000-000066090000}"/>
    <cellStyle name="Comma 2 3" xfId="2701" xr:uid="{00000000-0005-0000-0000-000067090000}"/>
    <cellStyle name="Comma 2 3 2" xfId="2702" xr:uid="{00000000-0005-0000-0000-000068090000}"/>
    <cellStyle name="Comma 2 3 3" xfId="2703" xr:uid="{00000000-0005-0000-0000-000069090000}"/>
    <cellStyle name="Comma 2 3 4" xfId="2704" xr:uid="{00000000-0005-0000-0000-00006A090000}"/>
    <cellStyle name="Comma 2 4" xfId="2705" xr:uid="{00000000-0005-0000-0000-00006B090000}"/>
    <cellStyle name="Comma 2 5" xfId="2706" xr:uid="{00000000-0005-0000-0000-00006C090000}"/>
    <cellStyle name="Comma 2 6" xfId="2707" xr:uid="{00000000-0005-0000-0000-00006D090000}"/>
    <cellStyle name="Comma 2 7" xfId="2708" xr:uid="{00000000-0005-0000-0000-00006E090000}"/>
    <cellStyle name="Comma 2 8" xfId="2709" xr:uid="{00000000-0005-0000-0000-00006F090000}"/>
    <cellStyle name="Comma 2 9" xfId="2710" xr:uid="{00000000-0005-0000-0000-000070090000}"/>
    <cellStyle name="Comma 20" xfId="2711" xr:uid="{00000000-0005-0000-0000-000071090000}"/>
    <cellStyle name="Comma 21" xfId="2712" xr:uid="{00000000-0005-0000-0000-000072090000}"/>
    <cellStyle name="Comma 22" xfId="2713" xr:uid="{00000000-0005-0000-0000-000073090000}"/>
    <cellStyle name="Comma 23" xfId="2714" xr:uid="{00000000-0005-0000-0000-000074090000}"/>
    <cellStyle name="Comma 24" xfId="2715" xr:uid="{00000000-0005-0000-0000-000075090000}"/>
    <cellStyle name="Comma 25" xfId="2716" xr:uid="{00000000-0005-0000-0000-000076090000}"/>
    <cellStyle name="Comma 26" xfId="2717" xr:uid="{00000000-0005-0000-0000-000077090000}"/>
    <cellStyle name="Comma 27" xfId="2718" xr:uid="{00000000-0005-0000-0000-000078090000}"/>
    <cellStyle name="Comma 28" xfId="2719" xr:uid="{00000000-0005-0000-0000-000079090000}"/>
    <cellStyle name="Comma 29" xfId="2720" xr:uid="{00000000-0005-0000-0000-00007A090000}"/>
    <cellStyle name="Comma 3" xfId="10" xr:uid="{00000000-0005-0000-0000-00007B090000}"/>
    <cellStyle name="Comma 3 10" xfId="2721" xr:uid="{00000000-0005-0000-0000-00007C090000}"/>
    <cellStyle name="Comma 3 11" xfId="2722" xr:uid="{00000000-0005-0000-0000-00007D090000}"/>
    <cellStyle name="Comma 3 2" xfId="11" xr:uid="{00000000-0005-0000-0000-00007E090000}"/>
    <cellStyle name="Comma 3 2 2" xfId="2723" xr:uid="{00000000-0005-0000-0000-00007F090000}"/>
    <cellStyle name="Comma 3 2 3" xfId="4355" xr:uid="{00000000-0005-0000-0000-000080090000}"/>
    <cellStyle name="Comma 3 3" xfId="2724" xr:uid="{00000000-0005-0000-0000-000081090000}"/>
    <cellStyle name="Comma 3 4" xfId="2725" xr:uid="{00000000-0005-0000-0000-000082090000}"/>
    <cellStyle name="Comma 3 5" xfId="2726" xr:uid="{00000000-0005-0000-0000-000083090000}"/>
    <cellStyle name="Comma 3 6" xfId="2727" xr:uid="{00000000-0005-0000-0000-000084090000}"/>
    <cellStyle name="Comma 3 7" xfId="2728" xr:uid="{00000000-0005-0000-0000-000085090000}"/>
    <cellStyle name="Comma 3 8" xfId="2729" xr:uid="{00000000-0005-0000-0000-000086090000}"/>
    <cellStyle name="Comma 3 9" xfId="2730" xr:uid="{00000000-0005-0000-0000-000087090000}"/>
    <cellStyle name="Comma 4" xfId="12" xr:uid="{00000000-0005-0000-0000-000088090000}"/>
    <cellStyle name="Comma 4 2" xfId="2731" xr:uid="{00000000-0005-0000-0000-000089090000}"/>
    <cellStyle name="Comma 4 3" xfId="2732" xr:uid="{00000000-0005-0000-0000-00008A090000}"/>
    <cellStyle name="Comma 4 4" xfId="2733" xr:uid="{00000000-0005-0000-0000-00008B090000}"/>
    <cellStyle name="Comma 4 5" xfId="2734" xr:uid="{00000000-0005-0000-0000-00008C090000}"/>
    <cellStyle name="Comma 4 6" xfId="2735" xr:uid="{00000000-0005-0000-0000-00008D090000}"/>
    <cellStyle name="Comma 4 7" xfId="2736" xr:uid="{00000000-0005-0000-0000-00008E090000}"/>
    <cellStyle name="Comma 4 8" xfId="2737" xr:uid="{00000000-0005-0000-0000-00008F090000}"/>
    <cellStyle name="Comma 4 9" xfId="2738" xr:uid="{00000000-0005-0000-0000-000090090000}"/>
    <cellStyle name="Comma 5" xfId="13" xr:uid="{00000000-0005-0000-0000-000091090000}"/>
    <cellStyle name="Comma 5 10" xfId="2739" xr:uid="{00000000-0005-0000-0000-000092090000}"/>
    <cellStyle name="Comma 5 11" xfId="2740" xr:uid="{00000000-0005-0000-0000-000093090000}"/>
    <cellStyle name="Comma 5 2" xfId="14" xr:uid="{00000000-0005-0000-0000-000094090000}"/>
    <cellStyle name="Comma 5 2 2" xfId="15" xr:uid="{00000000-0005-0000-0000-000095090000}"/>
    <cellStyle name="Comma 5 3" xfId="16" xr:uid="{00000000-0005-0000-0000-000096090000}"/>
    <cellStyle name="Comma 5 4" xfId="2741" xr:uid="{00000000-0005-0000-0000-000097090000}"/>
    <cellStyle name="Comma 5 5" xfId="2742" xr:uid="{00000000-0005-0000-0000-000098090000}"/>
    <cellStyle name="Comma 5 6" xfId="2743" xr:uid="{00000000-0005-0000-0000-000099090000}"/>
    <cellStyle name="Comma 5 7" xfId="2744" xr:uid="{00000000-0005-0000-0000-00009A090000}"/>
    <cellStyle name="Comma 5 8" xfId="2745" xr:uid="{00000000-0005-0000-0000-00009B090000}"/>
    <cellStyle name="Comma 5 9" xfId="2746" xr:uid="{00000000-0005-0000-0000-00009C090000}"/>
    <cellStyle name="Comma 6" xfId="17" xr:uid="{00000000-0005-0000-0000-00009D090000}"/>
    <cellStyle name="Comma 6 2" xfId="2747" xr:uid="{00000000-0005-0000-0000-00009E090000}"/>
    <cellStyle name="Comma 6 3" xfId="2748" xr:uid="{00000000-0005-0000-0000-00009F090000}"/>
    <cellStyle name="Comma 7" xfId="18" xr:uid="{00000000-0005-0000-0000-0000A0090000}"/>
    <cellStyle name="Comma 7 2" xfId="2749" xr:uid="{00000000-0005-0000-0000-0000A1090000}"/>
    <cellStyle name="Comma 7 3" xfId="2750" xr:uid="{00000000-0005-0000-0000-0000A2090000}"/>
    <cellStyle name="Comma 7 4" xfId="2751" xr:uid="{00000000-0005-0000-0000-0000A3090000}"/>
    <cellStyle name="Comma 7 5" xfId="2752" xr:uid="{00000000-0005-0000-0000-0000A4090000}"/>
    <cellStyle name="Comma 7 6" xfId="2753" xr:uid="{00000000-0005-0000-0000-0000A5090000}"/>
    <cellStyle name="Comma 7 7" xfId="2754" xr:uid="{00000000-0005-0000-0000-0000A6090000}"/>
    <cellStyle name="Comma 7 8" xfId="2755" xr:uid="{00000000-0005-0000-0000-0000A7090000}"/>
    <cellStyle name="Comma 7 9" xfId="2756" xr:uid="{00000000-0005-0000-0000-0000A8090000}"/>
    <cellStyle name="Comma 8" xfId="19" xr:uid="{00000000-0005-0000-0000-0000A9090000}"/>
    <cellStyle name="Comma 8 2" xfId="2757" xr:uid="{00000000-0005-0000-0000-0000AA090000}"/>
    <cellStyle name="Comma 8 3" xfId="2758" xr:uid="{00000000-0005-0000-0000-0000AB090000}"/>
    <cellStyle name="Comma 8 4" xfId="2759" xr:uid="{00000000-0005-0000-0000-0000AC090000}"/>
    <cellStyle name="Comma 8 5" xfId="2760" xr:uid="{00000000-0005-0000-0000-0000AD090000}"/>
    <cellStyle name="Comma 8 6" xfId="2761" xr:uid="{00000000-0005-0000-0000-0000AE090000}"/>
    <cellStyle name="Comma 8 7" xfId="2762" xr:uid="{00000000-0005-0000-0000-0000AF090000}"/>
    <cellStyle name="Comma 8 8" xfId="2763" xr:uid="{00000000-0005-0000-0000-0000B0090000}"/>
    <cellStyle name="Comma 8 9" xfId="2764" xr:uid="{00000000-0005-0000-0000-0000B1090000}"/>
    <cellStyle name="Comma 9" xfId="2765" xr:uid="{00000000-0005-0000-0000-0000B2090000}"/>
    <cellStyle name="Comma 9 2" xfId="2766" xr:uid="{00000000-0005-0000-0000-0000B3090000}"/>
    <cellStyle name="Comma 9 3" xfId="2767" xr:uid="{00000000-0005-0000-0000-0000B4090000}"/>
    <cellStyle name="Comma 9 4" xfId="2768" xr:uid="{00000000-0005-0000-0000-0000B5090000}"/>
    <cellStyle name="Comma 9 5" xfId="2769" xr:uid="{00000000-0005-0000-0000-0000B6090000}"/>
    <cellStyle name="Comma 9 6" xfId="2770" xr:uid="{00000000-0005-0000-0000-0000B7090000}"/>
    <cellStyle name="Comma 9 7" xfId="2771" xr:uid="{00000000-0005-0000-0000-0000B8090000}"/>
    <cellStyle name="Comma 9 8" xfId="2772" xr:uid="{00000000-0005-0000-0000-0000B9090000}"/>
    <cellStyle name="Comma 9 9" xfId="2773" xr:uid="{00000000-0005-0000-0000-0000BA090000}"/>
    <cellStyle name="comma zerodec" xfId="2774" xr:uid="{00000000-0005-0000-0000-0000BB090000}"/>
    <cellStyle name="Comma,0" xfId="2775" xr:uid="{00000000-0005-0000-0000-0000BC090000}"/>
    <cellStyle name="Comma,1" xfId="2776" xr:uid="{00000000-0005-0000-0000-0000BD090000}"/>
    <cellStyle name="Comma,2" xfId="2777" xr:uid="{00000000-0005-0000-0000-0000BE090000}"/>
    <cellStyle name="Comma0" xfId="2778" xr:uid="{00000000-0005-0000-0000-0000BF090000}"/>
    <cellStyle name="Comma0 - Modelo1" xfId="2779" xr:uid="{00000000-0005-0000-0000-0000C0090000}"/>
    <cellStyle name="Comma0 - Style1" xfId="2780" xr:uid="{00000000-0005-0000-0000-0000C1090000}"/>
    <cellStyle name="Comma0 - Style3" xfId="2781" xr:uid="{00000000-0005-0000-0000-0000C2090000}"/>
    <cellStyle name="Comma0 2" xfId="2782" xr:uid="{00000000-0005-0000-0000-0000C3090000}"/>
    <cellStyle name="Comma0 3" xfId="2783" xr:uid="{00000000-0005-0000-0000-0000C4090000}"/>
    <cellStyle name="Comma0 4" xfId="2784" xr:uid="{00000000-0005-0000-0000-0000C5090000}"/>
    <cellStyle name="Comma0 5" xfId="2785" xr:uid="{00000000-0005-0000-0000-0000C6090000}"/>
    <cellStyle name="Comma0 6" xfId="2786" xr:uid="{00000000-0005-0000-0000-0000C7090000}"/>
    <cellStyle name="Comma0 7" xfId="2787" xr:uid="{00000000-0005-0000-0000-0000C8090000}"/>
    <cellStyle name="Comma0 8" xfId="2788" xr:uid="{00000000-0005-0000-0000-0000C9090000}"/>
    <cellStyle name="Comma0_Book1 (3)" xfId="2789" xr:uid="{00000000-0005-0000-0000-0000CA090000}"/>
    <cellStyle name="Comma1 - Modelo2" xfId="2790" xr:uid="{00000000-0005-0000-0000-0000CB090000}"/>
    <cellStyle name="Comma1 - Style2" xfId="2791" xr:uid="{00000000-0005-0000-0000-0000CC090000}"/>
    <cellStyle name="Company Name" xfId="2792" xr:uid="{00000000-0005-0000-0000-0000CD090000}"/>
    <cellStyle name="Compressed" xfId="2793" xr:uid="{00000000-0005-0000-0000-0000CE090000}"/>
    <cellStyle name="Compressed 2" xfId="2794" xr:uid="{00000000-0005-0000-0000-0000CF090000}"/>
    <cellStyle name="Compressed 3" xfId="2795" xr:uid="{00000000-0005-0000-0000-0000D0090000}"/>
    <cellStyle name="Compressed 4" xfId="2796" xr:uid="{00000000-0005-0000-0000-0000D1090000}"/>
    <cellStyle name="Compressed 5" xfId="2797" xr:uid="{00000000-0005-0000-0000-0000D2090000}"/>
    <cellStyle name="Compressed 6" xfId="2798" xr:uid="{00000000-0005-0000-0000-0000D3090000}"/>
    <cellStyle name="Compressed 7" xfId="2799" xr:uid="{00000000-0005-0000-0000-0000D4090000}"/>
    <cellStyle name="Compressed 8" xfId="2800" xr:uid="{00000000-0005-0000-0000-0000D5090000}"/>
    <cellStyle name="COMPS" xfId="2801" xr:uid="{00000000-0005-0000-0000-0000D6090000}"/>
    <cellStyle name="ContentsHyperlink" xfId="2802" xr:uid="{00000000-0005-0000-0000-0000D7090000}"/>
    <cellStyle name="ContentsHyperlink 2" xfId="2803" xr:uid="{00000000-0005-0000-0000-0000D8090000}"/>
    <cellStyle name="ContentsHyperlink 3" xfId="2804" xr:uid="{00000000-0005-0000-0000-0000D9090000}"/>
    <cellStyle name="ContentsHyperlink 4" xfId="2805" xr:uid="{00000000-0005-0000-0000-0000DA090000}"/>
    <cellStyle name="ContentsHyperlink 5" xfId="2806" xr:uid="{00000000-0005-0000-0000-0000DB090000}"/>
    <cellStyle name="ContentsHyperlink 6" xfId="2807" xr:uid="{00000000-0005-0000-0000-0000DC090000}"/>
    <cellStyle name="ContentsHyperlink 7" xfId="2808" xr:uid="{00000000-0005-0000-0000-0000DD090000}"/>
    <cellStyle name="ContentsHyperlink 8" xfId="2809" xr:uid="{00000000-0005-0000-0000-0000DE090000}"/>
    <cellStyle name="Contracts" xfId="2810" xr:uid="{00000000-0005-0000-0000-0000DF090000}"/>
    <cellStyle name="Copied" xfId="2811" xr:uid="{00000000-0005-0000-0000-0000E0090000}"/>
    <cellStyle name="Copied 2" xfId="2812" xr:uid="{00000000-0005-0000-0000-0000E1090000}"/>
    <cellStyle name="Copied 3" xfId="2813" xr:uid="{00000000-0005-0000-0000-0000E2090000}"/>
    <cellStyle name="Copied 4" xfId="2814" xr:uid="{00000000-0005-0000-0000-0000E3090000}"/>
    <cellStyle name="Copied 5" xfId="2815" xr:uid="{00000000-0005-0000-0000-0000E4090000}"/>
    <cellStyle name="Copied 6" xfId="2816" xr:uid="{00000000-0005-0000-0000-0000E5090000}"/>
    <cellStyle name="Copied 7" xfId="2817" xr:uid="{00000000-0005-0000-0000-0000E6090000}"/>
    <cellStyle name="Copied 8" xfId="2818" xr:uid="{00000000-0005-0000-0000-0000E7090000}"/>
    <cellStyle name="COST1" xfId="2819" xr:uid="{00000000-0005-0000-0000-0000E8090000}"/>
    <cellStyle name="COST1 2" xfId="2820" xr:uid="{00000000-0005-0000-0000-0000E9090000}"/>
    <cellStyle name="COST1 3" xfId="2821" xr:uid="{00000000-0005-0000-0000-0000EA090000}"/>
    <cellStyle name="COST1 4" xfId="2822" xr:uid="{00000000-0005-0000-0000-0000EB090000}"/>
    <cellStyle name="COST1 5" xfId="2823" xr:uid="{00000000-0005-0000-0000-0000EC090000}"/>
    <cellStyle name="COST1 6" xfId="2824" xr:uid="{00000000-0005-0000-0000-0000ED090000}"/>
    <cellStyle name="COST1 7" xfId="2825" xr:uid="{00000000-0005-0000-0000-0000EE090000}"/>
    <cellStyle name="COST1 8" xfId="2826" xr:uid="{00000000-0005-0000-0000-0000EF090000}"/>
    <cellStyle name="Cover Date" xfId="2827" xr:uid="{00000000-0005-0000-0000-0000F0090000}"/>
    <cellStyle name="Cover Subtitle" xfId="2828" xr:uid="{00000000-0005-0000-0000-0000F1090000}"/>
    <cellStyle name="Cover Title" xfId="2829" xr:uid="{00000000-0005-0000-0000-0000F2090000}"/>
    <cellStyle name="cross_pull" xfId="2830" xr:uid="{00000000-0005-0000-0000-0000F3090000}"/>
    <cellStyle name="Currency" xfId="2" builtinId="4"/>
    <cellStyle name="Currency (,0)" xfId="2831" xr:uid="{00000000-0005-0000-0000-0000F5090000}"/>
    <cellStyle name="Currency (,0) 2" xfId="2832" xr:uid="{00000000-0005-0000-0000-0000F6090000}"/>
    <cellStyle name="Currency (,0) 3" xfId="2833" xr:uid="{00000000-0005-0000-0000-0000F7090000}"/>
    <cellStyle name="Currency (,0) 4" xfId="2834" xr:uid="{00000000-0005-0000-0000-0000F8090000}"/>
    <cellStyle name="currency (,1)" xfId="2835" xr:uid="{00000000-0005-0000-0000-0000F9090000}"/>
    <cellStyle name="currency (,1) 2" xfId="2836" xr:uid="{00000000-0005-0000-0000-0000FA090000}"/>
    <cellStyle name="currency (,1) 3" xfId="2837" xr:uid="{00000000-0005-0000-0000-0000FB090000}"/>
    <cellStyle name="currency (,1) 4" xfId="2838" xr:uid="{00000000-0005-0000-0000-0000FC090000}"/>
    <cellStyle name="currency (,2)" xfId="2839" xr:uid="{00000000-0005-0000-0000-0000FD090000}"/>
    <cellStyle name="currency (,2) 2" xfId="2840" xr:uid="{00000000-0005-0000-0000-0000FE090000}"/>
    <cellStyle name="currency (,2) 3" xfId="2841" xr:uid="{00000000-0005-0000-0000-0000FF090000}"/>
    <cellStyle name="currency (,2) 4" xfId="2842" xr:uid="{00000000-0005-0000-0000-0000000A0000}"/>
    <cellStyle name="currency (,3)" xfId="2843" xr:uid="{00000000-0005-0000-0000-0000010A0000}"/>
    <cellStyle name="currency (K0)" xfId="2844" xr:uid="{00000000-0005-0000-0000-0000020A0000}"/>
    <cellStyle name="currency (K0) 10" xfId="2845" xr:uid="{00000000-0005-0000-0000-0000030A0000}"/>
    <cellStyle name="currency (K0) 11" xfId="2846" xr:uid="{00000000-0005-0000-0000-0000040A0000}"/>
    <cellStyle name="currency (K0) 12" xfId="2847" xr:uid="{00000000-0005-0000-0000-0000050A0000}"/>
    <cellStyle name="currency (K0) 13" xfId="2848" xr:uid="{00000000-0005-0000-0000-0000060A0000}"/>
    <cellStyle name="currency (K0) 14" xfId="2849" xr:uid="{00000000-0005-0000-0000-0000070A0000}"/>
    <cellStyle name="currency (K0) 15" xfId="2850" xr:uid="{00000000-0005-0000-0000-0000080A0000}"/>
    <cellStyle name="currency (K0) 16" xfId="2851" xr:uid="{00000000-0005-0000-0000-0000090A0000}"/>
    <cellStyle name="currency (K0) 17" xfId="2852" xr:uid="{00000000-0005-0000-0000-00000A0A0000}"/>
    <cellStyle name="currency (K0) 18" xfId="2853" xr:uid="{00000000-0005-0000-0000-00000B0A0000}"/>
    <cellStyle name="currency (K0) 19" xfId="2854" xr:uid="{00000000-0005-0000-0000-00000C0A0000}"/>
    <cellStyle name="currency (K0) 2" xfId="2855" xr:uid="{00000000-0005-0000-0000-00000D0A0000}"/>
    <cellStyle name="currency (K0) 20" xfId="2856" xr:uid="{00000000-0005-0000-0000-00000E0A0000}"/>
    <cellStyle name="currency (K0) 21" xfId="2857" xr:uid="{00000000-0005-0000-0000-00000F0A0000}"/>
    <cellStyle name="currency (K0) 22" xfId="2858" xr:uid="{00000000-0005-0000-0000-0000100A0000}"/>
    <cellStyle name="currency (K0) 23" xfId="2859" xr:uid="{00000000-0005-0000-0000-0000110A0000}"/>
    <cellStyle name="currency (K0) 24" xfId="2860" xr:uid="{00000000-0005-0000-0000-0000120A0000}"/>
    <cellStyle name="currency (K0) 25" xfId="2861" xr:uid="{00000000-0005-0000-0000-0000130A0000}"/>
    <cellStyle name="currency (K0) 26" xfId="2862" xr:uid="{00000000-0005-0000-0000-0000140A0000}"/>
    <cellStyle name="currency (K0) 27" xfId="2863" xr:uid="{00000000-0005-0000-0000-0000150A0000}"/>
    <cellStyle name="currency (K0) 28" xfId="2864" xr:uid="{00000000-0005-0000-0000-0000160A0000}"/>
    <cellStyle name="currency (K0) 29" xfId="2865" xr:uid="{00000000-0005-0000-0000-0000170A0000}"/>
    <cellStyle name="currency (K0) 3" xfId="2866" xr:uid="{00000000-0005-0000-0000-0000180A0000}"/>
    <cellStyle name="currency (K0) 30" xfId="2867" xr:uid="{00000000-0005-0000-0000-0000190A0000}"/>
    <cellStyle name="currency (K0) 4" xfId="2868" xr:uid="{00000000-0005-0000-0000-00001A0A0000}"/>
    <cellStyle name="currency (K0) 5" xfId="2869" xr:uid="{00000000-0005-0000-0000-00001B0A0000}"/>
    <cellStyle name="currency (K0) 6" xfId="2870" xr:uid="{00000000-0005-0000-0000-00001C0A0000}"/>
    <cellStyle name="currency (K0) 7" xfId="2871" xr:uid="{00000000-0005-0000-0000-00001D0A0000}"/>
    <cellStyle name="currency (K0) 8" xfId="2872" xr:uid="{00000000-0005-0000-0000-00001E0A0000}"/>
    <cellStyle name="currency (K0) 9" xfId="2873" xr:uid="{00000000-0005-0000-0000-00001F0A0000}"/>
    <cellStyle name="currency (K1)" xfId="2874" xr:uid="{00000000-0005-0000-0000-0000200A0000}"/>
    <cellStyle name="currency (K1) 2" xfId="2875" xr:uid="{00000000-0005-0000-0000-0000210A0000}"/>
    <cellStyle name="currency (K1) 3" xfId="2876" xr:uid="{00000000-0005-0000-0000-0000220A0000}"/>
    <cellStyle name="currency (K1) 4" xfId="2877" xr:uid="{00000000-0005-0000-0000-0000230A0000}"/>
    <cellStyle name="currency (K㰰)" xfId="2878" xr:uid="{00000000-0005-0000-0000-0000240A0000}"/>
    <cellStyle name="currency (M0)" xfId="2879" xr:uid="{00000000-0005-0000-0000-0000250A0000}"/>
    <cellStyle name="currency (M0) 2" xfId="2880" xr:uid="{00000000-0005-0000-0000-0000260A0000}"/>
    <cellStyle name="currency (M0) 3" xfId="2881" xr:uid="{00000000-0005-0000-0000-0000270A0000}"/>
    <cellStyle name="currency (M0) 4" xfId="2882" xr:uid="{00000000-0005-0000-0000-0000280A0000}"/>
    <cellStyle name="currency (M1)" xfId="2883" xr:uid="{00000000-0005-0000-0000-0000290A0000}"/>
    <cellStyle name="currency (M1) 2" xfId="2884" xr:uid="{00000000-0005-0000-0000-00002A0A0000}"/>
    <cellStyle name="currency (M1) 3" xfId="2885" xr:uid="{00000000-0005-0000-0000-00002B0A0000}"/>
    <cellStyle name="currency (M1) 4" xfId="2886" xr:uid="{00000000-0005-0000-0000-00002C0A0000}"/>
    <cellStyle name="Currency [0] _KOL0698" xfId="2887" xr:uid="{00000000-0005-0000-0000-00002D0A0000}"/>
    <cellStyle name="Currency [00]" xfId="2888" xr:uid="{00000000-0005-0000-0000-00002E0A0000}"/>
    <cellStyle name="Currency [00] 10" xfId="2889" xr:uid="{00000000-0005-0000-0000-00002F0A0000}"/>
    <cellStyle name="Currency [00] 11" xfId="2890" xr:uid="{00000000-0005-0000-0000-0000300A0000}"/>
    <cellStyle name="Currency [00] 2" xfId="2891" xr:uid="{00000000-0005-0000-0000-0000310A0000}"/>
    <cellStyle name="Currency [00] 3" xfId="2892" xr:uid="{00000000-0005-0000-0000-0000320A0000}"/>
    <cellStyle name="Currency [00] 4" xfId="2893" xr:uid="{00000000-0005-0000-0000-0000330A0000}"/>
    <cellStyle name="Currency [00] 5" xfId="2894" xr:uid="{00000000-0005-0000-0000-0000340A0000}"/>
    <cellStyle name="Currency [00] 6" xfId="2895" xr:uid="{00000000-0005-0000-0000-0000350A0000}"/>
    <cellStyle name="Currency [00] 7" xfId="2896" xr:uid="{00000000-0005-0000-0000-0000360A0000}"/>
    <cellStyle name="Currency [00] 8" xfId="2897" xr:uid="{00000000-0005-0000-0000-0000370A0000}"/>
    <cellStyle name="Currency [00] 9" xfId="2898" xr:uid="{00000000-0005-0000-0000-0000380A0000}"/>
    <cellStyle name="Currency [1]" xfId="2899" xr:uid="{00000000-0005-0000-0000-0000390A0000}"/>
    <cellStyle name="Currency [2]" xfId="2900" xr:uid="{00000000-0005-0000-0000-00003A0A0000}"/>
    <cellStyle name="Currency 0" xfId="2901" xr:uid="{00000000-0005-0000-0000-00003B0A0000}"/>
    <cellStyle name="Currency 10" xfId="2902" xr:uid="{00000000-0005-0000-0000-00003C0A0000}"/>
    <cellStyle name="Currency 11" xfId="2903" xr:uid="{00000000-0005-0000-0000-00003D0A0000}"/>
    <cellStyle name="Currency 12" xfId="2904" xr:uid="{00000000-0005-0000-0000-00003E0A0000}"/>
    <cellStyle name="Currency 13" xfId="2905" xr:uid="{00000000-0005-0000-0000-00003F0A0000}"/>
    <cellStyle name="Currency 14" xfId="2906" xr:uid="{00000000-0005-0000-0000-0000400A0000}"/>
    <cellStyle name="Currency 15" xfId="2907" xr:uid="{00000000-0005-0000-0000-0000410A0000}"/>
    <cellStyle name="Currency 16" xfId="2908" xr:uid="{00000000-0005-0000-0000-0000420A0000}"/>
    <cellStyle name="Currency 17" xfId="2909" xr:uid="{00000000-0005-0000-0000-0000430A0000}"/>
    <cellStyle name="Currency 18" xfId="2910" xr:uid="{00000000-0005-0000-0000-0000440A0000}"/>
    <cellStyle name="Currency 19" xfId="2911" xr:uid="{00000000-0005-0000-0000-0000450A0000}"/>
    <cellStyle name="Currency 2" xfId="20" xr:uid="{00000000-0005-0000-0000-0000460A0000}"/>
    <cellStyle name="Currency 2 10" xfId="21" xr:uid="{00000000-0005-0000-0000-0000470A0000}"/>
    <cellStyle name="Currency 2 100" xfId="22" xr:uid="{00000000-0005-0000-0000-0000480A0000}"/>
    <cellStyle name="Currency 2 101" xfId="23" xr:uid="{00000000-0005-0000-0000-0000490A0000}"/>
    <cellStyle name="Currency 2 102" xfId="24" xr:uid="{00000000-0005-0000-0000-00004A0A0000}"/>
    <cellStyle name="Currency 2 103" xfId="25" xr:uid="{00000000-0005-0000-0000-00004B0A0000}"/>
    <cellStyle name="Currency 2 104" xfId="26" xr:uid="{00000000-0005-0000-0000-00004C0A0000}"/>
    <cellStyle name="Currency 2 105" xfId="27" xr:uid="{00000000-0005-0000-0000-00004D0A0000}"/>
    <cellStyle name="Currency 2 106" xfId="28" xr:uid="{00000000-0005-0000-0000-00004E0A0000}"/>
    <cellStyle name="Currency 2 107" xfId="29" xr:uid="{00000000-0005-0000-0000-00004F0A0000}"/>
    <cellStyle name="Currency 2 108" xfId="30" xr:uid="{00000000-0005-0000-0000-0000500A0000}"/>
    <cellStyle name="Currency 2 109" xfId="31" xr:uid="{00000000-0005-0000-0000-0000510A0000}"/>
    <cellStyle name="Currency 2 11" xfId="32" xr:uid="{00000000-0005-0000-0000-0000520A0000}"/>
    <cellStyle name="Currency 2 110" xfId="33" xr:uid="{00000000-0005-0000-0000-0000530A0000}"/>
    <cellStyle name="Currency 2 111" xfId="34" xr:uid="{00000000-0005-0000-0000-0000540A0000}"/>
    <cellStyle name="Currency 2 112" xfId="35" xr:uid="{00000000-0005-0000-0000-0000550A0000}"/>
    <cellStyle name="Currency 2 113" xfId="36" xr:uid="{00000000-0005-0000-0000-0000560A0000}"/>
    <cellStyle name="Currency 2 114" xfId="37" xr:uid="{00000000-0005-0000-0000-0000570A0000}"/>
    <cellStyle name="Currency 2 115" xfId="38" xr:uid="{00000000-0005-0000-0000-0000580A0000}"/>
    <cellStyle name="Currency 2 116" xfId="39" xr:uid="{00000000-0005-0000-0000-0000590A0000}"/>
    <cellStyle name="Currency 2 117" xfId="40" xr:uid="{00000000-0005-0000-0000-00005A0A0000}"/>
    <cellStyle name="Currency 2 118" xfId="41" xr:uid="{00000000-0005-0000-0000-00005B0A0000}"/>
    <cellStyle name="Currency 2 119" xfId="42" xr:uid="{00000000-0005-0000-0000-00005C0A0000}"/>
    <cellStyle name="Currency 2 12" xfId="43" xr:uid="{00000000-0005-0000-0000-00005D0A0000}"/>
    <cellStyle name="Currency 2 120" xfId="44" xr:uid="{00000000-0005-0000-0000-00005E0A0000}"/>
    <cellStyle name="Currency 2 121" xfId="45" xr:uid="{00000000-0005-0000-0000-00005F0A0000}"/>
    <cellStyle name="Currency 2 122" xfId="46" xr:uid="{00000000-0005-0000-0000-0000600A0000}"/>
    <cellStyle name="Currency 2 123" xfId="47" xr:uid="{00000000-0005-0000-0000-0000610A0000}"/>
    <cellStyle name="Currency 2 124" xfId="48" xr:uid="{00000000-0005-0000-0000-0000620A0000}"/>
    <cellStyle name="Currency 2 125" xfId="49" xr:uid="{00000000-0005-0000-0000-0000630A0000}"/>
    <cellStyle name="Currency 2 126" xfId="50" xr:uid="{00000000-0005-0000-0000-0000640A0000}"/>
    <cellStyle name="Currency 2 127" xfId="51" xr:uid="{00000000-0005-0000-0000-0000650A0000}"/>
    <cellStyle name="Currency 2 128" xfId="52" xr:uid="{00000000-0005-0000-0000-0000660A0000}"/>
    <cellStyle name="Currency 2 129" xfId="53" xr:uid="{00000000-0005-0000-0000-0000670A0000}"/>
    <cellStyle name="Currency 2 13" xfId="54" xr:uid="{00000000-0005-0000-0000-0000680A0000}"/>
    <cellStyle name="Currency 2 130" xfId="55" xr:uid="{00000000-0005-0000-0000-0000690A0000}"/>
    <cellStyle name="Currency 2 131" xfId="56" xr:uid="{00000000-0005-0000-0000-00006A0A0000}"/>
    <cellStyle name="Currency 2 132" xfId="57" xr:uid="{00000000-0005-0000-0000-00006B0A0000}"/>
    <cellStyle name="Currency 2 133" xfId="58" xr:uid="{00000000-0005-0000-0000-00006C0A0000}"/>
    <cellStyle name="Currency 2 134" xfId="59" xr:uid="{00000000-0005-0000-0000-00006D0A0000}"/>
    <cellStyle name="Currency 2 135" xfId="60" xr:uid="{00000000-0005-0000-0000-00006E0A0000}"/>
    <cellStyle name="Currency 2 136" xfId="61" xr:uid="{00000000-0005-0000-0000-00006F0A0000}"/>
    <cellStyle name="Currency 2 137" xfId="62" xr:uid="{00000000-0005-0000-0000-0000700A0000}"/>
    <cellStyle name="Currency 2 138" xfId="63" xr:uid="{00000000-0005-0000-0000-0000710A0000}"/>
    <cellStyle name="Currency 2 139" xfId="64" xr:uid="{00000000-0005-0000-0000-0000720A0000}"/>
    <cellStyle name="Currency 2 14" xfId="65" xr:uid="{00000000-0005-0000-0000-0000730A0000}"/>
    <cellStyle name="Currency 2 140" xfId="66" xr:uid="{00000000-0005-0000-0000-0000740A0000}"/>
    <cellStyle name="Currency 2 141" xfId="67" xr:uid="{00000000-0005-0000-0000-0000750A0000}"/>
    <cellStyle name="Currency 2 142" xfId="68" xr:uid="{00000000-0005-0000-0000-0000760A0000}"/>
    <cellStyle name="Currency 2 143" xfId="69" xr:uid="{00000000-0005-0000-0000-0000770A0000}"/>
    <cellStyle name="Currency 2 144" xfId="70" xr:uid="{00000000-0005-0000-0000-0000780A0000}"/>
    <cellStyle name="Currency 2 145" xfId="71" xr:uid="{00000000-0005-0000-0000-0000790A0000}"/>
    <cellStyle name="Currency 2 146" xfId="72" xr:uid="{00000000-0005-0000-0000-00007A0A0000}"/>
    <cellStyle name="Currency 2 147" xfId="73" xr:uid="{00000000-0005-0000-0000-00007B0A0000}"/>
    <cellStyle name="Currency 2 148" xfId="74" xr:uid="{00000000-0005-0000-0000-00007C0A0000}"/>
    <cellStyle name="Currency 2 149" xfId="75" xr:uid="{00000000-0005-0000-0000-00007D0A0000}"/>
    <cellStyle name="Currency 2 15" xfId="76" xr:uid="{00000000-0005-0000-0000-00007E0A0000}"/>
    <cellStyle name="Currency 2 150" xfId="77" xr:uid="{00000000-0005-0000-0000-00007F0A0000}"/>
    <cellStyle name="Currency 2 151" xfId="78" xr:uid="{00000000-0005-0000-0000-0000800A0000}"/>
    <cellStyle name="Currency 2 152" xfId="79" xr:uid="{00000000-0005-0000-0000-0000810A0000}"/>
    <cellStyle name="Currency 2 153" xfId="80" xr:uid="{00000000-0005-0000-0000-0000820A0000}"/>
    <cellStyle name="Currency 2 154" xfId="81" xr:uid="{00000000-0005-0000-0000-0000830A0000}"/>
    <cellStyle name="Currency 2 155" xfId="82" xr:uid="{00000000-0005-0000-0000-0000840A0000}"/>
    <cellStyle name="Currency 2 156" xfId="83" xr:uid="{00000000-0005-0000-0000-0000850A0000}"/>
    <cellStyle name="Currency 2 157" xfId="84" xr:uid="{00000000-0005-0000-0000-0000860A0000}"/>
    <cellStyle name="Currency 2 158" xfId="85" xr:uid="{00000000-0005-0000-0000-0000870A0000}"/>
    <cellStyle name="Currency 2 159" xfId="86" xr:uid="{00000000-0005-0000-0000-0000880A0000}"/>
    <cellStyle name="Currency 2 16" xfId="87" xr:uid="{00000000-0005-0000-0000-0000890A0000}"/>
    <cellStyle name="Currency 2 160" xfId="88" xr:uid="{00000000-0005-0000-0000-00008A0A0000}"/>
    <cellStyle name="Currency 2 161" xfId="89" xr:uid="{00000000-0005-0000-0000-00008B0A0000}"/>
    <cellStyle name="Currency 2 162" xfId="90" xr:uid="{00000000-0005-0000-0000-00008C0A0000}"/>
    <cellStyle name="Currency 2 163" xfId="91" xr:uid="{00000000-0005-0000-0000-00008D0A0000}"/>
    <cellStyle name="Currency 2 164" xfId="92" xr:uid="{00000000-0005-0000-0000-00008E0A0000}"/>
    <cellStyle name="Currency 2 165" xfId="93" xr:uid="{00000000-0005-0000-0000-00008F0A0000}"/>
    <cellStyle name="Currency 2 166" xfId="94" xr:uid="{00000000-0005-0000-0000-0000900A0000}"/>
    <cellStyle name="Currency 2 167" xfId="95" xr:uid="{00000000-0005-0000-0000-0000910A0000}"/>
    <cellStyle name="Currency 2 168" xfId="96" xr:uid="{00000000-0005-0000-0000-0000920A0000}"/>
    <cellStyle name="Currency 2 169" xfId="97" xr:uid="{00000000-0005-0000-0000-0000930A0000}"/>
    <cellStyle name="Currency 2 17" xfId="98" xr:uid="{00000000-0005-0000-0000-0000940A0000}"/>
    <cellStyle name="Currency 2 170" xfId="99" xr:uid="{00000000-0005-0000-0000-0000950A0000}"/>
    <cellStyle name="Currency 2 171" xfId="100" xr:uid="{00000000-0005-0000-0000-0000960A0000}"/>
    <cellStyle name="Currency 2 172" xfId="101" xr:uid="{00000000-0005-0000-0000-0000970A0000}"/>
    <cellStyle name="Currency 2 173" xfId="102" xr:uid="{00000000-0005-0000-0000-0000980A0000}"/>
    <cellStyle name="Currency 2 174" xfId="103" xr:uid="{00000000-0005-0000-0000-0000990A0000}"/>
    <cellStyle name="Currency 2 175" xfId="104" xr:uid="{00000000-0005-0000-0000-00009A0A0000}"/>
    <cellStyle name="Currency 2 176" xfId="105" xr:uid="{00000000-0005-0000-0000-00009B0A0000}"/>
    <cellStyle name="Currency 2 177" xfId="106" xr:uid="{00000000-0005-0000-0000-00009C0A0000}"/>
    <cellStyle name="Currency 2 178" xfId="107" xr:uid="{00000000-0005-0000-0000-00009D0A0000}"/>
    <cellStyle name="Currency 2 179" xfId="108" xr:uid="{00000000-0005-0000-0000-00009E0A0000}"/>
    <cellStyle name="Currency 2 18" xfId="109" xr:uid="{00000000-0005-0000-0000-00009F0A0000}"/>
    <cellStyle name="Currency 2 180" xfId="110" xr:uid="{00000000-0005-0000-0000-0000A00A0000}"/>
    <cellStyle name="Currency 2 181" xfId="111" xr:uid="{00000000-0005-0000-0000-0000A10A0000}"/>
    <cellStyle name="Currency 2 182" xfId="112" xr:uid="{00000000-0005-0000-0000-0000A20A0000}"/>
    <cellStyle name="Currency 2 183" xfId="113" xr:uid="{00000000-0005-0000-0000-0000A30A0000}"/>
    <cellStyle name="Currency 2 184" xfId="114" xr:uid="{00000000-0005-0000-0000-0000A40A0000}"/>
    <cellStyle name="Currency 2 185" xfId="115" xr:uid="{00000000-0005-0000-0000-0000A50A0000}"/>
    <cellStyle name="Currency 2 186" xfId="116" xr:uid="{00000000-0005-0000-0000-0000A60A0000}"/>
    <cellStyle name="Currency 2 187" xfId="117" xr:uid="{00000000-0005-0000-0000-0000A70A0000}"/>
    <cellStyle name="Currency 2 188" xfId="118" xr:uid="{00000000-0005-0000-0000-0000A80A0000}"/>
    <cellStyle name="Currency 2 189" xfId="119" xr:uid="{00000000-0005-0000-0000-0000A90A0000}"/>
    <cellStyle name="Currency 2 19" xfId="120" xr:uid="{00000000-0005-0000-0000-0000AA0A0000}"/>
    <cellStyle name="Currency 2 190" xfId="121" xr:uid="{00000000-0005-0000-0000-0000AB0A0000}"/>
    <cellStyle name="Currency 2 191" xfId="122" xr:uid="{00000000-0005-0000-0000-0000AC0A0000}"/>
    <cellStyle name="Currency 2 192" xfId="123" xr:uid="{00000000-0005-0000-0000-0000AD0A0000}"/>
    <cellStyle name="Currency 2 193" xfId="124" xr:uid="{00000000-0005-0000-0000-0000AE0A0000}"/>
    <cellStyle name="Currency 2 194" xfId="125" xr:uid="{00000000-0005-0000-0000-0000AF0A0000}"/>
    <cellStyle name="Currency 2 195" xfId="126" xr:uid="{00000000-0005-0000-0000-0000B00A0000}"/>
    <cellStyle name="Currency 2 196" xfId="127" xr:uid="{00000000-0005-0000-0000-0000B10A0000}"/>
    <cellStyle name="Currency 2 197" xfId="128" xr:uid="{00000000-0005-0000-0000-0000B20A0000}"/>
    <cellStyle name="Currency 2 198" xfId="129" xr:uid="{00000000-0005-0000-0000-0000B30A0000}"/>
    <cellStyle name="Currency 2 199" xfId="130" xr:uid="{00000000-0005-0000-0000-0000B40A0000}"/>
    <cellStyle name="Currency 2 2" xfId="131" xr:uid="{00000000-0005-0000-0000-0000B50A0000}"/>
    <cellStyle name="Currency 2 20" xfId="132" xr:uid="{00000000-0005-0000-0000-0000B60A0000}"/>
    <cellStyle name="Currency 2 200" xfId="133" xr:uid="{00000000-0005-0000-0000-0000B70A0000}"/>
    <cellStyle name="Currency 2 201" xfId="134" xr:uid="{00000000-0005-0000-0000-0000B80A0000}"/>
    <cellStyle name="Currency 2 202" xfId="135" xr:uid="{00000000-0005-0000-0000-0000B90A0000}"/>
    <cellStyle name="Currency 2 203" xfId="136" xr:uid="{00000000-0005-0000-0000-0000BA0A0000}"/>
    <cellStyle name="Currency 2 204" xfId="137" xr:uid="{00000000-0005-0000-0000-0000BB0A0000}"/>
    <cellStyle name="Currency 2 205" xfId="138" xr:uid="{00000000-0005-0000-0000-0000BC0A0000}"/>
    <cellStyle name="Currency 2 206" xfId="139" xr:uid="{00000000-0005-0000-0000-0000BD0A0000}"/>
    <cellStyle name="Currency 2 207" xfId="140" xr:uid="{00000000-0005-0000-0000-0000BE0A0000}"/>
    <cellStyle name="Currency 2 208" xfId="141" xr:uid="{00000000-0005-0000-0000-0000BF0A0000}"/>
    <cellStyle name="Currency 2 209" xfId="142" xr:uid="{00000000-0005-0000-0000-0000C00A0000}"/>
    <cellStyle name="Currency 2 21" xfId="143" xr:uid="{00000000-0005-0000-0000-0000C10A0000}"/>
    <cellStyle name="Currency 2 210" xfId="144" xr:uid="{00000000-0005-0000-0000-0000C20A0000}"/>
    <cellStyle name="Currency 2 211" xfId="145" xr:uid="{00000000-0005-0000-0000-0000C30A0000}"/>
    <cellStyle name="Currency 2 212" xfId="146" xr:uid="{00000000-0005-0000-0000-0000C40A0000}"/>
    <cellStyle name="Currency 2 213" xfId="147" xr:uid="{00000000-0005-0000-0000-0000C50A0000}"/>
    <cellStyle name="Currency 2 214" xfId="148" xr:uid="{00000000-0005-0000-0000-0000C60A0000}"/>
    <cellStyle name="Currency 2 215" xfId="149" xr:uid="{00000000-0005-0000-0000-0000C70A0000}"/>
    <cellStyle name="Currency 2 216" xfId="150" xr:uid="{00000000-0005-0000-0000-0000C80A0000}"/>
    <cellStyle name="Currency 2 217" xfId="151" xr:uid="{00000000-0005-0000-0000-0000C90A0000}"/>
    <cellStyle name="Currency 2 218" xfId="152" xr:uid="{00000000-0005-0000-0000-0000CA0A0000}"/>
    <cellStyle name="Currency 2 219" xfId="153" xr:uid="{00000000-0005-0000-0000-0000CB0A0000}"/>
    <cellStyle name="Currency 2 22" xfId="154" xr:uid="{00000000-0005-0000-0000-0000CC0A0000}"/>
    <cellStyle name="Currency 2 220" xfId="155" xr:uid="{00000000-0005-0000-0000-0000CD0A0000}"/>
    <cellStyle name="Currency 2 221" xfId="156" xr:uid="{00000000-0005-0000-0000-0000CE0A0000}"/>
    <cellStyle name="Currency 2 222" xfId="157" xr:uid="{00000000-0005-0000-0000-0000CF0A0000}"/>
    <cellStyle name="Currency 2 223" xfId="158" xr:uid="{00000000-0005-0000-0000-0000D00A0000}"/>
    <cellStyle name="Currency 2 224" xfId="159" xr:uid="{00000000-0005-0000-0000-0000D10A0000}"/>
    <cellStyle name="Currency 2 225" xfId="160" xr:uid="{00000000-0005-0000-0000-0000D20A0000}"/>
    <cellStyle name="Currency 2 226" xfId="161" xr:uid="{00000000-0005-0000-0000-0000D30A0000}"/>
    <cellStyle name="Currency 2 227" xfId="162" xr:uid="{00000000-0005-0000-0000-0000D40A0000}"/>
    <cellStyle name="Currency 2 228" xfId="163" xr:uid="{00000000-0005-0000-0000-0000D50A0000}"/>
    <cellStyle name="Currency 2 229" xfId="164" xr:uid="{00000000-0005-0000-0000-0000D60A0000}"/>
    <cellStyle name="Currency 2 23" xfId="165" xr:uid="{00000000-0005-0000-0000-0000D70A0000}"/>
    <cellStyle name="Currency 2 230" xfId="166" xr:uid="{00000000-0005-0000-0000-0000D80A0000}"/>
    <cellStyle name="Currency 2 231" xfId="167" xr:uid="{00000000-0005-0000-0000-0000D90A0000}"/>
    <cellStyle name="Currency 2 232" xfId="168" xr:uid="{00000000-0005-0000-0000-0000DA0A0000}"/>
    <cellStyle name="Currency 2 233" xfId="169" xr:uid="{00000000-0005-0000-0000-0000DB0A0000}"/>
    <cellStyle name="Currency 2 234" xfId="170" xr:uid="{00000000-0005-0000-0000-0000DC0A0000}"/>
    <cellStyle name="Currency 2 235" xfId="171" xr:uid="{00000000-0005-0000-0000-0000DD0A0000}"/>
    <cellStyle name="Currency 2 236" xfId="172" xr:uid="{00000000-0005-0000-0000-0000DE0A0000}"/>
    <cellStyle name="Currency 2 237" xfId="173" xr:uid="{00000000-0005-0000-0000-0000DF0A0000}"/>
    <cellStyle name="Currency 2 238" xfId="174" xr:uid="{00000000-0005-0000-0000-0000E00A0000}"/>
    <cellStyle name="Currency 2 239" xfId="175" xr:uid="{00000000-0005-0000-0000-0000E10A0000}"/>
    <cellStyle name="Currency 2 24" xfId="176" xr:uid="{00000000-0005-0000-0000-0000E20A0000}"/>
    <cellStyle name="Currency 2 240" xfId="177" xr:uid="{00000000-0005-0000-0000-0000E30A0000}"/>
    <cellStyle name="Currency 2 241" xfId="178" xr:uid="{00000000-0005-0000-0000-0000E40A0000}"/>
    <cellStyle name="Currency 2 242" xfId="179" xr:uid="{00000000-0005-0000-0000-0000E50A0000}"/>
    <cellStyle name="Currency 2 243" xfId="180" xr:uid="{00000000-0005-0000-0000-0000E60A0000}"/>
    <cellStyle name="Currency 2 244" xfId="181" xr:uid="{00000000-0005-0000-0000-0000E70A0000}"/>
    <cellStyle name="Currency 2 245" xfId="182" xr:uid="{00000000-0005-0000-0000-0000E80A0000}"/>
    <cellStyle name="Currency 2 246" xfId="183" xr:uid="{00000000-0005-0000-0000-0000E90A0000}"/>
    <cellStyle name="Currency 2 247" xfId="184" xr:uid="{00000000-0005-0000-0000-0000EA0A0000}"/>
    <cellStyle name="Currency 2 248" xfId="185" xr:uid="{00000000-0005-0000-0000-0000EB0A0000}"/>
    <cellStyle name="Currency 2 249" xfId="186" xr:uid="{00000000-0005-0000-0000-0000EC0A0000}"/>
    <cellStyle name="Currency 2 25" xfId="187" xr:uid="{00000000-0005-0000-0000-0000ED0A0000}"/>
    <cellStyle name="Currency 2 250" xfId="188" xr:uid="{00000000-0005-0000-0000-0000EE0A0000}"/>
    <cellStyle name="Currency 2 251" xfId="189" xr:uid="{00000000-0005-0000-0000-0000EF0A0000}"/>
    <cellStyle name="Currency 2 252" xfId="190" xr:uid="{00000000-0005-0000-0000-0000F00A0000}"/>
    <cellStyle name="Currency 2 253" xfId="191" xr:uid="{00000000-0005-0000-0000-0000F10A0000}"/>
    <cellStyle name="Currency 2 254" xfId="192" xr:uid="{00000000-0005-0000-0000-0000F20A0000}"/>
    <cellStyle name="Currency 2 26" xfId="193" xr:uid="{00000000-0005-0000-0000-0000F30A0000}"/>
    <cellStyle name="Currency 2 27" xfId="194" xr:uid="{00000000-0005-0000-0000-0000F40A0000}"/>
    <cellStyle name="Currency 2 28" xfId="195" xr:uid="{00000000-0005-0000-0000-0000F50A0000}"/>
    <cellStyle name="Currency 2 29" xfId="196" xr:uid="{00000000-0005-0000-0000-0000F60A0000}"/>
    <cellStyle name="Currency 2 3" xfId="197" xr:uid="{00000000-0005-0000-0000-0000F70A0000}"/>
    <cellStyle name="Currency 2 30" xfId="198" xr:uid="{00000000-0005-0000-0000-0000F80A0000}"/>
    <cellStyle name="Currency 2 31" xfId="199" xr:uid="{00000000-0005-0000-0000-0000F90A0000}"/>
    <cellStyle name="Currency 2 32" xfId="200" xr:uid="{00000000-0005-0000-0000-0000FA0A0000}"/>
    <cellStyle name="Currency 2 33" xfId="201" xr:uid="{00000000-0005-0000-0000-0000FB0A0000}"/>
    <cellStyle name="Currency 2 34" xfId="202" xr:uid="{00000000-0005-0000-0000-0000FC0A0000}"/>
    <cellStyle name="Currency 2 35" xfId="203" xr:uid="{00000000-0005-0000-0000-0000FD0A0000}"/>
    <cellStyle name="Currency 2 36" xfId="204" xr:uid="{00000000-0005-0000-0000-0000FE0A0000}"/>
    <cellStyle name="Currency 2 37" xfId="205" xr:uid="{00000000-0005-0000-0000-0000FF0A0000}"/>
    <cellStyle name="Currency 2 38" xfId="206" xr:uid="{00000000-0005-0000-0000-0000000B0000}"/>
    <cellStyle name="Currency 2 39" xfId="207" xr:uid="{00000000-0005-0000-0000-0000010B0000}"/>
    <cellStyle name="Currency 2 4" xfId="208" xr:uid="{00000000-0005-0000-0000-0000020B0000}"/>
    <cellStyle name="Currency 2 40" xfId="209" xr:uid="{00000000-0005-0000-0000-0000030B0000}"/>
    <cellStyle name="Currency 2 41" xfId="210" xr:uid="{00000000-0005-0000-0000-0000040B0000}"/>
    <cellStyle name="Currency 2 42" xfId="211" xr:uid="{00000000-0005-0000-0000-0000050B0000}"/>
    <cellStyle name="Currency 2 43" xfId="212" xr:uid="{00000000-0005-0000-0000-0000060B0000}"/>
    <cellStyle name="Currency 2 44" xfId="213" xr:uid="{00000000-0005-0000-0000-0000070B0000}"/>
    <cellStyle name="Currency 2 45" xfId="214" xr:uid="{00000000-0005-0000-0000-0000080B0000}"/>
    <cellStyle name="Currency 2 46" xfId="215" xr:uid="{00000000-0005-0000-0000-0000090B0000}"/>
    <cellStyle name="Currency 2 47" xfId="216" xr:uid="{00000000-0005-0000-0000-00000A0B0000}"/>
    <cellStyle name="Currency 2 48" xfId="217" xr:uid="{00000000-0005-0000-0000-00000B0B0000}"/>
    <cellStyle name="Currency 2 49" xfId="218" xr:uid="{00000000-0005-0000-0000-00000C0B0000}"/>
    <cellStyle name="Currency 2 5" xfId="219" xr:uid="{00000000-0005-0000-0000-00000D0B0000}"/>
    <cellStyle name="Currency 2 50" xfId="220" xr:uid="{00000000-0005-0000-0000-00000E0B0000}"/>
    <cellStyle name="Currency 2 51" xfId="221" xr:uid="{00000000-0005-0000-0000-00000F0B0000}"/>
    <cellStyle name="Currency 2 52" xfId="222" xr:uid="{00000000-0005-0000-0000-0000100B0000}"/>
    <cellStyle name="Currency 2 53" xfId="223" xr:uid="{00000000-0005-0000-0000-0000110B0000}"/>
    <cellStyle name="Currency 2 54" xfId="224" xr:uid="{00000000-0005-0000-0000-0000120B0000}"/>
    <cellStyle name="Currency 2 55" xfId="225" xr:uid="{00000000-0005-0000-0000-0000130B0000}"/>
    <cellStyle name="Currency 2 56" xfId="226" xr:uid="{00000000-0005-0000-0000-0000140B0000}"/>
    <cellStyle name="Currency 2 57" xfId="227" xr:uid="{00000000-0005-0000-0000-0000150B0000}"/>
    <cellStyle name="Currency 2 58" xfId="228" xr:uid="{00000000-0005-0000-0000-0000160B0000}"/>
    <cellStyle name="Currency 2 59" xfId="229" xr:uid="{00000000-0005-0000-0000-0000170B0000}"/>
    <cellStyle name="Currency 2 6" xfId="230" xr:uid="{00000000-0005-0000-0000-0000180B0000}"/>
    <cellStyle name="Currency 2 60" xfId="231" xr:uid="{00000000-0005-0000-0000-0000190B0000}"/>
    <cellStyle name="Currency 2 61" xfId="232" xr:uid="{00000000-0005-0000-0000-00001A0B0000}"/>
    <cellStyle name="Currency 2 62" xfId="233" xr:uid="{00000000-0005-0000-0000-00001B0B0000}"/>
    <cellStyle name="Currency 2 63" xfId="234" xr:uid="{00000000-0005-0000-0000-00001C0B0000}"/>
    <cellStyle name="Currency 2 64" xfId="235" xr:uid="{00000000-0005-0000-0000-00001D0B0000}"/>
    <cellStyle name="Currency 2 65" xfId="236" xr:uid="{00000000-0005-0000-0000-00001E0B0000}"/>
    <cellStyle name="Currency 2 66" xfId="237" xr:uid="{00000000-0005-0000-0000-00001F0B0000}"/>
    <cellStyle name="Currency 2 67" xfId="238" xr:uid="{00000000-0005-0000-0000-0000200B0000}"/>
    <cellStyle name="Currency 2 68" xfId="239" xr:uid="{00000000-0005-0000-0000-0000210B0000}"/>
    <cellStyle name="Currency 2 69" xfId="240" xr:uid="{00000000-0005-0000-0000-0000220B0000}"/>
    <cellStyle name="Currency 2 7" xfId="241" xr:uid="{00000000-0005-0000-0000-0000230B0000}"/>
    <cellStyle name="Currency 2 70" xfId="242" xr:uid="{00000000-0005-0000-0000-0000240B0000}"/>
    <cellStyle name="Currency 2 71" xfId="243" xr:uid="{00000000-0005-0000-0000-0000250B0000}"/>
    <cellStyle name="Currency 2 72" xfId="244" xr:uid="{00000000-0005-0000-0000-0000260B0000}"/>
    <cellStyle name="Currency 2 73" xfId="245" xr:uid="{00000000-0005-0000-0000-0000270B0000}"/>
    <cellStyle name="Currency 2 74" xfId="246" xr:uid="{00000000-0005-0000-0000-0000280B0000}"/>
    <cellStyle name="Currency 2 75" xfId="247" xr:uid="{00000000-0005-0000-0000-0000290B0000}"/>
    <cellStyle name="Currency 2 76" xfId="248" xr:uid="{00000000-0005-0000-0000-00002A0B0000}"/>
    <cellStyle name="Currency 2 77" xfId="249" xr:uid="{00000000-0005-0000-0000-00002B0B0000}"/>
    <cellStyle name="Currency 2 78" xfId="250" xr:uid="{00000000-0005-0000-0000-00002C0B0000}"/>
    <cellStyle name="Currency 2 79" xfId="251" xr:uid="{00000000-0005-0000-0000-00002D0B0000}"/>
    <cellStyle name="Currency 2 8" xfId="252" xr:uid="{00000000-0005-0000-0000-00002E0B0000}"/>
    <cellStyle name="Currency 2 80" xfId="253" xr:uid="{00000000-0005-0000-0000-00002F0B0000}"/>
    <cellStyle name="Currency 2 81" xfId="254" xr:uid="{00000000-0005-0000-0000-0000300B0000}"/>
    <cellStyle name="Currency 2 82" xfId="255" xr:uid="{00000000-0005-0000-0000-0000310B0000}"/>
    <cellStyle name="Currency 2 83" xfId="256" xr:uid="{00000000-0005-0000-0000-0000320B0000}"/>
    <cellStyle name="Currency 2 84" xfId="257" xr:uid="{00000000-0005-0000-0000-0000330B0000}"/>
    <cellStyle name="Currency 2 85" xfId="258" xr:uid="{00000000-0005-0000-0000-0000340B0000}"/>
    <cellStyle name="Currency 2 86" xfId="259" xr:uid="{00000000-0005-0000-0000-0000350B0000}"/>
    <cellStyle name="Currency 2 87" xfId="260" xr:uid="{00000000-0005-0000-0000-0000360B0000}"/>
    <cellStyle name="Currency 2 88" xfId="261" xr:uid="{00000000-0005-0000-0000-0000370B0000}"/>
    <cellStyle name="Currency 2 89" xfId="262" xr:uid="{00000000-0005-0000-0000-0000380B0000}"/>
    <cellStyle name="Currency 2 9" xfId="263" xr:uid="{00000000-0005-0000-0000-0000390B0000}"/>
    <cellStyle name="Currency 2 90" xfId="264" xr:uid="{00000000-0005-0000-0000-00003A0B0000}"/>
    <cellStyle name="Currency 2 91" xfId="265" xr:uid="{00000000-0005-0000-0000-00003B0B0000}"/>
    <cellStyle name="Currency 2 92" xfId="266" xr:uid="{00000000-0005-0000-0000-00003C0B0000}"/>
    <cellStyle name="Currency 2 93" xfId="267" xr:uid="{00000000-0005-0000-0000-00003D0B0000}"/>
    <cellStyle name="Currency 2 94" xfId="268" xr:uid="{00000000-0005-0000-0000-00003E0B0000}"/>
    <cellStyle name="Currency 2 95" xfId="269" xr:uid="{00000000-0005-0000-0000-00003F0B0000}"/>
    <cellStyle name="Currency 2 96" xfId="270" xr:uid="{00000000-0005-0000-0000-0000400B0000}"/>
    <cellStyle name="Currency 2 97" xfId="271" xr:uid="{00000000-0005-0000-0000-0000410B0000}"/>
    <cellStyle name="Currency 2 98" xfId="272" xr:uid="{00000000-0005-0000-0000-0000420B0000}"/>
    <cellStyle name="Currency 2 99" xfId="273" xr:uid="{00000000-0005-0000-0000-0000430B0000}"/>
    <cellStyle name="Currency 20" xfId="2912" xr:uid="{00000000-0005-0000-0000-0000440B0000}"/>
    <cellStyle name="Currency 21" xfId="2913" xr:uid="{00000000-0005-0000-0000-0000450B0000}"/>
    <cellStyle name="Currency 22" xfId="2914" xr:uid="{00000000-0005-0000-0000-0000460B0000}"/>
    <cellStyle name="Currency 23" xfId="2915" xr:uid="{00000000-0005-0000-0000-0000470B0000}"/>
    <cellStyle name="Currency 24" xfId="2916" xr:uid="{00000000-0005-0000-0000-0000480B0000}"/>
    <cellStyle name="Currency 25" xfId="2917" xr:uid="{00000000-0005-0000-0000-0000490B0000}"/>
    <cellStyle name="Currency 26" xfId="2918" xr:uid="{00000000-0005-0000-0000-00004A0B0000}"/>
    <cellStyle name="Currency 27" xfId="2919" xr:uid="{00000000-0005-0000-0000-00004B0B0000}"/>
    <cellStyle name="Currency 28" xfId="2920" xr:uid="{00000000-0005-0000-0000-00004C0B0000}"/>
    <cellStyle name="Currency 29" xfId="2921" xr:uid="{00000000-0005-0000-0000-00004D0B0000}"/>
    <cellStyle name="Currency 3" xfId="274" xr:uid="{00000000-0005-0000-0000-00004E0B0000}"/>
    <cellStyle name="Currency 3 2" xfId="275" xr:uid="{00000000-0005-0000-0000-00004F0B0000}"/>
    <cellStyle name="Currency 3 2 2" xfId="276" xr:uid="{00000000-0005-0000-0000-0000500B0000}"/>
    <cellStyle name="Currency 3 3" xfId="277" xr:uid="{00000000-0005-0000-0000-0000510B0000}"/>
    <cellStyle name="Currency 4" xfId="278" xr:uid="{00000000-0005-0000-0000-0000520B0000}"/>
    <cellStyle name="Currency 5" xfId="2922" xr:uid="{00000000-0005-0000-0000-0000530B0000}"/>
    <cellStyle name="Currency 6" xfId="2923" xr:uid="{00000000-0005-0000-0000-0000540B0000}"/>
    <cellStyle name="Currency 7" xfId="2924" xr:uid="{00000000-0005-0000-0000-0000550B0000}"/>
    <cellStyle name="Currency 8" xfId="2925" xr:uid="{00000000-0005-0000-0000-0000560B0000}"/>
    <cellStyle name="Currency 9" xfId="2926" xr:uid="{00000000-0005-0000-0000-0000570B0000}"/>
    <cellStyle name="Currency- no decimal" xfId="2927" xr:uid="{00000000-0005-0000-0000-0000580B0000}"/>
    <cellStyle name="Currency- no decimal 10" xfId="2928" xr:uid="{00000000-0005-0000-0000-0000590B0000}"/>
    <cellStyle name="Currency- no decimal 10 2" xfId="2929" xr:uid="{00000000-0005-0000-0000-00005A0B0000}"/>
    <cellStyle name="Currency- no decimal 11" xfId="2930" xr:uid="{00000000-0005-0000-0000-00005B0B0000}"/>
    <cellStyle name="Currency- no decimal 11 2" xfId="2931" xr:uid="{00000000-0005-0000-0000-00005C0B0000}"/>
    <cellStyle name="Currency- no decimal 2" xfId="2932" xr:uid="{00000000-0005-0000-0000-00005D0B0000}"/>
    <cellStyle name="Currency- no decimal 2 2" xfId="2933" xr:uid="{00000000-0005-0000-0000-00005E0B0000}"/>
    <cellStyle name="Currency- no decimal 3" xfId="2934" xr:uid="{00000000-0005-0000-0000-00005F0B0000}"/>
    <cellStyle name="Currency- no decimal 3 2" xfId="2935" xr:uid="{00000000-0005-0000-0000-0000600B0000}"/>
    <cellStyle name="Currency- no decimal 4" xfId="2936" xr:uid="{00000000-0005-0000-0000-0000610B0000}"/>
    <cellStyle name="Currency- no decimal 4 2" xfId="2937" xr:uid="{00000000-0005-0000-0000-0000620B0000}"/>
    <cellStyle name="Currency- no decimal 5" xfId="2938" xr:uid="{00000000-0005-0000-0000-0000630B0000}"/>
    <cellStyle name="Currency- no decimal 5 2" xfId="2939" xr:uid="{00000000-0005-0000-0000-0000640B0000}"/>
    <cellStyle name="Currency- no decimal 6" xfId="2940" xr:uid="{00000000-0005-0000-0000-0000650B0000}"/>
    <cellStyle name="Currency- no decimal 6 2" xfId="2941" xr:uid="{00000000-0005-0000-0000-0000660B0000}"/>
    <cellStyle name="Currency- no decimal 7" xfId="2942" xr:uid="{00000000-0005-0000-0000-0000670B0000}"/>
    <cellStyle name="Currency- no decimal 7 2" xfId="2943" xr:uid="{00000000-0005-0000-0000-0000680B0000}"/>
    <cellStyle name="Currency- no decimal 8" xfId="2944" xr:uid="{00000000-0005-0000-0000-0000690B0000}"/>
    <cellStyle name="Currency- no decimal 8 2" xfId="2945" xr:uid="{00000000-0005-0000-0000-00006A0B0000}"/>
    <cellStyle name="Currency- no decimal 9" xfId="2946" xr:uid="{00000000-0005-0000-0000-00006B0B0000}"/>
    <cellStyle name="Currency- no decimal 9 2" xfId="2947" xr:uid="{00000000-0005-0000-0000-00006C0B0000}"/>
    <cellStyle name="Currency Style" xfId="2948" xr:uid="{00000000-0005-0000-0000-00006D0B0000}"/>
    <cellStyle name="Currency Style 2" xfId="2949" xr:uid="{00000000-0005-0000-0000-00006E0B0000}"/>
    <cellStyle name="Currency,0" xfId="2950" xr:uid="{00000000-0005-0000-0000-00006F0B0000}"/>
    <cellStyle name="Currency,2" xfId="2951" xr:uid="{00000000-0005-0000-0000-0000700B0000}"/>
    <cellStyle name="Currency0" xfId="2952" xr:uid="{00000000-0005-0000-0000-0000710B0000}"/>
    <cellStyle name="Currency0 2" xfId="2953" xr:uid="{00000000-0005-0000-0000-0000720B0000}"/>
    <cellStyle name="Currency0 3" xfId="2954" xr:uid="{00000000-0005-0000-0000-0000730B0000}"/>
    <cellStyle name="Currency0 4" xfId="2955" xr:uid="{00000000-0005-0000-0000-0000740B0000}"/>
    <cellStyle name="Currency0 5" xfId="2956" xr:uid="{00000000-0005-0000-0000-0000750B0000}"/>
    <cellStyle name="Currency0 6" xfId="2957" xr:uid="{00000000-0005-0000-0000-0000760B0000}"/>
    <cellStyle name="Currency0 7" xfId="2958" xr:uid="{00000000-0005-0000-0000-0000770B0000}"/>
    <cellStyle name="Currency0 8" xfId="2959" xr:uid="{00000000-0005-0000-0000-0000780B0000}"/>
    <cellStyle name="Currency1" xfId="2960" xr:uid="{00000000-0005-0000-0000-0000790B0000}"/>
    <cellStyle name="Currency2" xfId="2961" xr:uid="{00000000-0005-0000-0000-00007A0B0000}"/>
    <cellStyle name="DATA_ENT" xfId="2962" xr:uid="{00000000-0005-0000-0000-00007B0B0000}"/>
    <cellStyle name="Date" xfId="279" xr:uid="{00000000-0005-0000-0000-00007C0B0000}"/>
    <cellStyle name="Date - mmm-dd" xfId="2963" xr:uid="{00000000-0005-0000-0000-00007D0B0000}"/>
    <cellStyle name="Date - Style2" xfId="2964" xr:uid="{00000000-0005-0000-0000-00007E0B0000}"/>
    <cellStyle name="date (d/m)" xfId="2965" xr:uid="{00000000-0005-0000-0000-00007F0B0000}"/>
    <cellStyle name="date (d/m/y)" xfId="2966" xr:uid="{00000000-0005-0000-0000-0000800B0000}"/>
    <cellStyle name="date (d/m/y) 2" xfId="2967" xr:uid="{00000000-0005-0000-0000-0000810B0000}"/>
    <cellStyle name="date (d/m/y) 3" xfId="2968" xr:uid="{00000000-0005-0000-0000-0000820B0000}"/>
    <cellStyle name="date (d/m/y) 4" xfId="2969" xr:uid="{00000000-0005-0000-0000-0000830B0000}"/>
    <cellStyle name="date (m-y)" xfId="2970" xr:uid="{00000000-0005-0000-0000-0000840B0000}"/>
    <cellStyle name="Date [d-mmm-yy]" xfId="2971" xr:uid="{00000000-0005-0000-0000-0000850B0000}"/>
    <cellStyle name="Date [mm-d-yy]" xfId="2972" xr:uid="{00000000-0005-0000-0000-0000860B0000}"/>
    <cellStyle name="Date [mm-d-yyyy]" xfId="2973" xr:uid="{00000000-0005-0000-0000-0000870B0000}"/>
    <cellStyle name="Date [mmm-d-yyyy]" xfId="2974" xr:uid="{00000000-0005-0000-0000-0000880B0000}"/>
    <cellStyle name="Date [mmm-yy]" xfId="2975" xr:uid="{00000000-0005-0000-0000-0000890B0000}"/>
    <cellStyle name="Date [yyyy]" xfId="2976" xr:uid="{00000000-0005-0000-0000-00008A0B0000}"/>
    <cellStyle name="Date 2" xfId="2977" xr:uid="{00000000-0005-0000-0000-00008B0B0000}"/>
    <cellStyle name="Date 3" xfId="2978" xr:uid="{00000000-0005-0000-0000-00008C0B0000}"/>
    <cellStyle name="Date 4" xfId="2979" xr:uid="{00000000-0005-0000-0000-00008D0B0000}"/>
    <cellStyle name="Date 5" xfId="2980" xr:uid="{00000000-0005-0000-0000-00008E0B0000}"/>
    <cellStyle name="Date 6" xfId="2981" xr:uid="{00000000-0005-0000-0000-00008F0B0000}"/>
    <cellStyle name="Date 7" xfId="2982" xr:uid="{00000000-0005-0000-0000-0000900B0000}"/>
    <cellStyle name="Date 8" xfId="2983" xr:uid="{00000000-0005-0000-0000-0000910B0000}"/>
    <cellStyle name="Date Aligned" xfId="2984" xr:uid="{00000000-0005-0000-0000-0000920B0000}"/>
    <cellStyle name="Date Short" xfId="2985" xr:uid="{00000000-0005-0000-0000-0000930B0000}"/>
    <cellStyle name="Date_0706_CISCO Q4 FCST_CISCO VIEW_062107_V1A_CHQ PLNG" xfId="2986" xr:uid="{00000000-0005-0000-0000-0000940B0000}"/>
    <cellStyle name="Days" xfId="2987" xr:uid="{00000000-0005-0000-0000-0000950B0000}"/>
    <cellStyle name="DblLineDollarAcct" xfId="2988" xr:uid="{00000000-0005-0000-0000-0000960B0000}"/>
    <cellStyle name="DblLinePercent" xfId="2989" xr:uid="{00000000-0005-0000-0000-0000970B0000}"/>
    <cellStyle name="DeActivateFontColor" xfId="2990" xr:uid="{00000000-0005-0000-0000-0000980B0000}"/>
    <cellStyle name="DELTA" xfId="2991" xr:uid="{00000000-0005-0000-0000-0000990B0000}"/>
    <cellStyle name="DELTA 2" xfId="2992" xr:uid="{00000000-0005-0000-0000-00009A0B0000}"/>
    <cellStyle name="DELTA 2 2" xfId="2993" xr:uid="{00000000-0005-0000-0000-00009B0B0000}"/>
    <cellStyle name="DELTA 2 3" xfId="2994" xr:uid="{00000000-0005-0000-0000-00009C0B0000}"/>
    <cellStyle name="DELTA 2 4" xfId="2995" xr:uid="{00000000-0005-0000-0000-00009D0B0000}"/>
    <cellStyle name="DELTA 2_Top 20-IR" xfId="2996" xr:uid="{00000000-0005-0000-0000-00009E0B0000}"/>
    <cellStyle name="DELTA 3" xfId="2997" xr:uid="{00000000-0005-0000-0000-00009F0B0000}"/>
    <cellStyle name="DELTA 3 2" xfId="2998" xr:uid="{00000000-0005-0000-0000-0000A00B0000}"/>
    <cellStyle name="DELTA 3 3" xfId="2999" xr:uid="{00000000-0005-0000-0000-0000A10B0000}"/>
    <cellStyle name="DELTA 3 4" xfId="3000" xr:uid="{00000000-0005-0000-0000-0000A20B0000}"/>
    <cellStyle name="DELTA 3_Top 20-IR" xfId="3001" xr:uid="{00000000-0005-0000-0000-0000A30B0000}"/>
    <cellStyle name="DELTA 4" xfId="3002" xr:uid="{00000000-0005-0000-0000-0000A40B0000}"/>
    <cellStyle name="DELTA 4 2" xfId="3003" xr:uid="{00000000-0005-0000-0000-0000A50B0000}"/>
    <cellStyle name="DELTA 4 3" xfId="3004" xr:uid="{00000000-0005-0000-0000-0000A60B0000}"/>
    <cellStyle name="DELTA 4 4" xfId="3005" xr:uid="{00000000-0005-0000-0000-0000A70B0000}"/>
    <cellStyle name="DELTA 4_Top 20-IR" xfId="3006" xr:uid="{00000000-0005-0000-0000-0000A80B0000}"/>
    <cellStyle name="DELTA 5" xfId="3007" xr:uid="{00000000-0005-0000-0000-0000A90B0000}"/>
    <cellStyle name="DELTA 6" xfId="3008" xr:uid="{00000000-0005-0000-0000-0000AA0B0000}"/>
    <cellStyle name="DELTA 7" xfId="3009" xr:uid="{00000000-0005-0000-0000-0000AB0B0000}"/>
    <cellStyle name="DELTA 8" xfId="3010" xr:uid="{00000000-0005-0000-0000-0000AC0B0000}"/>
    <cellStyle name="Description" xfId="3011" xr:uid="{00000000-0005-0000-0000-0000AD0B0000}"/>
    <cellStyle name="Description 2" xfId="3012" xr:uid="{00000000-0005-0000-0000-0000AE0B0000}"/>
    <cellStyle name="Dezimal [0]_Budget 1999 MK" xfId="3013" xr:uid="{00000000-0005-0000-0000-0000AF0B0000}"/>
    <cellStyle name="Dezimal_Budget 1999 MK" xfId="3014" xr:uid="{00000000-0005-0000-0000-0000B00B0000}"/>
    <cellStyle name="Dia" xfId="3015" xr:uid="{00000000-0005-0000-0000-0000B10B0000}"/>
    <cellStyle name="Diagramsumma A" xfId="3016" xr:uid="{00000000-0005-0000-0000-0000B20B0000}"/>
    <cellStyle name="Diagramtext A" xfId="3017" xr:uid="{00000000-0005-0000-0000-0000B30B0000}"/>
    <cellStyle name="dollar" xfId="3018" xr:uid="{00000000-0005-0000-0000-0000B40B0000}"/>
    <cellStyle name="Dollar (zero dec)" xfId="3019" xr:uid="{00000000-0005-0000-0000-0000B50B0000}"/>
    <cellStyle name="DollarAccounting" xfId="3020" xr:uid="{00000000-0005-0000-0000-0000B60B0000}"/>
    <cellStyle name="dollars" xfId="3021" xr:uid="{00000000-0005-0000-0000-0000B70B0000}"/>
    <cellStyle name="Dotted Line" xfId="3022" xr:uid="{00000000-0005-0000-0000-0000B80B0000}"/>
    <cellStyle name="Double Accounting" xfId="3023" xr:uid="{00000000-0005-0000-0000-0000B90B0000}"/>
    <cellStyle name="Double Line 25.5" xfId="3024" xr:uid="{00000000-0005-0000-0000-0000BA0B0000}"/>
    <cellStyle name="DOWNFOOT" xfId="3025" xr:uid="{00000000-0005-0000-0000-0000BB0B0000}"/>
    <cellStyle name="Driver Normal" xfId="3026" xr:uid="{00000000-0005-0000-0000-0000BC0B0000}"/>
    <cellStyle name="Driver Percent" xfId="3027" xr:uid="{00000000-0005-0000-0000-0000BD0B0000}"/>
    <cellStyle name="EMC Auto/Manual Column Header" xfId="3028" xr:uid="{00000000-0005-0000-0000-0000BE0B0000}"/>
    <cellStyle name="EMC Automatic Calc Column Header" xfId="3029" xr:uid="{00000000-0005-0000-0000-0000BF0B0000}"/>
    <cellStyle name="EMC Column Header" xfId="3030" xr:uid="{00000000-0005-0000-0000-0000C00B0000}"/>
    <cellStyle name="EMC Manual Input Column Header" xfId="3031" xr:uid="{00000000-0005-0000-0000-0000C10B0000}"/>
    <cellStyle name="EMC ROW Header" xfId="3032" xr:uid="{00000000-0005-0000-0000-0000C20B0000}"/>
    <cellStyle name="EMC SubTitle" xfId="3033" xr:uid="{00000000-0005-0000-0000-0000C30B0000}"/>
    <cellStyle name="EMC Table Center Text" xfId="3034" xr:uid="{00000000-0005-0000-0000-0000C40B0000}"/>
    <cellStyle name="EMC Table Date" xfId="3035" xr:uid="{00000000-0005-0000-0000-0000C50B0000}"/>
    <cellStyle name="EMC Table Left Align" xfId="3036" xr:uid="{00000000-0005-0000-0000-0000C60B0000}"/>
    <cellStyle name="EMC Table Text Example" xfId="3037" xr:uid="{00000000-0005-0000-0000-0000C70B0000}"/>
    <cellStyle name="EMC Title" xfId="3038" xr:uid="{00000000-0005-0000-0000-0000C80B0000}"/>
    <cellStyle name="Encabez1" xfId="3039" xr:uid="{00000000-0005-0000-0000-0000C90B0000}"/>
    <cellStyle name="Encabez2" xfId="3040" xr:uid="{00000000-0005-0000-0000-0000CA0B0000}"/>
    <cellStyle name="Enter Currency (0)" xfId="3041" xr:uid="{00000000-0005-0000-0000-0000CB0B0000}"/>
    <cellStyle name="Enter Currency (0) 10" xfId="3042" xr:uid="{00000000-0005-0000-0000-0000CC0B0000}"/>
    <cellStyle name="Enter Currency (0) 11" xfId="3043" xr:uid="{00000000-0005-0000-0000-0000CD0B0000}"/>
    <cellStyle name="Enter Currency (0) 2" xfId="3044" xr:uid="{00000000-0005-0000-0000-0000CE0B0000}"/>
    <cellStyle name="Enter Currency (0) 3" xfId="3045" xr:uid="{00000000-0005-0000-0000-0000CF0B0000}"/>
    <cellStyle name="Enter Currency (0) 4" xfId="3046" xr:uid="{00000000-0005-0000-0000-0000D00B0000}"/>
    <cellStyle name="Enter Currency (0) 5" xfId="3047" xr:uid="{00000000-0005-0000-0000-0000D10B0000}"/>
    <cellStyle name="Enter Currency (0) 6" xfId="3048" xr:uid="{00000000-0005-0000-0000-0000D20B0000}"/>
    <cellStyle name="Enter Currency (0) 7" xfId="3049" xr:uid="{00000000-0005-0000-0000-0000D30B0000}"/>
    <cellStyle name="Enter Currency (0) 8" xfId="3050" xr:uid="{00000000-0005-0000-0000-0000D40B0000}"/>
    <cellStyle name="Enter Currency (0) 9" xfId="3051" xr:uid="{00000000-0005-0000-0000-0000D50B0000}"/>
    <cellStyle name="Enter Currency (2)" xfId="3052" xr:uid="{00000000-0005-0000-0000-0000D60B0000}"/>
    <cellStyle name="Enter Currency (2) 10" xfId="3053" xr:uid="{00000000-0005-0000-0000-0000D70B0000}"/>
    <cellStyle name="Enter Currency (2) 11" xfId="3054" xr:uid="{00000000-0005-0000-0000-0000D80B0000}"/>
    <cellStyle name="Enter Currency (2) 2" xfId="3055" xr:uid="{00000000-0005-0000-0000-0000D90B0000}"/>
    <cellStyle name="Enter Currency (2) 3" xfId="3056" xr:uid="{00000000-0005-0000-0000-0000DA0B0000}"/>
    <cellStyle name="Enter Currency (2) 4" xfId="3057" xr:uid="{00000000-0005-0000-0000-0000DB0B0000}"/>
    <cellStyle name="Enter Currency (2) 5" xfId="3058" xr:uid="{00000000-0005-0000-0000-0000DC0B0000}"/>
    <cellStyle name="Enter Currency (2) 6" xfId="3059" xr:uid="{00000000-0005-0000-0000-0000DD0B0000}"/>
    <cellStyle name="Enter Currency (2) 7" xfId="3060" xr:uid="{00000000-0005-0000-0000-0000DE0B0000}"/>
    <cellStyle name="Enter Currency (2) 8" xfId="3061" xr:uid="{00000000-0005-0000-0000-0000DF0B0000}"/>
    <cellStyle name="Enter Currency (2) 9" xfId="3062" xr:uid="{00000000-0005-0000-0000-0000E00B0000}"/>
    <cellStyle name="Enter Units (0)" xfId="3063" xr:uid="{00000000-0005-0000-0000-0000E10B0000}"/>
    <cellStyle name="Enter Units (0) 10" xfId="3064" xr:uid="{00000000-0005-0000-0000-0000E20B0000}"/>
    <cellStyle name="Enter Units (0) 11" xfId="3065" xr:uid="{00000000-0005-0000-0000-0000E30B0000}"/>
    <cellStyle name="Enter Units (0) 2" xfId="3066" xr:uid="{00000000-0005-0000-0000-0000E40B0000}"/>
    <cellStyle name="Enter Units (0) 3" xfId="3067" xr:uid="{00000000-0005-0000-0000-0000E50B0000}"/>
    <cellStyle name="Enter Units (0) 4" xfId="3068" xr:uid="{00000000-0005-0000-0000-0000E60B0000}"/>
    <cellStyle name="Enter Units (0) 5" xfId="3069" xr:uid="{00000000-0005-0000-0000-0000E70B0000}"/>
    <cellStyle name="Enter Units (0) 6" xfId="3070" xr:uid="{00000000-0005-0000-0000-0000E80B0000}"/>
    <cellStyle name="Enter Units (0) 7" xfId="3071" xr:uid="{00000000-0005-0000-0000-0000E90B0000}"/>
    <cellStyle name="Enter Units (0) 8" xfId="3072" xr:uid="{00000000-0005-0000-0000-0000EA0B0000}"/>
    <cellStyle name="Enter Units (0) 9" xfId="3073" xr:uid="{00000000-0005-0000-0000-0000EB0B0000}"/>
    <cellStyle name="Enter Units (1)" xfId="3074" xr:uid="{00000000-0005-0000-0000-0000EC0B0000}"/>
    <cellStyle name="Enter Units (1) 10" xfId="3075" xr:uid="{00000000-0005-0000-0000-0000ED0B0000}"/>
    <cellStyle name="Enter Units (1) 11" xfId="3076" xr:uid="{00000000-0005-0000-0000-0000EE0B0000}"/>
    <cellStyle name="Enter Units (1) 2" xfId="3077" xr:uid="{00000000-0005-0000-0000-0000EF0B0000}"/>
    <cellStyle name="Enter Units (1) 3" xfId="3078" xr:uid="{00000000-0005-0000-0000-0000F00B0000}"/>
    <cellStyle name="Enter Units (1) 4" xfId="3079" xr:uid="{00000000-0005-0000-0000-0000F10B0000}"/>
    <cellStyle name="Enter Units (1) 5" xfId="3080" xr:uid="{00000000-0005-0000-0000-0000F20B0000}"/>
    <cellStyle name="Enter Units (1) 6" xfId="3081" xr:uid="{00000000-0005-0000-0000-0000F30B0000}"/>
    <cellStyle name="Enter Units (1) 7" xfId="3082" xr:uid="{00000000-0005-0000-0000-0000F40B0000}"/>
    <cellStyle name="Enter Units (1) 8" xfId="3083" xr:uid="{00000000-0005-0000-0000-0000F50B0000}"/>
    <cellStyle name="Enter Units (1) 9" xfId="3084" xr:uid="{00000000-0005-0000-0000-0000F60B0000}"/>
    <cellStyle name="Enter Units (2)" xfId="3085" xr:uid="{00000000-0005-0000-0000-0000F70B0000}"/>
    <cellStyle name="Enter Units (2) 10" xfId="3086" xr:uid="{00000000-0005-0000-0000-0000F80B0000}"/>
    <cellStyle name="Enter Units (2) 11" xfId="3087" xr:uid="{00000000-0005-0000-0000-0000F90B0000}"/>
    <cellStyle name="Enter Units (2) 2" xfId="3088" xr:uid="{00000000-0005-0000-0000-0000FA0B0000}"/>
    <cellStyle name="Enter Units (2) 3" xfId="3089" xr:uid="{00000000-0005-0000-0000-0000FB0B0000}"/>
    <cellStyle name="Enter Units (2) 4" xfId="3090" xr:uid="{00000000-0005-0000-0000-0000FC0B0000}"/>
    <cellStyle name="Enter Units (2) 5" xfId="3091" xr:uid="{00000000-0005-0000-0000-0000FD0B0000}"/>
    <cellStyle name="Enter Units (2) 6" xfId="3092" xr:uid="{00000000-0005-0000-0000-0000FE0B0000}"/>
    <cellStyle name="Enter Units (2) 7" xfId="3093" xr:uid="{00000000-0005-0000-0000-0000FF0B0000}"/>
    <cellStyle name="Enter Units (2) 8" xfId="3094" xr:uid="{00000000-0005-0000-0000-0000000C0000}"/>
    <cellStyle name="Enter Units (2) 9" xfId="3095" xr:uid="{00000000-0005-0000-0000-0000010C0000}"/>
    <cellStyle name="Entered" xfId="3096" xr:uid="{00000000-0005-0000-0000-0000020C0000}"/>
    <cellStyle name="Entered 2" xfId="3097" xr:uid="{00000000-0005-0000-0000-0000030C0000}"/>
    <cellStyle name="Entered 3" xfId="3098" xr:uid="{00000000-0005-0000-0000-0000040C0000}"/>
    <cellStyle name="Entered 4" xfId="3099" xr:uid="{00000000-0005-0000-0000-0000050C0000}"/>
    <cellStyle name="Entered 5" xfId="3100" xr:uid="{00000000-0005-0000-0000-0000060C0000}"/>
    <cellStyle name="Entered 6" xfId="3101" xr:uid="{00000000-0005-0000-0000-0000070C0000}"/>
    <cellStyle name="Entered 7" xfId="3102" xr:uid="{00000000-0005-0000-0000-0000080C0000}"/>
    <cellStyle name="Entered 8" xfId="3103" xr:uid="{00000000-0005-0000-0000-0000090C0000}"/>
    <cellStyle name="Euro" xfId="3104" xr:uid="{00000000-0005-0000-0000-00000A0C0000}"/>
    <cellStyle name="Euro 2" xfId="3105" xr:uid="{00000000-0005-0000-0000-00000B0C0000}"/>
    <cellStyle name="Euro 3" xfId="3106" xr:uid="{00000000-0005-0000-0000-00000C0C0000}"/>
    <cellStyle name="Euro 4" xfId="3107" xr:uid="{00000000-0005-0000-0000-00000D0C0000}"/>
    <cellStyle name="Euro 5" xfId="3108" xr:uid="{00000000-0005-0000-0000-00000E0C0000}"/>
    <cellStyle name="Euro 6" xfId="3109" xr:uid="{00000000-0005-0000-0000-00000F0C0000}"/>
    <cellStyle name="Euro 7" xfId="3110" xr:uid="{00000000-0005-0000-0000-0000100C0000}"/>
    <cellStyle name="Euro 8" xfId="3111" xr:uid="{00000000-0005-0000-0000-0000110C0000}"/>
    <cellStyle name="Exchange_rate" xfId="3112" xr:uid="{00000000-0005-0000-0000-0000120C0000}"/>
    <cellStyle name="Explanatory Text 2" xfId="3113" xr:uid="{00000000-0005-0000-0000-0000130C0000}"/>
    <cellStyle name="F2" xfId="3114" xr:uid="{00000000-0005-0000-0000-0000140C0000}"/>
    <cellStyle name="F3" xfId="3115" xr:uid="{00000000-0005-0000-0000-0000150C0000}"/>
    <cellStyle name="F4" xfId="3116" xr:uid="{00000000-0005-0000-0000-0000160C0000}"/>
    <cellStyle name="F5" xfId="3117" xr:uid="{00000000-0005-0000-0000-0000170C0000}"/>
    <cellStyle name="F6" xfId="3118" xr:uid="{00000000-0005-0000-0000-0000180C0000}"/>
    <cellStyle name="F7" xfId="3119" xr:uid="{00000000-0005-0000-0000-0000190C0000}"/>
    <cellStyle name="F8" xfId="3120" xr:uid="{00000000-0005-0000-0000-00001A0C0000}"/>
    <cellStyle name="Fijo" xfId="3121" xr:uid="{00000000-0005-0000-0000-00001B0C0000}"/>
    <cellStyle name="Financiero" xfId="3122" xr:uid="{00000000-0005-0000-0000-00001C0C0000}"/>
    <cellStyle name="Fixed" xfId="3123" xr:uid="{00000000-0005-0000-0000-00001D0C0000}"/>
    <cellStyle name="fixed (0)" xfId="3124" xr:uid="{00000000-0005-0000-0000-00001E0C0000}"/>
    <cellStyle name="Fixed [0]" xfId="3125" xr:uid="{00000000-0005-0000-0000-00001F0C0000}"/>
    <cellStyle name="Fixed 2" xfId="3126" xr:uid="{00000000-0005-0000-0000-0000200C0000}"/>
    <cellStyle name="Fixed 3" xfId="3127" xr:uid="{00000000-0005-0000-0000-0000210C0000}"/>
    <cellStyle name="Fixed 4" xfId="3128" xr:uid="{00000000-0005-0000-0000-0000220C0000}"/>
    <cellStyle name="Fixed 5" xfId="3129" xr:uid="{00000000-0005-0000-0000-0000230C0000}"/>
    <cellStyle name="Fixed 6" xfId="3130" xr:uid="{00000000-0005-0000-0000-0000240C0000}"/>
    <cellStyle name="Fixed 7" xfId="3131" xr:uid="{00000000-0005-0000-0000-0000250C0000}"/>
    <cellStyle name="Fixed 8" xfId="3132" xr:uid="{00000000-0005-0000-0000-0000260C0000}"/>
    <cellStyle name="ƒnƒCƒp[ƒŠƒ“ƒN" xfId="3133" xr:uid="{00000000-0005-0000-0000-0000270C0000}"/>
    <cellStyle name="font" xfId="3134" xr:uid="{00000000-0005-0000-0000-0000280C0000}"/>
    <cellStyle name="font 2" xfId="3135" xr:uid="{00000000-0005-0000-0000-0000290C0000}"/>
    <cellStyle name="font 3" xfId="3136" xr:uid="{00000000-0005-0000-0000-00002A0C0000}"/>
    <cellStyle name="font 4" xfId="3137" xr:uid="{00000000-0005-0000-0000-00002B0C0000}"/>
    <cellStyle name="font 5" xfId="3138" xr:uid="{00000000-0005-0000-0000-00002C0C0000}"/>
    <cellStyle name="font 6" xfId="3139" xr:uid="{00000000-0005-0000-0000-00002D0C0000}"/>
    <cellStyle name="font 7" xfId="3140" xr:uid="{00000000-0005-0000-0000-00002E0C0000}"/>
    <cellStyle name="Footer SBILogo1" xfId="3141" xr:uid="{00000000-0005-0000-0000-00002F0C0000}"/>
    <cellStyle name="Footer SBILogo2" xfId="3142" xr:uid="{00000000-0005-0000-0000-0000300C0000}"/>
    <cellStyle name="Footnote" xfId="3143" xr:uid="{00000000-0005-0000-0000-0000310C0000}"/>
    <cellStyle name="Footnote Reference" xfId="3144" xr:uid="{00000000-0005-0000-0000-0000320C0000}"/>
    <cellStyle name="Footnote_ACCC" xfId="3145" xr:uid="{00000000-0005-0000-0000-0000330C0000}"/>
    <cellStyle name="Good 2" xfId="3146" xr:uid="{00000000-0005-0000-0000-0000340C0000}"/>
    <cellStyle name="GP number style" xfId="3147" xr:uid="{00000000-0005-0000-0000-0000350C0000}"/>
    <cellStyle name="Grey" xfId="3148" xr:uid="{00000000-0005-0000-0000-0000360C0000}"/>
    <cellStyle name="grid (,0)" xfId="3149" xr:uid="{00000000-0005-0000-0000-0000370C0000}"/>
    <cellStyle name="Hard Percent" xfId="3150" xr:uid="{00000000-0005-0000-0000-0000380C0000}"/>
    <cellStyle name="HEADER" xfId="3151" xr:uid="{00000000-0005-0000-0000-0000390C0000}"/>
    <cellStyle name="HEADER 2" xfId="3152" xr:uid="{00000000-0005-0000-0000-00003A0C0000}"/>
    <cellStyle name="HEADER 3" xfId="3153" xr:uid="{00000000-0005-0000-0000-00003B0C0000}"/>
    <cellStyle name="HEADER 4" xfId="3154" xr:uid="{00000000-0005-0000-0000-00003C0C0000}"/>
    <cellStyle name="HEADER 5" xfId="3155" xr:uid="{00000000-0005-0000-0000-00003D0C0000}"/>
    <cellStyle name="HEADER 6" xfId="3156" xr:uid="{00000000-0005-0000-0000-00003E0C0000}"/>
    <cellStyle name="HEADER 7" xfId="3157" xr:uid="{00000000-0005-0000-0000-00003F0C0000}"/>
    <cellStyle name="HEADER 8" xfId="3158" xr:uid="{00000000-0005-0000-0000-0000400C0000}"/>
    <cellStyle name="Header Draft Stamp" xfId="3159" xr:uid="{00000000-0005-0000-0000-0000410C0000}"/>
    <cellStyle name="Header Major" xfId="3160" xr:uid="{00000000-0005-0000-0000-0000420C0000}"/>
    <cellStyle name="Header Minor" xfId="3161" xr:uid="{00000000-0005-0000-0000-0000430C0000}"/>
    <cellStyle name="Header_ACCC" xfId="3162" xr:uid="{00000000-0005-0000-0000-0000440C0000}"/>
    <cellStyle name="Header1" xfId="3163" xr:uid="{00000000-0005-0000-0000-0000450C0000}"/>
    <cellStyle name="Header1 2" xfId="3164" xr:uid="{00000000-0005-0000-0000-0000460C0000}"/>
    <cellStyle name="Header2" xfId="3165" xr:uid="{00000000-0005-0000-0000-0000470C0000}"/>
    <cellStyle name="Header2 2" xfId="3166" xr:uid="{00000000-0005-0000-0000-0000480C0000}"/>
    <cellStyle name="Heading" xfId="3167" xr:uid="{00000000-0005-0000-0000-0000490C0000}"/>
    <cellStyle name="Heading 1 2" xfId="3168" xr:uid="{00000000-0005-0000-0000-00004A0C0000}"/>
    <cellStyle name="Heading 1 3" xfId="3169" xr:uid="{00000000-0005-0000-0000-00004B0C0000}"/>
    <cellStyle name="Heading 1 4" xfId="3170" xr:uid="{00000000-0005-0000-0000-00004C0C0000}"/>
    <cellStyle name="Heading 1 5" xfId="3171" xr:uid="{00000000-0005-0000-0000-00004D0C0000}"/>
    <cellStyle name="Heading 1 6" xfId="3172" xr:uid="{00000000-0005-0000-0000-00004E0C0000}"/>
    <cellStyle name="Heading 1 7" xfId="3173" xr:uid="{00000000-0005-0000-0000-00004F0C0000}"/>
    <cellStyle name="Heading 1 8" xfId="3174" xr:uid="{00000000-0005-0000-0000-0000500C0000}"/>
    <cellStyle name="Heading 1 Above" xfId="3175" xr:uid="{00000000-0005-0000-0000-0000510C0000}"/>
    <cellStyle name="Heading 1+" xfId="3176" xr:uid="{00000000-0005-0000-0000-0000520C0000}"/>
    <cellStyle name="Heading 10" xfId="3177" xr:uid="{00000000-0005-0000-0000-0000530C0000}"/>
    <cellStyle name="Heading 11" xfId="3178" xr:uid="{00000000-0005-0000-0000-0000540C0000}"/>
    <cellStyle name="Heading 12" xfId="3179" xr:uid="{00000000-0005-0000-0000-0000550C0000}"/>
    <cellStyle name="Heading 13" xfId="3180" xr:uid="{00000000-0005-0000-0000-0000560C0000}"/>
    <cellStyle name="Heading 14" xfId="3181" xr:uid="{00000000-0005-0000-0000-0000570C0000}"/>
    <cellStyle name="Heading 2 2" xfId="280" xr:uid="{00000000-0005-0000-0000-0000580C0000}"/>
    <cellStyle name="Heading 2 3" xfId="3182" xr:uid="{00000000-0005-0000-0000-0000590C0000}"/>
    <cellStyle name="Heading 2 4" xfId="3183" xr:uid="{00000000-0005-0000-0000-00005A0C0000}"/>
    <cellStyle name="Heading 2 5" xfId="3184" xr:uid="{00000000-0005-0000-0000-00005B0C0000}"/>
    <cellStyle name="Heading 2 6" xfId="3185" xr:uid="{00000000-0005-0000-0000-00005C0C0000}"/>
    <cellStyle name="Heading 2 7" xfId="3186" xr:uid="{00000000-0005-0000-0000-00005D0C0000}"/>
    <cellStyle name="Heading 2 8" xfId="3187" xr:uid="{00000000-0005-0000-0000-00005E0C0000}"/>
    <cellStyle name="Heading 2 Below" xfId="3188" xr:uid="{00000000-0005-0000-0000-00005F0C0000}"/>
    <cellStyle name="Heading 2+" xfId="3189" xr:uid="{00000000-0005-0000-0000-0000600C0000}"/>
    <cellStyle name="Heading 3 2" xfId="281" xr:uid="{00000000-0005-0000-0000-0000610C0000}"/>
    <cellStyle name="Heading 3+" xfId="3190" xr:uid="{00000000-0005-0000-0000-0000620C0000}"/>
    <cellStyle name="Heading 4 2" xfId="3191" xr:uid="{00000000-0005-0000-0000-0000630C0000}"/>
    <cellStyle name="Heading 5" xfId="3192" xr:uid="{00000000-0005-0000-0000-0000640C0000}"/>
    <cellStyle name="Heading 5 2" xfId="3193" xr:uid="{00000000-0005-0000-0000-0000650C0000}"/>
    <cellStyle name="Heading 5_Top 20-IR" xfId="3194" xr:uid="{00000000-0005-0000-0000-0000660C0000}"/>
    <cellStyle name="Heading 6" xfId="3195" xr:uid="{00000000-0005-0000-0000-0000670C0000}"/>
    <cellStyle name="Heading 6 2" xfId="3196" xr:uid="{00000000-0005-0000-0000-0000680C0000}"/>
    <cellStyle name="Heading 6_Top 20-IR" xfId="3197" xr:uid="{00000000-0005-0000-0000-0000690C0000}"/>
    <cellStyle name="Heading 7" xfId="3198" xr:uid="{00000000-0005-0000-0000-00006A0C0000}"/>
    <cellStyle name="Heading 7 2" xfId="3199" xr:uid="{00000000-0005-0000-0000-00006B0C0000}"/>
    <cellStyle name="Heading 7_Top 20-IR" xfId="3200" xr:uid="{00000000-0005-0000-0000-00006C0C0000}"/>
    <cellStyle name="Heading 8" xfId="3201" xr:uid="{00000000-0005-0000-0000-00006D0C0000}"/>
    <cellStyle name="Heading 9" xfId="3202" xr:uid="{00000000-0005-0000-0000-00006E0C0000}"/>
    <cellStyle name="heading info" xfId="3203" xr:uid="{00000000-0005-0000-0000-00006F0C0000}"/>
    <cellStyle name="Heading No Underline" xfId="3204" xr:uid="{00000000-0005-0000-0000-0000700C0000}"/>
    <cellStyle name="Heading With Underline" xfId="3205" xr:uid="{00000000-0005-0000-0000-0000710C0000}"/>
    <cellStyle name="HEADING1" xfId="3206" xr:uid="{00000000-0005-0000-0000-0000720C0000}"/>
    <cellStyle name="Heading1 2" xfId="3207" xr:uid="{00000000-0005-0000-0000-0000730C0000}"/>
    <cellStyle name="Heading1 3" xfId="3208" xr:uid="{00000000-0005-0000-0000-0000740C0000}"/>
    <cellStyle name="Heading1 4" xfId="3209" xr:uid="{00000000-0005-0000-0000-0000750C0000}"/>
    <cellStyle name="Heading1 5" xfId="3210" xr:uid="{00000000-0005-0000-0000-0000760C0000}"/>
    <cellStyle name="Heading1 6" xfId="3211" xr:uid="{00000000-0005-0000-0000-0000770C0000}"/>
    <cellStyle name="Heading1 7" xfId="3212" xr:uid="{00000000-0005-0000-0000-0000780C0000}"/>
    <cellStyle name="Heading1 8" xfId="3213" xr:uid="{00000000-0005-0000-0000-0000790C0000}"/>
    <cellStyle name="HEADING2" xfId="3214" xr:uid="{00000000-0005-0000-0000-00007A0C0000}"/>
    <cellStyle name="Heading2 2" xfId="3215" xr:uid="{00000000-0005-0000-0000-00007B0C0000}"/>
    <cellStyle name="Heading2 3" xfId="3216" xr:uid="{00000000-0005-0000-0000-00007C0C0000}"/>
    <cellStyle name="Heading2 4" xfId="3217" xr:uid="{00000000-0005-0000-0000-00007D0C0000}"/>
    <cellStyle name="Heading2 5" xfId="3218" xr:uid="{00000000-0005-0000-0000-00007E0C0000}"/>
    <cellStyle name="Heading2 6" xfId="3219" xr:uid="{00000000-0005-0000-0000-00007F0C0000}"/>
    <cellStyle name="Heading2 7" xfId="3220" xr:uid="{00000000-0005-0000-0000-0000800C0000}"/>
    <cellStyle name="Heading2 8" xfId="3221" xr:uid="{00000000-0005-0000-0000-0000810C0000}"/>
    <cellStyle name="HEADINGS" xfId="3222" xr:uid="{00000000-0005-0000-0000-0000820C0000}"/>
    <cellStyle name="HEADINGS 2" xfId="3223" xr:uid="{00000000-0005-0000-0000-0000830C0000}"/>
    <cellStyle name="HEADINGS 3" xfId="3224" xr:uid="{00000000-0005-0000-0000-0000840C0000}"/>
    <cellStyle name="HEADINGS 4" xfId="3225" xr:uid="{00000000-0005-0000-0000-0000850C0000}"/>
    <cellStyle name="HEADINGS 5" xfId="3226" xr:uid="{00000000-0005-0000-0000-0000860C0000}"/>
    <cellStyle name="HEADINGS 6" xfId="3227" xr:uid="{00000000-0005-0000-0000-0000870C0000}"/>
    <cellStyle name="HEADINGS 7" xfId="3228" xr:uid="{00000000-0005-0000-0000-0000880C0000}"/>
    <cellStyle name="HEADINGS 8" xfId="3229" xr:uid="{00000000-0005-0000-0000-0000890C0000}"/>
    <cellStyle name="Headings- Other" xfId="3230" xr:uid="{00000000-0005-0000-0000-00008A0C0000}"/>
    <cellStyle name="HEADINGS_05 SA Key Trend Data" xfId="3231" xr:uid="{00000000-0005-0000-0000-00008B0C0000}"/>
    <cellStyle name="HEADINGSTOP" xfId="3232" xr:uid="{00000000-0005-0000-0000-00008C0C0000}"/>
    <cellStyle name="HEADINGSTOP 2" xfId="3233" xr:uid="{00000000-0005-0000-0000-00008D0C0000}"/>
    <cellStyle name="HEADINGSTOP 3" xfId="3234" xr:uid="{00000000-0005-0000-0000-00008E0C0000}"/>
    <cellStyle name="HEADINGSTOP 4" xfId="3235" xr:uid="{00000000-0005-0000-0000-00008F0C0000}"/>
    <cellStyle name="HEADINGSTOP 5" xfId="3236" xr:uid="{00000000-0005-0000-0000-0000900C0000}"/>
    <cellStyle name="HEADINGSTOP 6" xfId="3237" xr:uid="{00000000-0005-0000-0000-0000910C0000}"/>
    <cellStyle name="HEADINGSTOP 7" xfId="3238" xr:uid="{00000000-0005-0000-0000-0000920C0000}"/>
    <cellStyle name="HEADINGSTOP 8" xfId="3239" xr:uid="{00000000-0005-0000-0000-0000930C0000}"/>
    <cellStyle name="Hidden" xfId="3240" xr:uid="{00000000-0005-0000-0000-0000940C0000}"/>
    <cellStyle name="HIGHLIGHT" xfId="3241" xr:uid="{00000000-0005-0000-0000-0000950C0000}"/>
    <cellStyle name="HIGHLIGHT 2" xfId="3242" xr:uid="{00000000-0005-0000-0000-0000960C0000}"/>
    <cellStyle name="HITLIST" xfId="3243" xr:uid="{00000000-0005-0000-0000-0000970C0000}"/>
    <cellStyle name="Hyperlink 2" xfId="3244" xr:uid="{00000000-0005-0000-0000-0000980C0000}"/>
    <cellStyle name="Hyperlink 2 2" xfId="3245" xr:uid="{00000000-0005-0000-0000-0000990C0000}"/>
    <cellStyle name="imp-pr-item" xfId="3246" xr:uid="{00000000-0005-0000-0000-00009A0C0000}"/>
    <cellStyle name="imp-pr-item 2" xfId="3247" xr:uid="{00000000-0005-0000-0000-00009B0C0000}"/>
    <cellStyle name="Input [yellow]" xfId="3248" xr:uid="{00000000-0005-0000-0000-00009C0C0000}"/>
    <cellStyle name="Input 0" xfId="3249" xr:uid="{00000000-0005-0000-0000-00009D0C0000}"/>
    <cellStyle name="Input 2" xfId="3250" xr:uid="{00000000-0005-0000-0000-00009E0C0000}"/>
    <cellStyle name="Input Cell" xfId="3251" xr:uid="{00000000-0005-0000-0000-00009F0C0000}"/>
    <cellStyle name="Input Cells" xfId="3252" xr:uid="{00000000-0005-0000-0000-0000A00C0000}"/>
    <cellStyle name="Input Cells 10" xfId="3253" xr:uid="{00000000-0005-0000-0000-0000A10C0000}"/>
    <cellStyle name="Input Cells 11" xfId="3254" xr:uid="{00000000-0005-0000-0000-0000A20C0000}"/>
    <cellStyle name="Input Cells 2" xfId="3255" xr:uid="{00000000-0005-0000-0000-0000A30C0000}"/>
    <cellStyle name="Input Cells 3" xfId="3256" xr:uid="{00000000-0005-0000-0000-0000A40C0000}"/>
    <cellStyle name="Input Cells 4" xfId="3257" xr:uid="{00000000-0005-0000-0000-0000A50C0000}"/>
    <cellStyle name="Input Cells 5" xfId="3258" xr:uid="{00000000-0005-0000-0000-0000A60C0000}"/>
    <cellStyle name="Input Cells 6" xfId="3259" xr:uid="{00000000-0005-0000-0000-0000A70C0000}"/>
    <cellStyle name="Input Cells 7" xfId="3260" xr:uid="{00000000-0005-0000-0000-0000A80C0000}"/>
    <cellStyle name="Input Cells 8" xfId="3261" xr:uid="{00000000-0005-0000-0000-0000A90C0000}"/>
    <cellStyle name="Input Cells 9" xfId="3262" xr:uid="{00000000-0005-0000-0000-0000AA0C0000}"/>
    <cellStyle name="Input Currency" xfId="3263" xr:uid="{00000000-0005-0000-0000-0000AB0C0000}"/>
    <cellStyle name="Input Currency 0" xfId="3264" xr:uid="{00000000-0005-0000-0000-0000AC0C0000}"/>
    <cellStyle name="Input Currency 2" xfId="3265" xr:uid="{00000000-0005-0000-0000-0000AD0C0000}"/>
    <cellStyle name="Input Currency_HC_paradise" xfId="3266" xr:uid="{00000000-0005-0000-0000-0000AE0C0000}"/>
    <cellStyle name="Input Date" xfId="3267" xr:uid="{00000000-0005-0000-0000-0000AF0C0000}"/>
    <cellStyle name="Input Fixed [0]" xfId="3268" xr:uid="{00000000-0005-0000-0000-0000B00C0000}"/>
    <cellStyle name="Input Multiple" xfId="3269" xr:uid="{00000000-0005-0000-0000-0000B10C0000}"/>
    <cellStyle name="Input Normal" xfId="3270" xr:uid="{00000000-0005-0000-0000-0000B20C0000}"/>
    <cellStyle name="Input Normal [0]" xfId="3271" xr:uid="{00000000-0005-0000-0000-0000B30C0000}"/>
    <cellStyle name="Input Normal Black" xfId="3272" xr:uid="{00000000-0005-0000-0000-0000B40C0000}"/>
    <cellStyle name="Input Normal_HC_paradise" xfId="3273" xr:uid="{00000000-0005-0000-0000-0000B50C0000}"/>
    <cellStyle name="Input Percent" xfId="3274" xr:uid="{00000000-0005-0000-0000-0000B60C0000}"/>
    <cellStyle name="Input Percent [2]" xfId="3275" xr:uid="{00000000-0005-0000-0000-0000B70C0000}"/>
    <cellStyle name="Input Percent Black" xfId="3276" xr:uid="{00000000-0005-0000-0000-0000B80C0000}"/>
    <cellStyle name="Input Percent_HC_paradise" xfId="3277" xr:uid="{00000000-0005-0000-0000-0000B90C0000}"/>
    <cellStyle name="Input Titles" xfId="3278" xr:uid="{00000000-0005-0000-0000-0000BA0C0000}"/>
    <cellStyle name="Input Titles Black" xfId="3279" xr:uid="{00000000-0005-0000-0000-0000BB0C0000}"/>
    <cellStyle name="Input Years" xfId="3280" xr:uid="{00000000-0005-0000-0000-0000BC0C0000}"/>
    <cellStyle name="InputCurrency" xfId="3281" xr:uid="{00000000-0005-0000-0000-0000BD0C0000}"/>
    <cellStyle name="InputCurrency2" xfId="3282" xr:uid="{00000000-0005-0000-0000-0000BE0C0000}"/>
    <cellStyle name="InputDateDMth" xfId="3283" xr:uid="{00000000-0005-0000-0000-0000BF0C0000}"/>
    <cellStyle name="InputDateNorm" xfId="3284" xr:uid="{00000000-0005-0000-0000-0000C00C0000}"/>
    <cellStyle name="InputMultiple1" xfId="3285" xr:uid="{00000000-0005-0000-0000-0000C10C0000}"/>
    <cellStyle name="InputPercent1" xfId="3286" xr:uid="{00000000-0005-0000-0000-0000C20C0000}"/>
    <cellStyle name="InputUlineNumeric" xfId="3287" xr:uid="{00000000-0005-0000-0000-0000C30C0000}"/>
    <cellStyle name="InsightDateStyle" xfId="3288" xr:uid="{00000000-0005-0000-0000-0000C40C0000}"/>
    <cellStyle name="InsightNumberStyle" xfId="3289" xr:uid="{00000000-0005-0000-0000-0000C50C0000}"/>
    <cellStyle name="inverted heading" xfId="3290" xr:uid="{00000000-0005-0000-0000-0000C60C0000}"/>
    <cellStyle name="inverted heading 2" xfId="3291" xr:uid="{00000000-0005-0000-0000-0000C70C0000}"/>
    <cellStyle name="Jason" xfId="3292" xr:uid="{00000000-0005-0000-0000-0000C80C0000}"/>
    <cellStyle name="Jun" xfId="3293" xr:uid="{00000000-0005-0000-0000-0000C90C0000}"/>
    <cellStyle name="Jun 10" xfId="3294" xr:uid="{00000000-0005-0000-0000-0000CA0C0000}"/>
    <cellStyle name="Jun 10 2" xfId="3295" xr:uid="{00000000-0005-0000-0000-0000CB0C0000}"/>
    <cellStyle name="Jun 10_Top 20-IR" xfId="3296" xr:uid="{00000000-0005-0000-0000-0000CC0C0000}"/>
    <cellStyle name="Jun 11" xfId="3297" xr:uid="{00000000-0005-0000-0000-0000CD0C0000}"/>
    <cellStyle name="Jun 11 2" xfId="3298" xr:uid="{00000000-0005-0000-0000-0000CE0C0000}"/>
    <cellStyle name="Jun 11_Top 20-IR" xfId="3299" xr:uid="{00000000-0005-0000-0000-0000CF0C0000}"/>
    <cellStyle name="Jun 2" xfId="3300" xr:uid="{00000000-0005-0000-0000-0000D00C0000}"/>
    <cellStyle name="Jun 2 2" xfId="3301" xr:uid="{00000000-0005-0000-0000-0000D10C0000}"/>
    <cellStyle name="Jun 2_Top 20-IR" xfId="3302" xr:uid="{00000000-0005-0000-0000-0000D20C0000}"/>
    <cellStyle name="Jun 3" xfId="3303" xr:uid="{00000000-0005-0000-0000-0000D30C0000}"/>
    <cellStyle name="Jun 3 2" xfId="3304" xr:uid="{00000000-0005-0000-0000-0000D40C0000}"/>
    <cellStyle name="Jun 3_Top 20-IR" xfId="3305" xr:uid="{00000000-0005-0000-0000-0000D50C0000}"/>
    <cellStyle name="Jun 4" xfId="3306" xr:uid="{00000000-0005-0000-0000-0000D60C0000}"/>
    <cellStyle name="Jun 4 2" xfId="3307" xr:uid="{00000000-0005-0000-0000-0000D70C0000}"/>
    <cellStyle name="Jun 4_Top 20-IR" xfId="3308" xr:uid="{00000000-0005-0000-0000-0000D80C0000}"/>
    <cellStyle name="Jun 5" xfId="3309" xr:uid="{00000000-0005-0000-0000-0000D90C0000}"/>
    <cellStyle name="Jun 5 2" xfId="3310" xr:uid="{00000000-0005-0000-0000-0000DA0C0000}"/>
    <cellStyle name="Jun 5_Top 20-IR" xfId="3311" xr:uid="{00000000-0005-0000-0000-0000DB0C0000}"/>
    <cellStyle name="Jun 6" xfId="3312" xr:uid="{00000000-0005-0000-0000-0000DC0C0000}"/>
    <cellStyle name="Jun 6 2" xfId="3313" xr:uid="{00000000-0005-0000-0000-0000DD0C0000}"/>
    <cellStyle name="Jun 6_Top 20-IR" xfId="3314" xr:uid="{00000000-0005-0000-0000-0000DE0C0000}"/>
    <cellStyle name="Jun 7" xfId="3315" xr:uid="{00000000-0005-0000-0000-0000DF0C0000}"/>
    <cellStyle name="Jun 7 2" xfId="3316" xr:uid="{00000000-0005-0000-0000-0000E00C0000}"/>
    <cellStyle name="Jun 7_Top 20-IR" xfId="3317" xr:uid="{00000000-0005-0000-0000-0000E10C0000}"/>
    <cellStyle name="Jun 8" xfId="3318" xr:uid="{00000000-0005-0000-0000-0000E20C0000}"/>
    <cellStyle name="Jun 8 2" xfId="3319" xr:uid="{00000000-0005-0000-0000-0000E30C0000}"/>
    <cellStyle name="Jun 8_Top 20-IR" xfId="3320" xr:uid="{00000000-0005-0000-0000-0000E40C0000}"/>
    <cellStyle name="Jun 9" xfId="3321" xr:uid="{00000000-0005-0000-0000-0000E50C0000}"/>
    <cellStyle name="Jun 9 2" xfId="3322" xr:uid="{00000000-0005-0000-0000-0000E60C0000}"/>
    <cellStyle name="Jun 9_Top 20-IR" xfId="3323" xr:uid="{00000000-0005-0000-0000-0000E70C0000}"/>
    <cellStyle name="Jun_Top 20-IR (WD+1&amp;+2)" xfId="3324" xr:uid="{00000000-0005-0000-0000-0000E80C0000}"/>
    <cellStyle name="kd" xfId="3325" xr:uid="{00000000-0005-0000-0000-0000E90C0000}"/>
    <cellStyle name="Komma_Victor_Quarter-pack addition" xfId="3326" xr:uid="{00000000-0005-0000-0000-0000EA0C0000}"/>
    <cellStyle name="Legato CPL Master Cover" xfId="3327" xr:uid="{00000000-0005-0000-0000-0000EB0C0000}"/>
    <cellStyle name="LineItemPrompt" xfId="3328" xr:uid="{00000000-0005-0000-0000-0000EC0C0000}"/>
    <cellStyle name="LineItemPrompt 2" xfId="3329" xr:uid="{00000000-0005-0000-0000-0000ED0C0000}"/>
    <cellStyle name="LineItemValue" xfId="3330" xr:uid="{00000000-0005-0000-0000-0000EE0C0000}"/>
    <cellStyle name="LineItemValue 2" xfId="3331" xr:uid="{00000000-0005-0000-0000-0000EF0C0000}"/>
    <cellStyle name="Link Currency (0)" xfId="3332" xr:uid="{00000000-0005-0000-0000-0000F00C0000}"/>
    <cellStyle name="Link Currency (0) 10" xfId="3333" xr:uid="{00000000-0005-0000-0000-0000F10C0000}"/>
    <cellStyle name="Link Currency (0) 11" xfId="3334" xr:uid="{00000000-0005-0000-0000-0000F20C0000}"/>
    <cellStyle name="Link Currency (0) 2" xfId="3335" xr:uid="{00000000-0005-0000-0000-0000F30C0000}"/>
    <cellStyle name="Link Currency (0) 3" xfId="3336" xr:uid="{00000000-0005-0000-0000-0000F40C0000}"/>
    <cellStyle name="Link Currency (0) 4" xfId="3337" xr:uid="{00000000-0005-0000-0000-0000F50C0000}"/>
    <cellStyle name="Link Currency (0) 5" xfId="3338" xr:uid="{00000000-0005-0000-0000-0000F60C0000}"/>
    <cellStyle name="Link Currency (0) 6" xfId="3339" xr:uid="{00000000-0005-0000-0000-0000F70C0000}"/>
    <cellStyle name="Link Currency (0) 7" xfId="3340" xr:uid="{00000000-0005-0000-0000-0000F80C0000}"/>
    <cellStyle name="Link Currency (0) 8" xfId="3341" xr:uid="{00000000-0005-0000-0000-0000F90C0000}"/>
    <cellStyle name="Link Currency (0) 9" xfId="3342" xr:uid="{00000000-0005-0000-0000-0000FA0C0000}"/>
    <cellStyle name="Link Currency (2)" xfId="3343" xr:uid="{00000000-0005-0000-0000-0000FB0C0000}"/>
    <cellStyle name="Link Currency (2) 10" xfId="3344" xr:uid="{00000000-0005-0000-0000-0000FC0C0000}"/>
    <cellStyle name="Link Currency (2) 11" xfId="3345" xr:uid="{00000000-0005-0000-0000-0000FD0C0000}"/>
    <cellStyle name="Link Currency (2) 2" xfId="3346" xr:uid="{00000000-0005-0000-0000-0000FE0C0000}"/>
    <cellStyle name="Link Currency (2) 3" xfId="3347" xr:uid="{00000000-0005-0000-0000-0000FF0C0000}"/>
    <cellStyle name="Link Currency (2) 4" xfId="3348" xr:uid="{00000000-0005-0000-0000-0000000D0000}"/>
    <cellStyle name="Link Currency (2) 5" xfId="3349" xr:uid="{00000000-0005-0000-0000-0000010D0000}"/>
    <cellStyle name="Link Currency (2) 6" xfId="3350" xr:uid="{00000000-0005-0000-0000-0000020D0000}"/>
    <cellStyle name="Link Currency (2) 7" xfId="3351" xr:uid="{00000000-0005-0000-0000-0000030D0000}"/>
    <cellStyle name="Link Currency (2) 8" xfId="3352" xr:uid="{00000000-0005-0000-0000-0000040D0000}"/>
    <cellStyle name="Link Currency (2) 9" xfId="3353" xr:uid="{00000000-0005-0000-0000-0000050D0000}"/>
    <cellStyle name="Link Units (0)" xfId="3354" xr:uid="{00000000-0005-0000-0000-0000060D0000}"/>
    <cellStyle name="Link Units (0) 10" xfId="3355" xr:uid="{00000000-0005-0000-0000-0000070D0000}"/>
    <cellStyle name="Link Units (0) 11" xfId="3356" xr:uid="{00000000-0005-0000-0000-0000080D0000}"/>
    <cellStyle name="Link Units (0) 2" xfId="3357" xr:uid="{00000000-0005-0000-0000-0000090D0000}"/>
    <cellStyle name="Link Units (0) 3" xfId="3358" xr:uid="{00000000-0005-0000-0000-00000A0D0000}"/>
    <cellStyle name="Link Units (0) 4" xfId="3359" xr:uid="{00000000-0005-0000-0000-00000B0D0000}"/>
    <cellStyle name="Link Units (0) 5" xfId="3360" xr:uid="{00000000-0005-0000-0000-00000C0D0000}"/>
    <cellStyle name="Link Units (0) 6" xfId="3361" xr:uid="{00000000-0005-0000-0000-00000D0D0000}"/>
    <cellStyle name="Link Units (0) 7" xfId="3362" xr:uid="{00000000-0005-0000-0000-00000E0D0000}"/>
    <cellStyle name="Link Units (0) 8" xfId="3363" xr:uid="{00000000-0005-0000-0000-00000F0D0000}"/>
    <cellStyle name="Link Units (0) 9" xfId="3364" xr:uid="{00000000-0005-0000-0000-0000100D0000}"/>
    <cellStyle name="Link Units (1)" xfId="3365" xr:uid="{00000000-0005-0000-0000-0000110D0000}"/>
    <cellStyle name="Link Units (1) 10" xfId="3366" xr:uid="{00000000-0005-0000-0000-0000120D0000}"/>
    <cellStyle name="Link Units (1) 11" xfId="3367" xr:uid="{00000000-0005-0000-0000-0000130D0000}"/>
    <cellStyle name="Link Units (1) 2" xfId="3368" xr:uid="{00000000-0005-0000-0000-0000140D0000}"/>
    <cellStyle name="Link Units (1) 3" xfId="3369" xr:uid="{00000000-0005-0000-0000-0000150D0000}"/>
    <cellStyle name="Link Units (1) 4" xfId="3370" xr:uid="{00000000-0005-0000-0000-0000160D0000}"/>
    <cellStyle name="Link Units (1) 5" xfId="3371" xr:uid="{00000000-0005-0000-0000-0000170D0000}"/>
    <cellStyle name="Link Units (1) 6" xfId="3372" xr:uid="{00000000-0005-0000-0000-0000180D0000}"/>
    <cellStyle name="Link Units (1) 7" xfId="3373" xr:uid="{00000000-0005-0000-0000-0000190D0000}"/>
    <cellStyle name="Link Units (1) 8" xfId="3374" xr:uid="{00000000-0005-0000-0000-00001A0D0000}"/>
    <cellStyle name="Link Units (1) 9" xfId="3375" xr:uid="{00000000-0005-0000-0000-00001B0D0000}"/>
    <cellStyle name="Link Units (2)" xfId="3376" xr:uid="{00000000-0005-0000-0000-00001C0D0000}"/>
    <cellStyle name="Link Units (2) 10" xfId="3377" xr:uid="{00000000-0005-0000-0000-00001D0D0000}"/>
    <cellStyle name="Link Units (2) 11" xfId="3378" xr:uid="{00000000-0005-0000-0000-00001E0D0000}"/>
    <cellStyle name="Link Units (2) 2" xfId="3379" xr:uid="{00000000-0005-0000-0000-00001F0D0000}"/>
    <cellStyle name="Link Units (2) 3" xfId="3380" xr:uid="{00000000-0005-0000-0000-0000200D0000}"/>
    <cellStyle name="Link Units (2) 4" xfId="3381" xr:uid="{00000000-0005-0000-0000-0000210D0000}"/>
    <cellStyle name="Link Units (2) 5" xfId="3382" xr:uid="{00000000-0005-0000-0000-0000220D0000}"/>
    <cellStyle name="Link Units (2) 6" xfId="3383" xr:uid="{00000000-0005-0000-0000-0000230D0000}"/>
    <cellStyle name="Link Units (2) 7" xfId="3384" xr:uid="{00000000-0005-0000-0000-0000240D0000}"/>
    <cellStyle name="Link Units (2) 8" xfId="3385" xr:uid="{00000000-0005-0000-0000-0000250D0000}"/>
    <cellStyle name="Link Units (2) 9" xfId="3386" xr:uid="{00000000-0005-0000-0000-0000260D0000}"/>
    <cellStyle name="Linked Cell 2" xfId="3387" xr:uid="{00000000-0005-0000-0000-0000270D0000}"/>
    <cellStyle name="Linked Cells" xfId="3388" xr:uid="{00000000-0005-0000-0000-0000280D0000}"/>
    <cellStyle name="Linked Cells 10" xfId="3389" xr:uid="{00000000-0005-0000-0000-0000290D0000}"/>
    <cellStyle name="Linked Cells 11" xfId="3390" xr:uid="{00000000-0005-0000-0000-00002A0D0000}"/>
    <cellStyle name="Linked Cells 2" xfId="3391" xr:uid="{00000000-0005-0000-0000-00002B0D0000}"/>
    <cellStyle name="Linked Cells 3" xfId="3392" xr:uid="{00000000-0005-0000-0000-00002C0D0000}"/>
    <cellStyle name="Linked Cells 4" xfId="3393" xr:uid="{00000000-0005-0000-0000-00002D0D0000}"/>
    <cellStyle name="Linked Cells 5" xfId="3394" xr:uid="{00000000-0005-0000-0000-00002E0D0000}"/>
    <cellStyle name="Linked Cells 6" xfId="3395" xr:uid="{00000000-0005-0000-0000-00002F0D0000}"/>
    <cellStyle name="Linked Cells 7" xfId="3396" xr:uid="{00000000-0005-0000-0000-0000300D0000}"/>
    <cellStyle name="Linked Cells 8" xfId="3397" xr:uid="{00000000-0005-0000-0000-0000310D0000}"/>
    <cellStyle name="Linked Cells 9" xfId="3398" xr:uid="{00000000-0005-0000-0000-0000320D0000}"/>
    <cellStyle name="m-" xfId="3399" xr:uid="{00000000-0005-0000-0000-0000330D0000}"/>
    <cellStyle name="Message" xfId="3400" xr:uid="{00000000-0005-0000-0000-0000340D0000}"/>
    <cellStyle name="Millares [0]_10 AVERIAS MASIVAS + ANT" xfId="3401" xr:uid="{00000000-0005-0000-0000-0000350D0000}"/>
    <cellStyle name="Millares_BINV" xfId="3402" xr:uid="{00000000-0005-0000-0000-0000360D0000}"/>
    <cellStyle name="Milliers [0]_!!!GO" xfId="3403" xr:uid="{00000000-0005-0000-0000-0000370D0000}"/>
    <cellStyle name="Milliers_!!!GO" xfId="3404" xr:uid="{00000000-0005-0000-0000-0000380D0000}"/>
    <cellStyle name="million$ (,1)" xfId="3405" xr:uid="{00000000-0005-0000-0000-0000390D0000}"/>
    <cellStyle name="millions (,1)" xfId="3406" xr:uid="{00000000-0005-0000-0000-00003A0D0000}"/>
    <cellStyle name="Model" xfId="3407" xr:uid="{00000000-0005-0000-0000-00003B0D0000}"/>
    <cellStyle name="Moneda [0]_BINV" xfId="3408" xr:uid="{00000000-0005-0000-0000-00003C0D0000}"/>
    <cellStyle name="Moneda_BINV" xfId="3409" xr:uid="{00000000-0005-0000-0000-00003D0D0000}"/>
    <cellStyle name="Monétaire [0]_!!!GO" xfId="3410" xr:uid="{00000000-0005-0000-0000-00003E0D0000}"/>
    <cellStyle name="Monétaire_!!!GO" xfId="3411" xr:uid="{00000000-0005-0000-0000-00003F0D0000}"/>
    <cellStyle name="Month" xfId="3412" xr:uid="{00000000-0005-0000-0000-0000400D0000}"/>
    <cellStyle name="Monthly rate" xfId="3413" xr:uid="{00000000-0005-0000-0000-0000410D0000}"/>
    <cellStyle name="MS_English" xfId="3414" xr:uid="{00000000-0005-0000-0000-0000420D0000}"/>
    <cellStyle name="multiple" xfId="3415" xr:uid="{00000000-0005-0000-0000-0000430D0000}"/>
    <cellStyle name="Multiple1" xfId="3416" xr:uid="{00000000-0005-0000-0000-0000440D0000}"/>
    <cellStyle name="NA is zero" xfId="3417" xr:uid="{00000000-0005-0000-0000-0000450D0000}"/>
    <cellStyle name="Neutral 2" xfId="3418" xr:uid="{00000000-0005-0000-0000-0000460D0000}"/>
    <cellStyle name="new" xfId="3419" xr:uid="{00000000-0005-0000-0000-0000470D0000}"/>
    <cellStyle name="New Times Roman" xfId="3420" xr:uid="{00000000-0005-0000-0000-0000480D0000}"/>
    <cellStyle name="new_Book1 (3)" xfId="3421" xr:uid="{00000000-0005-0000-0000-0000490D0000}"/>
    <cellStyle name="NewModelFontColor" xfId="3422" xr:uid="{00000000-0005-0000-0000-00004A0D0000}"/>
    <cellStyle name="no dec" xfId="3423" xr:uid="{00000000-0005-0000-0000-00004B0D0000}"/>
    <cellStyle name="no dec 2" xfId="3424" xr:uid="{00000000-0005-0000-0000-00004C0D0000}"/>
    <cellStyle name="no dec 3" xfId="3425" xr:uid="{00000000-0005-0000-0000-00004D0D0000}"/>
    <cellStyle name="no dec 4" xfId="3426" xr:uid="{00000000-0005-0000-0000-00004E0D0000}"/>
    <cellStyle name="no dec 5" xfId="3427" xr:uid="{00000000-0005-0000-0000-00004F0D0000}"/>
    <cellStyle name="no dec 6" xfId="3428" xr:uid="{00000000-0005-0000-0000-0000500D0000}"/>
    <cellStyle name="no dec 7" xfId="3429" xr:uid="{00000000-0005-0000-0000-0000510D0000}"/>
    <cellStyle name="no dec 8" xfId="3430" xr:uid="{00000000-0005-0000-0000-0000520D0000}"/>
    <cellStyle name="Normal" xfId="0" builtinId="0"/>
    <cellStyle name="Normal - Style1" xfId="282" xr:uid="{00000000-0005-0000-0000-0000540D0000}"/>
    <cellStyle name="Normal - Style1 2" xfId="3431" xr:uid="{00000000-0005-0000-0000-0000550D0000}"/>
    <cellStyle name="Normal [0]" xfId="3432" xr:uid="{00000000-0005-0000-0000-0000560D0000}"/>
    <cellStyle name="Normal [1]" xfId="3433" xr:uid="{00000000-0005-0000-0000-0000570D0000}"/>
    <cellStyle name="Normal [2]" xfId="3434" xr:uid="{00000000-0005-0000-0000-0000580D0000}"/>
    <cellStyle name="Normal [3]" xfId="3435" xr:uid="{00000000-0005-0000-0000-0000590D0000}"/>
    <cellStyle name="Normal 10" xfId="3436" xr:uid="{00000000-0005-0000-0000-00005A0D0000}"/>
    <cellStyle name="Normal 10 2" xfId="3437" xr:uid="{00000000-0005-0000-0000-00005B0D0000}"/>
    <cellStyle name="Normal 11" xfId="3438" xr:uid="{00000000-0005-0000-0000-00005C0D0000}"/>
    <cellStyle name="Normal 12" xfId="3439" xr:uid="{00000000-0005-0000-0000-00005D0D0000}"/>
    <cellStyle name="Normal 12 2" xfId="3440" xr:uid="{00000000-0005-0000-0000-00005E0D0000}"/>
    <cellStyle name="Normal 13" xfId="3441" xr:uid="{00000000-0005-0000-0000-00005F0D0000}"/>
    <cellStyle name="Normal 14" xfId="3442" xr:uid="{00000000-0005-0000-0000-0000600D0000}"/>
    <cellStyle name="Normal 15" xfId="3443" xr:uid="{00000000-0005-0000-0000-0000610D0000}"/>
    <cellStyle name="Normal 16" xfId="3444" xr:uid="{00000000-0005-0000-0000-0000620D0000}"/>
    <cellStyle name="Normal 17" xfId="3445" xr:uid="{00000000-0005-0000-0000-0000630D0000}"/>
    <cellStyle name="Normal 18" xfId="3446" xr:uid="{00000000-0005-0000-0000-0000640D0000}"/>
    <cellStyle name="Normal 19" xfId="3447" xr:uid="{00000000-0005-0000-0000-0000650D0000}"/>
    <cellStyle name="Normal 2" xfId="283" xr:uid="{00000000-0005-0000-0000-0000660D0000}"/>
    <cellStyle name="Normal 2 10" xfId="3448" xr:uid="{00000000-0005-0000-0000-0000670D0000}"/>
    <cellStyle name="Normal 2 11" xfId="3449" xr:uid="{00000000-0005-0000-0000-0000680D0000}"/>
    <cellStyle name="Normal 2 12" xfId="3450" xr:uid="{00000000-0005-0000-0000-0000690D0000}"/>
    <cellStyle name="Normal 2 13" xfId="3451" xr:uid="{00000000-0005-0000-0000-00006A0D0000}"/>
    <cellStyle name="Normal 2 2" xfId="3452" xr:uid="{00000000-0005-0000-0000-00006B0D0000}"/>
    <cellStyle name="Normal 2 2 2" xfId="3453" xr:uid="{00000000-0005-0000-0000-00006C0D0000}"/>
    <cellStyle name="Normal 2 2 2 2" xfId="3454" xr:uid="{00000000-0005-0000-0000-00006D0D0000}"/>
    <cellStyle name="Normal 2 2 2_Top 20-IR (WD+1&amp;+2)" xfId="3455" xr:uid="{00000000-0005-0000-0000-00006E0D0000}"/>
    <cellStyle name="Normal 2 2_Top 20-IR (WD+1&amp;+2)" xfId="3456" xr:uid="{00000000-0005-0000-0000-00006F0D0000}"/>
    <cellStyle name="Normal 2 3" xfId="3457" xr:uid="{00000000-0005-0000-0000-0000700D0000}"/>
    <cellStyle name="Normal 2 4" xfId="3458" xr:uid="{00000000-0005-0000-0000-0000710D0000}"/>
    <cellStyle name="Normal 2 5" xfId="3459" xr:uid="{00000000-0005-0000-0000-0000720D0000}"/>
    <cellStyle name="Normal 2 6" xfId="3460" xr:uid="{00000000-0005-0000-0000-0000730D0000}"/>
    <cellStyle name="Normal 2 7" xfId="3461" xr:uid="{00000000-0005-0000-0000-0000740D0000}"/>
    <cellStyle name="Normal 2 8" xfId="3462" xr:uid="{00000000-0005-0000-0000-0000750D0000}"/>
    <cellStyle name="Normal 2 9" xfId="3463" xr:uid="{00000000-0005-0000-0000-0000760D0000}"/>
    <cellStyle name="Normal 2_Top 20-IR (WD+1&amp;+2)" xfId="3464" xr:uid="{00000000-0005-0000-0000-0000770D0000}"/>
    <cellStyle name="Normal 20" xfId="3465" xr:uid="{00000000-0005-0000-0000-0000780D0000}"/>
    <cellStyle name="Normal 21" xfId="3466" xr:uid="{00000000-0005-0000-0000-0000790D0000}"/>
    <cellStyle name="Normal 22" xfId="3467" xr:uid="{00000000-0005-0000-0000-00007A0D0000}"/>
    <cellStyle name="Normal 23" xfId="3468" xr:uid="{00000000-0005-0000-0000-00007B0D0000}"/>
    <cellStyle name="Normal 24" xfId="3469" xr:uid="{00000000-0005-0000-0000-00007C0D0000}"/>
    <cellStyle name="Normal 25" xfId="3470" xr:uid="{00000000-0005-0000-0000-00007D0D0000}"/>
    <cellStyle name="Normal 26" xfId="3471" xr:uid="{00000000-0005-0000-0000-00007E0D0000}"/>
    <cellStyle name="Normal 27" xfId="3472" xr:uid="{00000000-0005-0000-0000-00007F0D0000}"/>
    <cellStyle name="Normal 28" xfId="3473" xr:uid="{00000000-0005-0000-0000-0000800D0000}"/>
    <cellStyle name="Normal 29" xfId="3474" xr:uid="{00000000-0005-0000-0000-0000810D0000}"/>
    <cellStyle name="Normal 3" xfId="4" xr:uid="{00000000-0005-0000-0000-0000820D0000}"/>
    <cellStyle name="Normal 3 2" xfId="5" xr:uid="{00000000-0005-0000-0000-0000830D0000}"/>
    <cellStyle name="Normal 3 2 2" xfId="6" xr:uid="{00000000-0005-0000-0000-0000840D0000}"/>
    <cellStyle name="Normal 3 2 2 2" xfId="284" xr:uid="{00000000-0005-0000-0000-0000850D0000}"/>
    <cellStyle name="Normal 3 2 3" xfId="285" xr:uid="{00000000-0005-0000-0000-0000860D0000}"/>
    <cellStyle name="Normal 3 3" xfId="286" xr:uid="{00000000-0005-0000-0000-0000870D0000}"/>
    <cellStyle name="Normal 3 3 2" xfId="287" xr:uid="{00000000-0005-0000-0000-0000880D0000}"/>
    <cellStyle name="Normal 3 4" xfId="288" xr:uid="{00000000-0005-0000-0000-0000890D0000}"/>
    <cellStyle name="Normal 3 5" xfId="4356" xr:uid="{00000000-0005-0000-0000-00008A0D0000}"/>
    <cellStyle name="Normal 30" xfId="3475" xr:uid="{00000000-0005-0000-0000-00008B0D0000}"/>
    <cellStyle name="Normal 31" xfId="3476" xr:uid="{00000000-0005-0000-0000-00008C0D0000}"/>
    <cellStyle name="Normal 32" xfId="3477" xr:uid="{00000000-0005-0000-0000-00008D0D0000}"/>
    <cellStyle name="Normal 4" xfId="289" xr:uid="{00000000-0005-0000-0000-00008E0D0000}"/>
    <cellStyle name="Normal 4 2" xfId="297" xr:uid="{00000000-0005-0000-0000-00008F0D0000}"/>
    <cellStyle name="Normal 4 3" xfId="3478" xr:uid="{00000000-0005-0000-0000-0000900D0000}"/>
    <cellStyle name="Normal 4 4" xfId="3479" xr:uid="{00000000-0005-0000-0000-0000910D0000}"/>
    <cellStyle name="Normal 5" xfId="290" xr:uid="{00000000-0005-0000-0000-0000920D0000}"/>
    <cellStyle name="Normal 5 2" xfId="3480" xr:uid="{00000000-0005-0000-0000-0000930D0000}"/>
    <cellStyle name="Normal 5 2 2" xfId="3481" xr:uid="{00000000-0005-0000-0000-0000940D0000}"/>
    <cellStyle name="Normal 5 3" xfId="3482" xr:uid="{00000000-0005-0000-0000-0000950D0000}"/>
    <cellStyle name="Normal 5 4" xfId="3483" xr:uid="{00000000-0005-0000-0000-0000960D0000}"/>
    <cellStyle name="Normal 6" xfId="291" xr:uid="{00000000-0005-0000-0000-0000970D0000}"/>
    <cellStyle name="Normal 6 2" xfId="3484" xr:uid="{00000000-0005-0000-0000-0000980D0000}"/>
    <cellStyle name="Normal 6 3" xfId="3485" xr:uid="{00000000-0005-0000-0000-0000990D0000}"/>
    <cellStyle name="Normal 7" xfId="3486" xr:uid="{00000000-0005-0000-0000-00009A0D0000}"/>
    <cellStyle name="Normal 7 2" xfId="3487" xr:uid="{00000000-0005-0000-0000-00009B0D0000}"/>
    <cellStyle name="Normal 7 2 2" xfId="3488" xr:uid="{00000000-0005-0000-0000-00009C0D0000}"/>
    <cellStyle name="Normal 7 3" xfId="3489" xr:uid="{00000000-0005-0000-0000-00009D0D0000}"/>
    <cellStyle name="Normal 7 4" xfId="3490" xr:uid="{00000000-0005-0000-0000-00009E0D0000}"/>
    <cellStyle name="Normal 8" xfId="3491" xr:uid="{00000000-0005-0000-0000-00009F0D0000}"/>
    <cellStyle name="Normal 9" xfId="3492" xr:uid="{00000000-0005-0000-0000-0000A00D0000}"/>
    <cellStyle name="Normal 9 2" xfId="3493" xr:uid="{00000000-0005-0000-0000-0000A10D0000}"/>
    <cellStyle name="Normal Bold" xfId="3494" xr:uid="{00000000-0005-0000-0000-0000A20D0000}"/>
    <cellStyle name="Normal- no dec. only" xfId="3495" xr:uid="{00000000-0005-0000-0000-0000A30D0000}"/>
    <cellStyle name="Normal- no dec. only 10" xfId="3496" xr:uid="{00000000-0005-0000-0000-0000A40D0000}"/>
    <cellStyle name="Normal- no dec. only 10 2" xfId="3497" xr:uid="{00000000-0005-0000-0000-0000A50D0000}"/>
    <cellStyle name="Normal- no dec. only 11" xfId="3498" xr:uid="{00000000-0005-0000-0000-0000A60D0000}"/>
    <cellStyle name="Normal- no dec. only 11 2" xfId="3499" xr:uid="{00000000-0005-0000-0000-0000A70D0000}"/>
    <cellStyle name="Normal- no dec. only 2" xfId="3500" xr:uid="{00000000-0005-0000-0000-0000A80D0000}"/>
    <cellStyle name="Normal- no dec. only 2 2" xfId="3501" xr:uid="{00000000-0005-0000-0000-0000A90D0000}"/>
    <cellStyle name="Normal- no dec. only 3" xfId="3502" xr:uid="{00000000-0005-0000-0000-0000AA0D0000}"/>
    <cellStyle name="Normal- no dec. only 3 2" xfId="3503" xr:uid="{00000000-0005-0000-0000-0000AB0D0000}"/>
    <cellStyle name="Normal- no dec. only 4" xfId="3504" xr:uid="{00000000-0005-0000-0000-0000AC0D0000}"/>
    <cellStyle name="Normal- no dec. only 4 2" xfId="3505" xr:uid="{00000000-0005-0000-0000-0000AD0D0000}"/>
    <cellStyle name="Normal- no dec. only 5" xfId="3506" xr:uid="{00000000-0005-0000-0000-0000AE0D0000}"/>
    <cellStyle name="Normal- no dec. only 5 2" xfId="3507" xr:uid="{00000000-0005-0000-0000-0000AF0D0000}"/>
    <cellStyle name="Normal- no dec. only 6" xfId="3508" xr:uid="{00000000-0005-0000-0000-0000B00D0000}"/>
    <cellStyle name="Normal- no dec. only 6 2" xfId="3509" xr:uid="{00000000-0005-0000-0000-0000B10D0000}"/>
    <cellStyle name="Normal- no dec. only 7" xfId="3510" xr:uid="{00000000-0005-0000-0000-0000B20D0000}"/>
    <cellStyle name="Normal- no dec. only 7 2" xfId="3511" xr:uid="{00000000-0005-0000-0000-0000B30D0000}"/>
    <cellStyle name="Normal- no dec. only 8" xfId="3512" xr:uid="{00000000-0005-0000-0000-0000B40D0000}"/>
    <cellStyle name="Normal- no dec. only 8 2" xfId="3513" xr:uid="{00000000-0005-0000-0000-0000B50D0000}"/>
    <cellStyle name="Normal- no dec. only 9" xfId="3514" xr:uid="{00000000-0005-0000-0000-0000B60D0000}"/>
    <cellStyle name="Normal- no dec. only 9 2" xfId="3515" xr:uid="{00000000-0005-0000-0000-0000B70D0000}"/>
    <cellStyle name="Normal Pct" xfId="3516" xr:uid="{00000000-0005-0000-0000-0000B80D0000}"/>
    <cellStyle name="Normal-1 decimal" xfId="3517" xr:uid="{00000000-0005-0000-0000-0000B90D0000}"/>
    <cellStyle name="Normal-1 decimal 2" xfId="3518" xr:uid="{00000000-0005-0000-0000-0000BA0D0000}"/>
    <cellStyle name="Normal-1 decimal 2 2" xfId="3519" xr:uid="{00000000-0005-0000-0000-0000BB0D0000}"/>
    <cellStyle name="Normal-1 decimal 2 3" xfId="3520" xr:uid="{00000000-0005-0000-0000-0000BC0D0000}"/>
    <cellStyle name="Normal-1 decimal 2 4" xfId="3521" xr:uid="{00000000-0005-0000-0000-0000BD0D0000}"/>
    <cellStyle name="Normal-1 decimal 3" xfId="3522" xr:uid="{00000000-0005-0000-0000-0000BE0D0000}"/>
    <cellStyle name="Normal-1 decimal 3 2" xfId="3523" xr:uid="{00000000-0005-0000-0000-0000BF0D0000}"/>
    <cellStyle name="Normal-1 decimal 3 3" xfId="3524" xr:uid="{00000000-0005-0000-0000-0000C00D0000}"/>
    <cellStyle name="Normal-1 decimal 3 4" xfId="3525" xr:uid="{00000000-0005-0000-0000-0000C10D0000}"/>
    <cellStyle name="Normal-1 decimal 4" xfId="3526" xr:uid="{00000000-0005-0000-0000-0000C20D0000}"/>
    <cellStyle name="Normal-1 decimal 4 2" xfId="3527" xr:uid="{00000000-0005-0000-0000-0000C30D0000}"/>
    <cellStyle name="Normal-1 decimal 4 3" xfId="3528" xr:uid="{00000000-0005-0000-0000-0000C40D0000}"/>
    <cellStyle name="Normal-1 decimal 4 4" xfId="3529" xr:uid="{00000000-0005-0000-0000-0000C50D0000}"/>
    <cellStyle name="Normal-1 decimal 5" xfId="3530" xr:uid="{00000000-0005-0000-0000-0000C60D0000}"/>
    <cellStyle name="Normal-1 decimal 6" xfId="3531" xr:uid="{00000000-0005-0000-0000-0000C70D0000}"/>
    <cellStyle name="Normal-1 decimal 7" xfId="3532" xr:uid="{00000000-0005-0000-0000-0000C80D0000}"/>
    <cellStyle name="Normal-1 decimal 8" xfId="3533" xr:uid="{00000000-0005-0000-0000-0000C90D0000}"/>
    <cellStyle name="Normal2" xfId="3534" xr:uid="{00000000-0005-0000-0000-0000CA0D0000}"/>
    <cellStyle name="NormalGB" xfId="3535" xr:uid="{00000000-0005-0000-0000-0000CB0D0000}"/>
    <cellStyle name="Normal-HelBold" xfId="3536" xr:uid="{00000000-0005-0000-0000-0000CC0D0000}"/>
    <cellStyle name="Normal-HelUnderline" xfId="3537" xr:uid="{00000000-0005-0000-0000-0000CD0D0000}"/>
    <cellStyle name="Normal-Helvetica" xfId="3538" xr:uid="{00000000-0005-0000-0000-0000CE0D0000}"/>
    <cellStyle name="Note 2" xfId="3539" xr:uid="{00000000-0005-0000-0000-0000CF0D0000}"/>
    <cellStyle name="num.dollar" xfId="3540" xr:uid="{00000000-0005-0000-0000-0000D00D0000}"/>
    <cellStyle name="num2" xfId="3541" xr:uid="{00000000-0005-0000-0000-0000D10D0000}"/>
    <cellStyle name="Number" xfId="3542" xr:uid="{00000000-0005-0000-0000-0000D20D0000}"/>
    <cellStyle name="number (0)" xfId="3543" xr:uid="{00000000-0005-0000-0000-0000D30D0000}"/>
    <cellStyle name="number (0) 10" xfId="3544" xr:uid="{00000000-0005-0000-0000-0000D40D0000}"/>
    <cellStyle name="number (0) 11" xfId="3545" xr:uid="{00000000-0005-0000-0000-0000D50D0000}"/>
    <cellStyle name="number (0) 12" xfId="3546" xr:uid="{00000000-0005-0000-0000-0000D60D0000}"/>
    <cellStyle name="number (0) 13" xfId="3547" xr:uid="{00000000-0005-0000-0000-0000D70D0000}"/>
    <cellStyle name="number (0) 14" xfId="3548" xr:uid="{00000000-0005-0000-0000-0000D80D0000}"/>
    <cellStyle name="number (0) 15" xfId="3549" xr:uid="{00000000-0005-0000-0000-0000D90D0000}"/>
    <cellStyle name="number (0) 16" xfId="3550" xr:uid="{00000000-0005-0000-0000-0000DA0D0000}"/>
    <cellStyle name="number (0) 17" xfId="3551" xr:uid="{00000000-0005-0000-0000-0000DB0D0000}"/>
    <cellStyle name="number (0) 18" xfId="3552" xr:uid="{00000000-0005-0000-0000-0000DC0D0000}"/>
    <cellStyle name="number (0) 19" xfId="3553" xr:uid="{00000000-0005-0000-0000-0000DD0D0000}"/>
    <cellStyle name="number (0) 2" xfId="3554" xr:uid="{00000000-0005-0000-0000-0000DE0D0000}"/>
    <cellStyle name="number (0) 20" xfId="3555" xr:uid="{00000000-0005-0000-0000-0000DF0D0000}"/>
    <cellStyle name="number (0) 21" xfId="3556" xr:uid="{00000000-0005-0000-0000-0000E00D0000}"/>
    <cellStyle name="number (0) 22" xfId="3557" xr:uid="{00000000-0005-0000-0000-0000E10D0000}"/>
    <cellStyle name="number (0) 23" xfId="3558" xr:uid="{00000000-0005-0000-0000-0000E20D0000}"/>
    <cellStyle name="number (0) 24" xfId="3559" xr:uid="{00000000-0005-0000-0000-0000E30D0000}"/>
    <cellStyle name="number (0) 25" xfId="3560" xr:uid="{00000000-0005-0000-0000-0000E40D0000}"/>
    <cellStyle name="number (0) 26" xfId="3561" xr:uid="{00000000-0005-0000-0000-0000E50D0000}"/>
    <cellStyle name="number (0) 27" xfId="3562" xr:uid="{00000000-0005-0000-0000-0000E60D0000}"/>
    <cellStyle name="number (0) 28" xfId="3563" xr:uid="{00000000-0005-0000-0000-0000E70D0000}"/>
    <cellStyle name="number (0) 29" xfId="3564" xr:uid="{00000000-0005-0000-0000-0000E80D0000}"/>
    <cellStyle name="number (0) 3" xfId="3565" xr:uid="{00000000-0005-0000-0000-0000E90D0000}"/>
    <cellStyle name="number (0) 30" xfId="3566" xr:uid="{00000000-0005-0000-0000-0000EA0D0000}"/>
    <cellStyle name="number (0) 4" xfId="3567" xr:uid="{00000000-0005-0000-0000-0000EB0D0000}"/>
    <cellStyle name="number (0) 5" xfId="3568" xr:uid="{00000000-0005-0000-0000-0000EC0D0000}"/>
    <cellStyle name="number (0) 6" xfId="3569" xr:uid="{00000000-0005-0000-0000-0000ED0D0000}"/>
    <cellStyle name="number (0) 7" xfId="3570" xr:uid="{00000000-0005-0000-0000-0000EE0D0000}"/>
    <cellStyle name="number (0) 8" xfId="3571" xr:uid="{00000000-0005-0000-0000-0000EF0D0000}"/>
    <cellStyle name="number (0) 9" xfId="3572" xr:uid="{00000000-0005-0000-0000-0000F00D0000}"/>
    <cellStyle name="number (1)" xfId="3573" xr:uid="{00000000-0005-0000-0000-0000F10D0000}"/>
    <cellStyle name="number (1) 2" xfId="3574" xr:uid="{00000000-0005-0000-0000-0000F20D0000}"/>
    <cellStyle name="number (1) 3" xfId="3575" xr:uid="{00000000-0005-0000-0000-0000F30D0000}"/>
    <cellStyle name="number (1) 4" xfId="3576" xr:uid="{00000000-0005-0000-0000-0000F40D0000}"/>
    <cellStyle name="number (2)" xfId="3577" xr:uid="{00000000-0005-0000-0000-0000F50D0000}"/>
    <cellStyle name="number (2) 2" xfId="3578" xr:uid="{00000000-0005-0000-0000-0000F60D0000}"/>
    <cellStyle name="number (2) 3" xfId="3579" xr:uid="{00000000-0005-0000-0000-0000F70D0000}"/>
    <cellStyle name="number (2) 4" xfId="3580" xr:uid="{00000000-0005-0000-0000-0000F80D0000}"/>
    <cellStyle name="NumberDec2Bold" xfId="3581" xr:uid="{00000000-0005-0000-0000-0000F90D0000}"/>
    <cellStyle name="NumberMichelle" xfId="3582" xr:uid="{00000000-0005-0000-0000-0000FA0D0000}"/>
    <cellStyle name="NumberMichelle 2" xfId="3583" xr:uid="{00000000-0005-0000-0000-0000FB0D0000}"/>
    <cellStyle name="NumberMichelle 3" xfId="3584" xr:uid="{00000000-0005-0000-0000-0000FC0D0000}"/>
    <cellStyle name="NumberMichelle 4" xfId="3585" xr:uid="{00000000-0005-0000-0000-0000FD0D0000}"/>
    <cellStyle name="NumberMichelle 5" xfId="3586" xr:uid="{00000000-0005-0000-0000-0000FE0D0000}"/>
    <cellStyle name="NumberMichelle 6" xfId="3587" xr:uid="{00000000-0005-0000-0000-0000FF0D0000}"/>
    <cellStyle name="NumberMichelle 7" xfId="3588" xr:uid="{00000000-0005-0000-0000-0000000E0000}"/>
    <cellStyle name="NumberMichelle 8" xfId="3589" xr:uid="{00000000-0005-0000-0000-0000010E0000}"/>
    <cellStyle name="Numbers" xfId="3590" xr:uid="{00000000-0005-0000-0000-0000020E0000}"/>
    <cellStyle name="Numbers - Bold" xfId="3591" xr:uid="{00000000-0005-0000-0000-0000030E0000}"/>
    <cellStyle name="Numbers_Financial Model v6" xfId="3592" xr:uid="{00000000-0005-0000-0000-0000040E0000}"/>
    <cellStyle name="Œ…‹æØ‚è [0.00]_!!!GO" xfId="3593" xr:uid="{00000000-0005-0000-0000-0000050E0000}"/>
    <cellStyle name="Œ…‹æØ‚è_!!!GO" xfId="3594" xr:uid="{00000000-0005-0000-0000-0000060E0000}"/>
    <cellStyle name="oft Excel]_x000d__x000a_Comment=The open=/f lines load custom functions into the Paste Function list._x000d__x000a_Maximized=3_x000d__x000a_Basics=1_x000d__x000a_D" xfId="3595" xr:uid="{00000000-0005-0000-0000-0000070E0000}"/>
    <cellStyle name="oft Word]_x000d__x000a_NoLongNetNames=Yes_x000d__x000a_USER-DOT-PATH=C:\MSOFFICE\WINWORD\TEMPLATE_x000d__x000a_WORKGROUP-DOT-PATH=K:\MSOFFICE\TEMPLATE\" xfId="3596" xr:uid="{00000000-0005-0000-0000-0000080E0000}"/>
    <cellStyle name="Output 2" xfId="3597" xr:uid="{00000000-0005-0000-0000-0000090E0000}"/>
    <cellStyle name="Output Amounts" xfId="3598" xr:uid="{00000000-0005-0000-0000-00000A0E0000}"/>
    <cellStyle name="Output Column Headings" xfId="3599" xr:uid="{00000000-0005-0000-0000-00000B0E0000}"/>
    <cellStyle name="Output Column Headings 2" xfId="3600" xr:uid="{00000000-0005-0000-0000-00000C0E0000}"/>
    <cellStyle name="Output Line Items" xfId="3601" xr:uid="{00000000-0005-0000-0000-00000D0E0000}"/>
    <cellStyle name="OUTPUT LINE ITEMS 2" xfId="3602" xr:uid="{00000000-0005-0000-0000-00000E0E0000}"/>
    <cellStyle name="Output Report Heading" xfId="3603" xr:uid="{00000000-0005-0000-0000-00000F0E0000}"/>
    <cellStyle name="Output Report Heading 2" xfId="3604" xr:uid="{00000000-0005-0000-0000-0000100E0000}"/>
    <cellStyle name="Output Report Title" xfId="3605" xr:uid="{00000000-0005-0000-0000-0000110E0000}"/>
    <cellStyle name="Output Report Title 2" xfId="3606" xr:uid="{00000000-0005-0000-0000-0000120E0000}"/>
    <cellStyle name="Overwrite" xfId="3607" xr:uid="{00000000-0005-0000-0000-0000130E0000}"/>
    <cellStyle name="Page Number" xfId="3608" xr:uid="{00000000-0005-0000-0000-0000140E0000}"/>
    <cellStyle name="PartnerONLYModelFontColor" xfId="3609" xr:uid="{00000000-0005-0000-0000-0000150E0000}"/>
    <cellStyle name="pb_table_format_highlight" xfId="3610" xr:uid="{00000000-0005-0000-0000-0000160E0000}"/>
    <cellStyle name="PBA_master" xfId="3611" xr:uid="{00000000-0005-0000-0000-0000170E0000}"/>
    <cellStyle name="PBA-sub" xfId="3612" xr:uid="{00000000-0005-0000-0000-0000180E0000}"/>
    <cellStyle name="per.style" xfId="3613" xr:uid="{00000000-0005-0000-0000-0000190E0000}"/>
    <cellStyle name="per.style 2" xfId="3614" xr:uid="{00000000-0005-0000-0000-00001A0E0000}"/>
    <cellStyle name="per.style 3" xfId="3615" xr:uid="{00000000-0005-0000-0000-00001B0E0000}"/>
    <cellStyle name="per.style 4" xfId="3616" xr:uid="{00000000-0005-0000-0000-00001C0E0000}"/>
    <cellStyle name="per.style 5" xfId="3617" xr:uid="{00000000-0005-0000-0000-00001D0E0000}"/>
    <cellStyle name="per.style 6" xfId="3618" xr:uid="{00000000-0005-0000-0000-00001E0E0000}"/>
    <cellStyle name="per.style 7" xfId="3619" xr:uid="{00000000-0005-0000-0000-00001F0E0000}"/>
    <cellStyle name="per.style 8" xfId="3620" xr:uid="{00000000-0005-0000-0000-0000200E0000}"/>
    <cellStyle name="Percen - Style1" xfId="3621" xr:uid="{00000000-0005-0000-0000-0000210E0000}"/>
    <cellStyle name="Percent" xfId="3" builtinId="5"/>
    <cellStyle name="Percent (0)" xfId="3622" xr:uid="{00000000-0005-0000-0000-0000230E0000}"/>
    <cellStyle name="percent (0) 2" xfId="3623" xr:uid="{00000000-0005-0000-0000-0000240E0000}"/>
    <cellStyle name="percent (0) 3" xfId="3624" xr:uid="{00000000-0005-0000-0000-0000250E0000}"/>
    <cellStyle name="percent (0) 4" xfId="3625" xr:uid="{00000000-0005-0000-0000-0000260E0000}"/>
    <cellStyle name="Percent (00)" xfId="3626" xr:uid="{00000000-0005-0000-0000-0000270E0000}"/>
    <cellStyle name="percent (1)" xfId="3627" xr:uid="{00000000-0005-0000-0000-0000280E0000}"/>
    <cellStyle name="percent (1) 10" xfId="3628" xr:uid="{00000000-0005-0000-0000-0000290E0000}"/>
    <cellStyle name="percent (1) 11" xfId="3629" xr:uid="{00000000-0005-0000-0000-00002A0E0000}"/>
    <cellStyle name="percent (1) 12" xfId="3630" xr:uid="{00000000-0005-0000-0000-00002B0E0000}"/>
    <cellStyle name="percent (1) 13" xfId="3631" xr:uid="{00000000-0005-0000-0000-00002C0E0000}"/>
    <cellStyle name="percent (1) 14" xfId="3632" xr:uid="{00000000-0005-0000-0000-00002D0E0000}"/>
    <cellStyle name="percent (1) 15" xfId="3633" xr:uid="{00000000-0005-0000-0000-00002E0E0000}"/>
    <cellStyle name="percent (1) 16" xfId="3634" xr:uid="{00000000-0005-0000-0000-00002F0E0000}"/>
    <cellStyle name="percent (1) 17" xfId="3635" xr:uid="{00000000-0005-0000-0000-0000300E0000}"/>
    <cellStyle name="percent (1) 18" xfId="3636" xr:uid="{00000000-0005-0000-0000-0000310E0000}"/>
    <cellStyle name="percent (1) 19" xfId="3637" xr:uid="{00000000-0005-0000-0000-0000320E0000}"/>
    <cellStyle name="percent (1) 2" xfId="3638" xr:uid="{00000000-0005-0000-0000-0000330E0000}"/>
    <cellStyle name="percent (1) 20" xfId="3639" xr:uid="{00000000-0005-0000-0000-0000340E0000}"/>
    <cellStyle name="percent (1) 21" xfId="3640" xr:uid="{00000000-0005-0000-0000-0000350E0000}"/>
    <cellStyle name="percent (1) 22" xfId="3641" xr:uid="{00000000-0005-0000-0000-0000360E0000}"/>
    <cellStyle name="percent (1) 23" xfId="3642" xr:uid="{00000000-0005-0000-0000-0000370E0000}"/>
    <cellStyle name="percent (1) 24" xfId="3643" xr:uid="{00000000-0005-0000-0000-0000380E0000}"/>
    <cellStyle name="percent (1) 25" xfId="3644" xr:uid="{00000000-0005-0000-0000-0000390E0000}"/>
    <cellStyle name="percent (1) 26" xfId="3645" xr:uid="{00000000-0005-0000-0000-00003A0E0000}"/>
    <cellStyle name="percent (1) 27" xfId="3646" xr:uid="{00000000-0005-0000-0000-00003B0E0000}"/>
    <cellStyle name="percent (1) 28" xfId="3647" xr:uid="{00000000-0005-0000-0000-00003C0E0000}"/>
    <cellStyle name="percent (1) 29" xfId="3648" xr:uid="{00000000-0005-0000-0000-00003D0E0000}"/>
    <cellStyle name="percent (1) 3" xfId="3649" xr:uid="{00000000-0005-0000-0000-00003E0E0000}"/>
    <cellStyle name="percent (1) 30" xfId="3650" xr:uid="{00000000-0005-0000-0000-00003F0E0000}"/>
    <cellStyle name="percent (1) 4" xfId="3651" xr:uid="{00000000-0005-0000-0000-0000400E0000}"/>
    <cellStyle name="percent (1) 5" xfId="3652" xr:uid="{00000000-0005-0000-0000-0000410E0000}"/>
    <cellStyle name="percent (1) 6" xfId="3653" xr:uid="{00000000-0005-0000-0000-0000420E0000}"/>
    <cellStyle name="percent (1) 7" xfId="3654" xr:uid="{00000000-0005-0000-0000-0000430E0000}"/>
    <cellStyle name="percent (1) 8" xfId="3655" xr:uid="{00000000-0005-0000-0000-0000440E0000}"/>
    <cellStyle name="percent (1) 9" xfId="3656" xr:uid="{00000000-0005-0000-0000-0000450E0000}"/>
    <cellStyle name="percent (2)" xfId="3657" xr:uid="{00000000-0005-0000-0000-0000460E0000}"/>
    <cellStyle name="percent (2) 2" xfId="3658" xr:uid="{00000000-0005-0000-0000-0000470E0000}"/>
    <cellStyle name="percent (2) 3" xfId="3659" xr:uid="{00000000-0005-0000-0000-0000480E0000}"/>
    <cellStyle name="percent (2) 4" xfId="3660" xr:uid="{00000000-0005-0000-0000-0000490E0000}"/>
    <cellStyle name="percent (3)" xfId="3661" xr:uid="{00000000-0005-0000-0000-00004A0E0000}"/>
    <cellStyle name="percent (3) 2" xfId="3662" xr:uid="{00000000-0005-0000-0000-00004B0E0000}"/>
    <cellStyle name="percent (3) 3" xfId="3663" xr:uid="{00000000-0005-0000-0000-00004C0E0000}"/>
    <cellStyle name="percent (3) 4" xfId="3664" xr:uid="{00000000-0005-0000-0000-00004D0E0000}"/>
    <cellStyle name="Percent [0]" xfId="3665" xr:uid="{00000000-0005-0000-0000-00004E0E0000}"/>
    <cellStyle name="Percent [0] 10" xfId="3666" xr:uid="{00000000-0005-0000-0000-00004F0E0000}"/>
    <cellStyle name="Percent [0] 11" xfId="3667" xr:uid="{00000000-0005-0000-0000-0000500E0000}"/>
    <cellStyle name="Percent [0] 2" xfId="3668" xr:uid="{00000000-0005-0000-0000-0000510E0000}"/>
    <cellStyle name="Percent [0] 3" xfId="3669" xr:uid="{00000000-0005-0000-0000-0000520E0000}"/>
    <cellStyle name="Percent [0] 4" xfId="3670" xr:uid="{00000000-0005-0000-0000-0000530E0000}"/>
    <cellStyle name="Percent [0] 5" xfId="3671" xr:uid="{00000000-0005-0000-0000-0000540E0000}"/>
    <cellStyle name="Percent [0] 6" xfId="3672" xr:uid="{00000000-0005-0000-0000-0000550E0000}"/>
    <cellStyle name="Percent [0] 7" xfId="3673" xr:uid="{00000000-0005-0000-0000-0000560E0000}"/>
    <cellStyle name="Percent [0] 8" xfId="3674" xr:uid="{00000000-0005-0000-0000-0000570E0000}"/>
    <cellStyle name="Percent [0] 9" xfId="3675" xr:uid="{00000000-0005-0000-0000-0000580E0000}"/>
    <cellStyle name="Percent [0] Ital" xfId="3676" xr:uid="{00000000-0005-0000-0000-0000590E0000}"/>
    <cellStyle name="Percent [0]_0707_CISCO_FY 08 PLAN MODEL_WEBEX_V3A_071607_CHQ PLNG" xfId="3677" xr:uid="{00000000-0005-0000-0000-00005A0E0000}"/>
    <cellStyle name="Percent [00]" xfId="3678" xr:uid="{00000000-0005-0000-0000-00005B0E0000}"/>
    <cellStyle name="Percent [00] 10" xfId="3679" xr:uid="{00000000-0005-0000-0000-00005C0E0000}"/>
    <cellStyle name="Percent [00] 11" xfId="3680" xr:uid="{00000000-0005-0000-0000-00005D0E0000}"/>
    <cellStyle name="Percent [00] 2" xfId="3681" xr:uid="{00000000-0005-0000-0000-00005E0E0000}"/>
    <cellStyle name="Percent [00] 3" xfId="3682" xr:uid="{00000000-0005-0000-0000-00005F0E0000}"/>
    <cellStyle name="Percent [00] 4" xfId="3683" xr:uid="{00000000-0005-0000-0000-0000600E0000}"/>
    <cellStyle name="Percent [00] 5" xfId="3684" xr:uid="{00000000-0005-0000-0000-0000610E0000}"/>
    <cellStyle name="Percent [00] 6" xfId="3685" xr:uid="{00000000-0005-0000-0000-0000620E0000}"/>
    <cellStyle name="Percent [00] 7" xfId="3686" xr:uid="{00000000-0005-0000-0000-0000630E0000}"/>
    <cellStyle name="Percent [00] 8" xfId="3687" xr:uid="{00000000-0005-0000-0000-0000640E0000}"/>
    <cellStyle name="Percent [00] 9" xfId="3688" xr:uid="{00000000-0005-0000-0000-0000650E0000}"/>
    <cellStyle name="Percent [1]" xfId="3689" xr:uid="{00000000-0005-0000-0000-0000660E0000}"/>
    <cellStyle name="Percent [2]" xfId="3690" xr:uid="{00000000-0005-0000-0000-0000670E0000}"/>
    <cellStyle name="Percent [2] 2" xfId="3691" xr:uid="{00000000-0005-0000-0000-0000680E0000}"/>
    <cellStyle name="Percent [2] 2 2" xfId="3692" xr:uid="{00000000-0005-0000-0000-0000690E0000}"/>
    <cellStyle name="Percent [2] 2 3" xfId="3693" xr:uid="{00000000-0005-0000-0000-00006A0E0000}"/>
    <cellStyle name="Percent [2] 2 4" xfId="3694" xr:uid="{00000000-0005-0000-0000-00006B0E0000}"/>
    <cellStyle name="Percent [2] 3" xfId="3695" xr:uid="{00000000-0005-0000-0000-00006C0E0000}"/>
    <cellStyle name="Percent [2] 3 2" xfId="3696" xr:uid="{00000000-0005-0000-0000-00006D0E0000}"/>
    <cellStyle name="Percent [2] 3 3" xfId="3697" xr:uid="{00000000-0005-0000-0000-00006E0E0000}"/>
    <cellStyle name="Percent [2] 3 4" xfId="3698" xr:uid="{00000000-0005-0000-0000-00006F0E0000}"/>
    <cellStyle name="Percent [2] 4" xfId="3699" xr:uid="{00000000-0005-0000-0000-0000700E0000}"/>
    <cellStyle name="Percent [2] 4 2" xfId="3700" xr:uid="{00000000-0005-0000-0000-0000710E0000}"/>
    <cellStyle name="Percent [2] 4 3" xfId="3701" xr:uid="{00000000-0005-0000-0000-0000720E0000}"/>
    <cellStyle name="Percent [2] 4 4" xfId="3702" xr:uid="{00000000-0005-0000-0000-0000730E0000}"/>
    <cellStyle name="Percent [2] 5" xfId="3703" xr:uid="{00000000-0005-0000-0000-0000740E0000}"/>
    <cellStyle name="Percent [2] 6" xfId="3704" xr:uid="{00000000-0005-0000-0000-0000750E0000}"/>
    <cellStyle name="Percent [2] 7" xfId="3705" xr:uid="{00000000-0005-0000-0000-0000760E0000}"/>
    <cellStyle name="Percent [2] 8" xfId="3706" xr:uid="{00000000-0005-0000-0000-0000770E0000}"/>
    <cellStyle name="Percent- 1 decimal" xfId="3707" xr:uid="{00000000-0005-0000-0000-0000780E0000}"/>
    <cellStyle name="Percent- 1 decimal 2" xfId="3708" xr:uid="{00000000-0005-0000-0000-0000790E0000}"/>
    <cellStyle name="Percent- 1 decimal 2 2" xfId="3709" xr:uid="{00000000-0005-0000-0000-00007A0E0000}"/>
    <cellStyle name="Percent- 1 decimal 2 3" xfId="3710" xr:uid="{00000000-0005-0000-0000-00007B0E0000}"/>
    <cellStyle name="Percent- 1 decimal 2 4" xfId="3711" xr:uid="{00000000-0005-0000-0000-00007C0E0000}"/>
    <cellStyle name="Percent- 1 decimal 3" xfId="3712" xr:uid="{00000000-0005-0000-0000-00007D0E0000}"/>
    <cellStyle name="Percent- 1 decimal 3 2" xfId="3713" xr:uid="{00000000-0005-0000-0000-00007E0E0000}"/>
    <cellStyle name="Percent- 1 decimal 3 3" xfId="3714" xr:uid="{00000000-0005-0000-0000-00007F0E0000}"/>
    <cellStyle name="Percent- 1 decimal 3 4" xfId="3715" xr:uid="{00000000-0005-0000-0000-0000800E0000}"/>
    <cellStyle name="Percent- 1 decimal 4" xfId="3716" xr:uid="{00000000-0005-0000-0000-0000810E0000}"/>
    <cellStyle name="Percent- 1 decimal 4 2" xfId="3717" xr:uid="{00000000-0005-0000-0000-0000820E0000}"/>
    <cellStyle name="Percent- 1 decimal 4 3" xfId="3718" xr:uid="{00000000-0005-0000-0000-0000830E0000}"/>
    <cellStyle name="Percent- 1 decimal 4 4" xfId="3719" xr:uid="{00000000-0005-0000-0000-0000840E0000}"/>
    <cellStyle name="Percent- 1 decimal 5" xfId="3720" xr:uid="{00000000-0005-0000-0000-0000850E0000}"/>
    <cellStyle name="Percent- 1 decimal 6" xfId="3721" xr:uid="{00000000-0005-0000-0000-0000860E0000}"/>
    <cellStyle name="Percent- 1 decimal 7" xfId="3722" xr:uid="{00000000-0005-0000-0000-0000870E0000}"/>
    <cellStyle name="Percent- 1 decimal 8" xfId="3723" xr:uid="{00000000-0005-0000-0000-0000880E0000}"/>
    <cellStyle name="Percent 10" xfId="3724" xr:uid="{00000000-0005-0000-0000-0000890E0000}"/>
    <cellStyle name="Percent 11" xfId="3725" xr:uid="{00000000-0005-0000-0000-00008A0E0000}"/>
    <cellStyle name="Percent 12" xfId="3726" xr:uid="{00000000-0005-0000-0000-00008B0E0000}"/>
    <cellStyle name="Percent 13" xfId="3727" xr:uid="{00000000-0005-0000-0000-00008C0E0000}"/>
    <cellStyle name="Percent 14" xfId="3728" xr:uid="{00000000-0005-0000-0000-00008D0E0000}"/>
    <cellStyle name="Percent 15" xfId="3729" xr:uid="{00000000-0005-0000-0000-00008E0E0000}"/>
    <cellStyle name="Percent 16" xfId="3730" xr:uid="{00000000-0005-0000-0000-00008F0E0000}"/>
    <cellStyle name="Percent 17" xfId="3731" xr:uid="{00000000-0005-0000-0000-0000900E0000}"/>
    <cellStyle name="Percent 18" xfId="3732" xr:uid="{00000000-0005-0000-0000-0000910E0000}"/>
    <cellStyle name="Percent 19" xfId="3733" xr:uid="{00000000-0005-0000-0000-0000920E0000}"/>
    <cellStyle name="Percent 2" xfId="292" xr:uid="{00000000-0005-0000-0000-0000930E0000}"/>
    <cellStyle name="Percent 2 2" xfId="3734" xr:uid="{00000000-0005-0000-0000-0000940E0000}"/>
    <cellStyle name="Percent 2 2 2" xfId="3735" xr:uid="{00000000-0005-0000-0000-0000950E0000}"/>
    <cellStyle name="Percent 2 2 2 2" xfId="3736" xr:uid="{00000000-0005-0000-0000-0000960E0000}"/>
    <cellStyle name="Percent 2 2 3" xfId="3737" xr:uid="{00000000-0005-0000-0000-0000970E0000}"/>
    <cellStyle name="Percent 2 2 4" xfId="3738" xr:uid="{00000000-0005-0000-0000-0000980E0000}"/>
    <cellStyle name="Percent 2 3" xfId="3739" xr:uid="{00000000-0005-0000-0000-0000990E0000}"/>
    <cellStyle name="Percent 2 4" xfId="3740" xr:uid="{00000000-0005-0000-0000-00009A0E0000}"/>
    <cellStyle name="Percent 2 5" xfId="3741" xr:uid="{00000000-0005-0000-0000-00009B0E0000}"/>
    <cellStyle name="Percent 2 6" xfId="3742" xr:uid="{00000000-0005-0000-0000-00009C0E0000}"/>
    <cellStyle name="Percent 2 7" xfId="3743" xr:uid="{00000000-0005-0000-0000-00009D0E0000}"/>
    <cellStyle name="Percent 2 8" xfId="3744" xr:uid="{00000000-0005-0000-0000-00009E0E0000}"/>
    <cellStyle name="Percent 20" xfId="3745" xr:uid="{00000000-0005-0000-0000-00009F0E0000}"/>
    <cellStyle name="Percent 21" xfId="3746" xr:uid="{00000000-0005-0000-0000-0000A00E0000}"/>
    <cellStyle name="Percent 22" xfId="3747" xr:uid="{00000000-0005-0000-0000-0000A10E0000}"/>
    <cellStyle name="Percent 23" xfId="3748" xr:uid="{00000000-0005-0000-0000-0000A20E0000}"/>
    <cellStyle name="Percent 24" xfId="3749" xr:uid="{00000000-0005-0000-0000-0000A30E0000}"/>
    <cellStyle name="Percent 25" xfId="3750" xr:uid="{00000000-0005-0000-0000-0000A40E0000}"/>
    <cellStyle name="Percent 26" xfId="3751" xr:uid="{00000000-0005-0000-0000-0000A50E0000}"/>
    <cellStyle name="Percent 27" xfId="3752" xr:uid="{00000000-0005-0000-0000-0000A60E0000}"/>
    <cellStyle name="Percent 28" xfId="3753" xr:uid="{00000000-0005-0000-0000-0000A70E0000}"/>
    <cellStyle name="Percent 29" xfId="3754" xr:uid="{00000000-0005-0000-0000-0000A80E0000}"/>
    <cellStyle name="Percent 3" xfId="293" xr:uid="{00000000-0005-0000-0000-0000A90E0000}"/>
    <cellStyle name="Percent 3 2" xfId="3755" xr:uid="{00000000-0005-0000-0000-0000AA0E0000}"/>
    <cellStyle name="Percent 3 3" xfId="3756" xr:uid="{00000000-0005-0000-0000-0000AB0E0000}"/>
    <cellStyle name="Percent 3 4" xfId="3757" xr:uid="{00000000-0005-0000-0000-0000AC0E0000}"/>
    <cellStyle name="Percent 30" xfId="3758" xr:uid="{00000000-0005-0000-0000-0000AD0E0000}"/>
    <cellStyle name="Percent 31" xfId="3759" xr:uid="{00000000-0005-0000-0000-0000AE0E0000}"/>
    <cellStyle name="Percent 4" xfId="294" xr:uid="{00000000-0005-0000-0000-0000AF0E0000}"/>
    <cellStyle name="Percent 4 2" xfId="3760" xr:uid="{00000000-0005-0000-0000-0000B00E0000}"/>
    <cellStyle name="Percent 5" xfId="3761" xr:uid="{00000000-0005-0000-0000-0000B10E0000}"/>
    <cellStyle name="Percent 6" xfId="3762" xr:uid="{00000000-0005-0000-0000-0000B20E0000}"/>
    <cellStyle name="Percent 6 2" xfId="3763" xr:uid="{00000000-0005-0000-0000-0000B30E0000}"/>
    <cellStyle name="Percent 6 2 2" xfId="3764" xr:uid="{00000000-0005-0000-0000-0000B40E0000}"/>
    <cellStyle name="Percent 6 3" xfId="3765" xr:uid="{00000000-0005-0000-0000-0000B50E0000}"/>
    <cellStyle name="Percent 6 4" xfId="3766" xr:uid="{00000000-0005-0000-0000-0000B60E0000}"/>
    <cellStyle name="Percent 7" xfId="3767" xr:uid="{00000000-0005-0000-0000-0000B70E0000}"/>
    <cellStyle name="Percent 7 2" xfId="3768" xr:uid="{00000000-0005-0000-0000-0000B80E0000}"/>
    <cellStyle name="Percent 8" xfId="3769" xr:uid="{00000000-0005-0000-0000-0000B90E0000}"/>
    <cellStyle name="Percent 9" xfId="3770" xr:uid="{00000000-0005-0000-0000-0000BA0E0000}"/>
    <cellStyle name="Percent1" xfId="3771" xr:uid="{00000000-0005-0000-0000-0000BB0E0000}"/>
    <cellStyle name="Percentage" xfId="3772" xr:uid="{00000000-0005-0000-0000-0000BC0E0000}"/>
    <cellStyle name="PercentSales" xfId="3773" xr:uid="{00000000-0005-0000-0000-0000BD0E0000}"/>
    <cellStyle name="­pºâ¤è¦¡" xfId="3774" xr:uid="{00000000-0005-0000-0000-0000BE0E0000}"/>
    <cellStyle name="PrePop Currency (0)" xfId="3775" xr:uid="{00000000-0005-0000-0000-0000BF0E0000}"/>
    <cellStyle name="PrePop Currency (0) 10" xfId="3776" xr:uid="{00000000-0005-0000-0000-0000C00E0000}"/>
    <cellStyle name="PrePop Currency (0) 11" xfId="3777" xr:uid="{00000000-0005-0000-0000-0000C10E0000}"/>
    <cellStyle name="PrePop Currency (0) 2" xfId="3778" xr:uid="{00000000-0005-0000-0000-0000C20E0000}"/>
    <cellStyle name="PrePop Currency (0) 3" xfId="3779" xr:uid="{00000000-0005-0000-0000-0000C30E0000}"/>
    <cellStyle name="PrePop Currency (0) 4" xfId="3780" xr:uid="{00000000-0005-0000-0000-0000C40E0000}"/>
    <cellStyle name="PrePop Currency (0) 5" xfId="3781" xr:uid="{00000000-0005-0000-0000-0000C50E0000}"/>
    <cellStyle name="PrePop Currency (0) 6" xfId="3782" xr:uid="{00000000-0005-0000-0000-0000C60E0000}"/>
    <cellStyle name="PrePop Currency (0) 7" xfId="3783" xr:uid="{00000000-0005-0000-0000-0000C70E0000}"/>
    <cellStyle name="PrePop Currency (0) 8" xfId="3784" xr:uid="{00000000-0005-0000-0000-0000C80E0000}"/>
    <cellStyle name="PrePop Currency (0) 9" xfId="3785" xr:uid="{00000000-0005-0000-0000-0000C90E0000}"/>
    <cellStyle name="PrePop Currency (2)" xfId="3786" xr:uid="{00000000-0005-0000-0000-0000CA0E0000}"/>
    <cellStyle name="PrePop Currency (2) 10" xfId="3787" xr:uid="{00000000-0005-0000-0000-0000CB0E0000}"/>
    <cellStyle name="PrePop Currency (2) 11" xfId="3788" xr:uid="{00000000-0005-0000-0000-0000CC0E0000}"/>
    <cellStyle name="PrePop Currency (2) 2" xfId="3789" xr:uid="{00000000-0005-0000-0000-0000CD0E0000}"/>
    <cellStyle name="PrePop Currency (2) 3" xfId="3790" xr:uid="{00000000-0005-0000-0000-0000CE0E0000}"/>
    <cellStyle name="PrePop Currency (2) 4" xfId="3791" xr:uid="{00000000-0005-0000-0000-0000CF0E0000}"/>
    <cellStyle name="PrePop Currency (2) 5" xfId="3792" xr:uid="{00000000-0005-0000-0000-0000D00E0000}"/>
    <cellStyle name="PrePop Currency (2) 6" xfId="3793" xr:uid="{00000000-0005-0000-0000-0000D10E0000}"/>
    <cellStyle name="PrePop Currency (2) 7" xfId="3794" xr:uid="{00000000-0005-0000-0000-0000D20E0000}"/>
    <cellStyle name="PrePop Currency (2) 8" xfId="3795" xr:uid="{00000000-0005-0000-0000-0000D30E0000}"/>
    <cellStyle name="PrePop Currency (2) 9" xfId="3796" xr:uid="{00000000-0005-0000-0000-0000D40E0000}"/>
    <cellStyle name="PrePop Units (0)" xfId="3797" xr:uid="{00000000-0005-0000-0000-0000D50E0000}"/>
    <cellStyle name="PrePop Units (0) 10" xfId="3798" xr:uid="{00000000-0005-0000-0000-0000D60E0000}"/>
    <cellStyle name="PrePop Units (0) 11" xfId="3799" xr:uid="{00000000-0005-0000-0000-0000D70E0000}"/>
    <cellStyle name="PrePop Units (0) 2" xfId="3800" xr:uid="{00000000-0005-0000-0000-0000D80E0000}"/>
    <cellStyle name="PrePop Units (0) 3" xfId="3801" xr:uid="{00000000-0005-0000-0000-0000D90E0000}"/>
    <cellStyle name="PrePop Units (0) 4" xfId="3802" xr:uid="{00000000-0005-0000-0000-0000DA0E0000}"/>
    <cellStyle name="PrePop Units (0) 5" xfId="3803" xr:uid="{00000000-0005-0000-0000-0000DB0E0000}"/>
    <cellStyle name="PrePop Units (0) 6" xfId="3804" xr:uid="{00000000-0005-0000-0000-0000DC0E0000}"/>
    <cellStyle name="PrePop Units (0) 7" xfId="3805" xr:uid="{00000000-0005-0000-0000-0000DD0E0000}"/>
    <cellStyle name="PrePop Units (0) 8" xfId="3806" xr:uid="{00000000-0005-0000-0000-0000DE0E0000}"/>
    <cellStyle name="PrePop Units (0) 9" xfId="3807" xr:uid="{00000000-0005-0000-0000-0000DF0E0000}"/>
    <cellStyle name="PrePop Units (1)" xfId="3808" xr:uid="{00000000-0005-0000-0000-0000E00E0000}"/>
    <cellStyle name="PrePop Units (1) 10" xfId="3809" xr:uid="{00000000-0005-0000-0000-0000E10E0000}"/>
    <cellStyle name="PrePop Units (1) 11" xfId="3810" xr:uid="{00000000-0005-0000-0000-0000E20E0000}"/>
    <cellStyle name="PrePop Units (1) 2" xfId="3811" xr:uid="{00000000-0005-0000-0000-0000E30E0000}"/>
    <cellStyle name="PrePop Units (1) 3" xfId="3812" xr:uid="{00000000-0005-0000-0000-0000E40E0000}"/>
    <cellStyle name="PrePop Units (1) 4" xfId="3813" xr:uid="{00000000-0005-0000-0000-0000E50E0000}"/>
    <cellStyle name="PrePop Units (1) 5" xfId="3814" xr:uid="{00000000-0005-0000-0000-0000E60E0000}"/>
    <cellStyle name="PrePop Units (1) 6" xfId="3815" xr:uid="{00000000-0005-0000-0000-0000E70E0000}"/>
    <cellStyle name="PrePop Units (1) 7" xfId="3816" xr:uid="{00000000-0005-0000-0000-0000E80E0000}"/>
    <cellStyle name="PrePop Units (1) 8" xfId="3817" xr:uid="{00000000-0005-0000-0000-0000E90E0000}"/>
    <cellStyle name="PrePop Units (1) 9" xfId="3818" xr:uid="{00000000-0005-0000-0000-0000EA0E0000}"/>
    <cellStyle name="PrePop Units (2)" xfId="3819" xr:uid="{00000000-0005-0000-0000-0000EB0E0000}"/>
    <cellStyle name="PrePop Units (2) 10" xfId="3820" xr:uid="{00000000-0005-0000-0000-0000EC0E0000}"/>
    <cellStyle name="PrePop Units (2) 11" xfId="3821" xr:uid="{00000000-0005-0000-0000-0000ED0E0000}"/>
    <cellStyle name="PrePop Units (2) 2" xfId="3822" xr:uid="{00000000-0005-0000-0000-0000EE0E0000}"/>
    <cellStyle name="PrePop Units (2) 3" xfId="3823" xr:uid="{00000000-0005-0000-0000-0000EF0E0000}"/>
    <cellStyle name="PrePop Units (2) 4" xfId="3824" xr:uid="{00000000-0005-0000-0000-0000F00E0000}"/>
    <cellStyle name="PrePop Units (2) 5" xfId="3825" xr:uid="{00000000-0005-0000-0000-0000F10E0000}"/>
    <cellStyle name="PrePop Units (2) 6" xfId="3826" xr:uid="{00000000-0005-0000-0000-0000F20E0000}"/>
    <cellStyle name="PrePop Units (2) 7" xfId="3827" xr:uid="{00000000-0005-0000-0000-0000F30E0000}"/>
    <cellStyle name="PrePop Units (2) 8" xfId="3828" xr:uid="{00000000-0005-0000-0000-0000F40E0000}"/>
    <cellStyle name="PrePop Units (2) 9" xfId="3829" xr:uid="{00000000-0005-0000-0000-0000F50E0000}"/>
    <cellStyle name="Price" xfId="3830" xr:uid="{00000000-0005-0000-0000-0000F60E0000}"/>
    <cellStyle name="Price 2" xfId="3831" xr:uid="{00000000-0005-0000-0000-0000F70E0000}"/>
    <cellStyle name="pricing" xfId="3832" xr:uid="{00000000-0005-0000-0000-0000F80E0000}"/>
    <cellStyle name="pricing 10" xfId="3833" xr:uid="{00000000-0005-0000-0000-0000F90E0000}"/>
    <cellStyle name="pricing 11" xfId="3834" xr:uid="{00000000-0005-0000-0000-0000FA0E0000}"/>
    <cellStyle name="pricing 2" xfId="3835" xr:uid="{00000000-0005-0000-0000-0000FB0E0000}"/>
    <cellStyle name="pricing 3" xfId="3836" xr:uid="{00000000-0005-0000-0000-0000FC0E0000}"/>
    <cellStyle name="pricing 4" xfId="3837" xr:uid="{00000000-0005-0000-0000-0000FD0E0000}"/>
    <cellStyle name="pricing 5" xfId="3838" xr:uid="{00000000-0005-0000-0000-0000FE0E0000}"/>
    <cellStyle name="pricing 6" xfId="3839" xr:uid="{00000000-0005-0000-0000-0000FF0E0000}"/>
    <cellStyle name="pricing 7" xfId="3840" xr:uid="{00000000-0005-0000-0000-0000000F0000}"/>
    <cellStyle name="pricing 8" xfId="3841" xr:uid="{00000000-0005-0000-0000-0000010F0000}"/>
    <cellStyle name="pricing 9" xfId="3842" xr:uid="{00000000-0005-0000-0000-0000020F0000}"/>
    <cellStyle name="PSChar" xfId="3843" xr:uid="{00000000-0005-0000-0000-0000030F0000}"/>
    <cellStyle name="PSChar 2" xfId="3844" xr:uid="{00000000-0005-0000-0000-0000040F0000}"/>
    <cellStyle name="PSChar 2 2" xfId="3845" xr:uid="{00000000-0005-0000-0000-0000050F0000}"/>
    <cellStyle name="PSChar 2 3" xfId="3846" xr:uid="{00000000-0005-0000-0000-0000060F0000}"/>
    <cellStyle name="PSChar 2 4" xfId="3847" xr:uid="{00000000-0005-0000-0000-0000070F0000}"/>
    <cellStyle name="PSChar 3" xfId="3848" xr:uid="{00000000-0005-0000-0000-0000080F0000}"/>
    <cellStyle name="PSChar 3 2" xfId="3849" xr:uid="{00000000-0005-0000-0000-0000090F0000}"/>
    <cellStyle name="PSChar 3 3" xfId="3850" xr:uid="{00000000-0005-0000-0000-00000A0F0000}"/>
    <cellStyle name="PSChar 3 4" xfId="3851" xr:uid="{00000000-0005-0000-0000-00000B0F0000}"/>
    <cellStyle name="PSChar 4" xfId="3852" xr:uid="{00000000-0005-0000-0000-00000C0F0000}"/>
    <cellStyle name="PSChar 4 2" xfId="3853" xr:uid="{00000000-0005-0000-0000-00000D0F0000}"/>
    <cellStyle name="PSChar 4 3" xfId="3854" xr:uid="{00000000-0005-0000-0000-00000E0F0000}"/>
    <cellStyle name="PSChar 4 4" xfId="3855" xr:uid="{00000000-0005-0000-0000-00000F0F0000}"/>
    <cellStyle name="PSChar 5" xfId="3856" xr:uid="{00000000-0005-0000-0000-0000100F0000}"/>
    <cellStyle name="PSChar 6" xfId="3857" xr:uid="{00000000-0005-0000-0000-0000110F0000}"/>
    <cellStyle name="PSChar 7" xfId="3858" xr:uid="{00000000-0005-0000-0000-0000120F0000}"/>
    <cellStyle name="PSChar 8" xfId="3859" xr:uid="{00000000-0005-0000-0000-0000130F0000}"/>
    <cellStyle name="PSDate" xfId="3860" xr:uid="{00000000-0005-0000-0000-0000140F0000}"/>
    <cellStyle name="PSDate 2" xfId="3861" xr:uid="{00000000-0005-0000-0000-0000150F0000}"/>
    <cellStyle name="PSDate 2 2" xfId="3862" xr:uid="{00000000-0005-0000-0000-0000160F0000}"/>
    <cellStyle name="PSDate 2 3" xfId="3863" xr:uid="{00000000-0005-0000-0000-0000170F0000}"/>
    <cellStyle name="PSDate 2 4" xfId="3864" xr:uid="{00000000-0005-0000-0000-0000180F0000}"/>
    <cellStyle name="PSDate 3" xfId="3865" xr:uid="{00000000-0005-0000-0000-0000190F0000}"/>
    <cellStyle name="PSDate 3 2" xfId="3866" xr:uid="{00000000-0005-0000-0000-00001A0F0000}"/>
    <cellStyle name="PSDate 3 3" xfId="3867" xr:uid="{00000000-0005-0000-0000-00001B0F0000}"/>
    <cellStyle name="PSDate 3 4" xfId="3868" xr:uid="{00000000-0005-0000-0000-00001C0F0000}"/>
    <cellStyle name="PSDate 4" xfId="3869" xr:uid="{00000000-0005-0000-0000-00001D0F0000}"/>
    <cellStyle name="PSDate 4 2" xfId="3870" xr:uid="{00000000-0005-0000-0000-00001E0F0000}"/>
    <cellStyle name="PSDate 4 3" xfId="3871" xr:uid="{00000000-0005-0000-0000-00001F0F0000}"/>
    <cellStyle name="PSDate 4 4" xfId="3872" xr:uid="{00000000-0005-0000-0000-0000200F0000}"/>
    <cellStyle name="PSDate 5" xfId="3873" xr:uid="{00000000-0005-0000-0000-0000210F0000}"/>
    <cellStyle name="PSDate 6" xfId="3874" xr:uid="{00000000-0005-0000-0000-0000220F0000}"/>
    <cellStyle name="PSDate 7" xfId="3875" xr:uid="{00000000-0005-0000-0000-0000230F0000}"/>
    <cellStyle name="PSDate 8" xfId="3876" xr:uid="{00000000-0005-0000-0000-0000240F0000}"/>
    <cellStyle name="PSDec" xfId="3877" xr:uid="{00000000-0005-0000-0000-0000250F0000}"/>
    <cellStyle name="PSDec 2" xfId="3878" xr:uid="{00000000-0005-0000-0000-0000260F0000}"/>
    <cellStyle name="PSDec 2 2" xfId="3879" xr:uid="{00000000-0005-0000-0000-0000270F0000}"/>
    <cellStyle name="PSDec 2 3" xfId="3880" xr:uid="{00000000-0005-0000-0000-0000280F0000}"/>
    <cellStyle name="PSDec 2 4" xfId="3881" xr:uid="{00000000-0005-0000-0000-0000290F0000}"/>
    <cellStyle name="PSDec 3" xfId="3882" xr:uid="{00000000-0005-0000-0000-00002A0F0000}"/>
    <cellStyle name="PSDec 3 2" xfId="3883" xr:uid="{00000000-0005-0000-0000-00002B0F0000}"/>
    <cellStyle name="PSDec 3 3" xfId="3884" xr:uid="{00000000-0005-0000-0000-00002C0F0000}"/>
    <cellStyle name="PSDec 3 4" xfId="3885" xr:uid="{00000000-0005-0000-0000-00002D0F0000}"/>
    <cellStyle name="PSDec 4" xfId="3886" xr:uid="{00000000-0005-0000-0000-00002E0F0000}"/>
    <cellStyle name="PSDec 4 2" xfId="3887" xr:uid="{00000000-0005-0000-0000-00002F0F0000}"/>
    <cellStyle name="PSDec 4 3" xfId="3888" xr:uid="{00000000-0005-0000-0000-0000300F0000}"/>
    <cellStyle name="PSDec 4 4" xfId="3889" xr:uid="{00000000-0005-0000-0000-0000310F0000}"/>
    <cellStyle name="PSDec 5" xfId="3890" xr:uid="{00000000-0005-0000-0000-0000320F0000}"/>
    <cellStyle name="PSDec 6" xfId="3891" xr:uid="{00000000-0005-0000-0000-0000330F0000}"/>
    <cellStyle name="PSDec 7" xfId="3892" xr:uid="{00000000-0005-0000-0000-0000340F0000}"/>
    <cellStyle name="PSDec 8" xfId="3893" xr:uid="{00000000-0005-0000-0000-0000350F0000}"/>
    <cellStyle name="PSHeading" xfId="3894" xr:uid="{00000000-0005-0000-0000-0000360F0000}"/>
    <cellStyle name="PSHeading 2" xfId="3895" xr:uid="{00000000-0005-0000-0000-0000370F0000}"/>
    <cellStyle name="PSHeading 2 2" xfId="3896" xr:uid="{00000000-0005-0000-0000-0000380F0000}"/>
    <cellStyle name="PSHeading 2 3" xfId="3897" xr:uid="{00000000-0005-0000-0000-0000390F0000}"/>
    <cellStyle name="PSHeading 2 4" xfId="3898" xr:uid="{00000000-0005-0000-0000-00003A0F0000}"/>
    <cellStyle name="PSHeading 2_Top 20-IR" xfId="3899" xr:uid="{00000000-0005-0000-0000-00003B0F0000}"/>
    <cellStyle name="PSHeading 3" xfId="3900" xr:uid="{00000000-0005-0000-0000-00003C0F0000}"/>
    <cellStyle name="PSHeading 3 2" xfId="3901" xr:uid="{00000000-0005-0000-0000-00003D0F0000}"/>
    <cellStyle name="PSHeading 3 3" xfId="3902" xr:uid="{00000000-0005-0000-0000-00003E0F0000}"/>
    <cellStyle name="PSHeading 3 4" xfId="3903" xr:uid="{00000000-0005-0000-0000-00003F0F0000}"/>
    <cellStyle name="PSHeading 3_Top 20-IR" xfId="3904" xr:uid="{00000000-0005-0000-0000-0000400F0000}"/>
    <cellStyle name="PSHeading 4" xfId="3905" xr:uid="{00000000-0005-0000-0000-0000410F0000}"/>
    <cellStyle name="PSHeading 4 2" xfId="3906" xr:uid="{00000000-0005-0000-0000-0000420F0000}"/>
    <cellStyle name="PSHeading 4 3" xfId="3907" xr:uid="{00000000-0005-0000-0000-0000430F0000}"/>
    <cellStyle name="PSHeading 4 4" xfId="3908" xr:uid="{00000000-0005-0000-0000-0000440F0000}"/>
    <cellStyle name="PSHeading 4_Top 20-IR" xfId="3909" xr:uid="{00000000-0005-0000-0000-0000450F0000}"/>
    <cellStyle name="PSHeading 5" xfId="3910" xr:uid="{00000000-0005-0000-0000-0000460F0000}"/>
    <cellStyle name="PSHeading 6" xfId="3911" xr:uid="{00000000-0005-0000-0000-0000470F0000}"/>
    <cellStyle name="PSHeading 7" xfId="3912" xr:uid="{00000000-0005-0000-0000-0000480F0000}"/>
    <cellStyle name="PSHeading 8" xfId="3913" xr:uid="{00000000-0005-0000-0000-0000490F0000}"/>
    <cellStyle name="PSInt" xfId="3914" xr:uid="{00000000-0005-0000-0000-00004A0F0000}"/>
    <cellStyle name="PSInt 2" xfId="3915" xr:uid="{00000000-0005-0000-0000-00004B0F0000}"/>
    <cellStyle name="PSInt 2 2" xfId="3916" xr:uid="{00000000-0005-0000-0000-00004C0F0000}"/>
    <cellStyle name="PSInt 2 3" xfId="3917" xr:uid="{00000000-0005-0000-0000-00004D0F0000}"/>
    <cellStyle name="PSInt 2 4" xfId="3918" xr:uid="{00000000-0005-0000-0000-00004E0F0000}"/>
    <cellStyle name="PSInt 3" xfId="3919" xr:uid="{00000000-0005-0000-0000-00004F0F0000}"/>
    <cellStyle name="PSInt 3 2" xfId="3920" xr:uid="{00000000-0005-0000-0000-0000500F0000}"/>
    <cellStyle name="PSInt 3 3" xfId="3921" xr:uid="{00000000-0005-0000-0000-0000510F0000}"/>
    <cellStyle name="PSInt 3 4" xfId="3922" xr:uid="{00000000-0005-0000-0000-0000520F0000}"/>
    <cellStyle name="PSInt 4" xfId="3923" xr:uid="{00000000-0005-0000-0000-0000530F0000}"/>
    <cellStyle name="PSInt 4 2" xfId="3924" xr:uid="{00000000-0005-0000-0000-0000540F0000}"/>
    <cellStyle name="PSInt 4 3" xfId="3925" xr:uid="{00000000-0005-0000-0000-0000550F0000}"/>
    <cellStyle name="PSInt 4 4" xfId="3926" xr:uid="{00000000-0005-0000-0000-0000560F0000}"/>
    <cellStyle name="PSInt 5" xfId="3927" xr:uid="{00000000-0005-0000-0000-0000570F0000}"/>
    <cellStyle name="PSInt 6" xfId="3928" xr:uid="{00000000-0005-0000-0000-0000580F0000}"/>
    <cellStyle name="PSInt 7" xfId="3929" xr:uid="{00000000-0005-0000-0000-0000590F0000}"/>
    <cellStyle name="PSInt 8" xfId="3930" xr:uid="{00000000-0005-0000-0000-00005A0F0000}"/>
    <cellStyle name="PSSpacer" xfId="3931" xr:uid="{00000000-0005-0000-0000-00005B0F0000}"/>
    <cellStyle name="PSSpacer 2" xfId="3932" xr:uid="{00000000-0005-0000-0000-00005C0F0000}"/>
    <cellStyle name="PSSpacer 2 2" xfId="3933" xr:uid="{00000000-0005-0000-0000-00005D0F0000}"/>
    <cellStyle name="PSSpacer 2 3" xfId="3934" xr:uid="{00000000-0005-0000-0000-00005E0F0000}"/>
    <cellStyle name="PSSpacer 2 4" xfId="3935" xr:uid="{00000000-0005-0000-0000-00005F0F0000}"/>
    <cellStyle name="PSSpacer 3" xfId="3936" xr:uid="{00000000-0005-0000-0000-0000600F0000}"/>
    <cellStyle name="PSSpacer 3 2" xfId="3937" xr:uid="{00000000-0005-0000-0000-0000610F0000}"/>
    <cellStyle name="PSSpacer 3 3" xfId="3938" xr:uid="{00000000-0005-0000-0000-0000620F0000}"/>
    <cellStyle name="PSSpacer 3 4" xfId="3939" xr:uid="{00000000-0005-0000-0000-0000630F0000}"/>
    <cellStyle name="PSSpacer 4" xfId="3940" xr:uid="{00000000-0005-0000-0000-0000640F0000}"/>
    <cellStyle name="PSSpacer 4 2" xfId="3941" xr:uid="{00000000-0005-0000-0000-0000650F0000}"/>
    <cellStyle name="PSSpacer 4 3" xfId="3942" xr:uid="{00000000-0005-0000-0000-0000660F0000}"/>
    <cellStyle name="PSSpacer 4 4" xfId="3943" xr:uid="{00000000-0005-0000-0000-0000670F0000}"/>
    <cellStyle name="PSSpacer 5" xfId="3944" xr:uid="{00000000-0005-0000-0000-0000680F0000}"/>
    <cellStyle name="PSSpacer 6" xfId="3945" xr:uid="{00000000-0005-0000-0000-0000690F0000}"/>
    <cellStyle name="PSSpacer 7" xfId="3946" xr:uid="{00000000-0005-0000-0000-00006A0F0000}"/>
    <cellStyle name="PSSpacer 8" xfId="3947" xr:uid="{00000000-0005-0000-0000-00006B0F0000}"/>
    <cellStyle name="r" xfId="3948" xr:uid="{00000000-0005-0000-0000-00006C0F0000}"/>
    <cellStyle name="r_Acquisition Schedules" xfId="3949" xr:uid="{00000000-0005-0000-0000-00006D0F0000}"/>
    <cellStyle name="r_Acquisition Schedules - Sch8 (2)" xfId="3950" xr:uid="{00000000-0005-0000-0000-00006E0F0000}"/>
    <cellStyle name="r_Acquisition Schedules (2)" xfId="3951" xr:uid="{00000000-0005-0000-0000-00006F0F0000}"/>
    <cellStyle name="r_Book1 (3)" xfId="3952" xr:uid="{00000000-0005-0000-0000-0000700F0000}"/>
    <cellStyle name="r_Boston Afford Mar 2005 (2)" xfId="3953" xr:uid="{00000000-0005-0000-0000-0000710F0000}"/>
    <cellStyle name="r_Financial Model v6" xfId="3954" xr:uid="{00000000-0005-0000-0000-0000720F0000}"/>
    <cellStyle name="r_Financial Model v6-03-26-2004" xfId="3955" xr:uid="{00000000-0005-0000-0000-0000730F0000}"/>
    <cellStyle name="r_Financial Model v8" xfId="3956" xr:uid="{00000000-0005-0000-0000-0000740F0000}"/>
    <cellStyle name="r_Financial Model v9" xfId="3957" xr:uid="{00000000-0005-0000-0000-0000750F0000}"/>
    <cellStyle name="r_GAAP Financial Model v15" xfId="3958" xr:uid="{00000000-0005-0000-0000-0000760F0000}"/>
    <cellStyle name="r_GAAP Financial Model v15_Acquisition Schedules" xfId="3959" xr:uid="{00000000-0005-0000-0000-0000770F0000}"/>
    <cellStyle name="r_GAAP Financial Model v15_Acquisition Schedules - Sch8 (2)" xfId="3960" xr:uid="{00000000-0005-0000-0000-0000780F0000}"/>
    <cellStyle name="r_GAAP Financial Model v15_Acquisition Schedules (2)" xfId="3961" xr:uid="{00000000-0005-0000-0000-0000790F0000}"/>
    <cellStyle name="r_GAAP Financial Model v15_Financial Model v6-03-26-2004" xfId="3962" xr:uid="{00000000-0005-0000-0000-00007A0F0000}"/>
    <cellStyle name="r_HC_paradise" xfId="3963" xr:uid="{00000000-0005-0000-0000-00007B0F0000}"/>
    <cellStyle name="r_HC_paradise_Acquisition Schedules" xfId="3964" xr:uid="{00000000-0005-0000-0000-00007C0F0000}"/>
    <cellStyle name="r_HC_paradise_Acquisition Schedules - Sch8 (2)" xfId="3965" xr:uid="{00000000-0005-0000-0000-00007D0F0000}"/>
    <cellStyle name="r_HC_paradise_Acquisition Schedules (2)" xfId="3966" xr:uid="{00000000-0005-0000-0000-00007E0F0000}"/>
    <cellStyle name="r_New Financial Model v3" xfId="3967" xr:uid="{00000000-0005-0000-0000-00007F0F0000}"/>
    <cellStyle name="r_New Financial Model v4" xfId="3968" xr:uid="{00000000-0005-0000-0000-0000800F0000}"/>
    <cellStyle name="r_New Financial Model v5" xfId="3969" xr:uid="{00000000-0005-0000-0000-0000810F0000}"/>
    <cellStyle name="r_New Financial Model v6" xfId="3970" xr:uid="{00000000-0005-0000-0000-0000820F0000}"/>
    <cellStyle name="r_New Financial Model v7" xfId="3971" xr:uid="{00000000-0005-0000-0000-0000830F0000}"/>
    <cellStyle name="r_P&amp;L Model v1" xfId="3972" xr:uid="{00000000-0005-0000-0000-0000840F0000}"/>
    <cellStyle name="r_Project Atlas Analysis 4.0" xfId="3973" xr:uid="{00000000-0005-0000-0000-0000850F0000}"/>
    <cellStyle name="r_Project Atlas Analysis 4.0_Acquisition Schedules" xfId="3974" xr:uid="{00000000-0005-0000-0000-0000860F0000}"/>
    <cellStyle name="r_Project Atlas Analysis 4.0_Acquisition Schedules - Sch8 (2)" xfId="3975" xr:uid="{00000000-0005-0000-0000-0000870F0000}"/>
    <cellStyle name="r_Project Atlas Analysis 4.0_Acquisition Schedules (2)" xfId="3976" xr:uid="{00000000-0005-0000-0000-0000880F0000}"/>
    <cellStyle name="Rate" xfId="3977" xr:uid="{00000000-0005-0000-0000-0000890F0000}"/>
    <cellStyle name="Red font" xfId="3978" xr:uid="{00000000-0005-0000-0000-00008A0F0000}"/>
    <cellStyle name="Ref Numbers" xfId="3979" xr:uid="{00000000-0005-0000-0000-00008B0F0000}"/>
    <cellStyle name="regstoresfromspecstores" xfId="3980" xr:uid="{00000000-0005-0000-0000-00008C0F0000}"/>
    <cellStyle name="regstoresfromspecstores 2" xfId="3981" xr:uid="{00000000-0005-0000-0000-00008D0F0000}"/>
    <cellStyle name="regstoresfromspecstores 3" xfId="3982" xr:uid="{00000000-0005-0000-0000-00008E0F0000}"/>
    <cellStyle name="regstoresfromspecstores 4" xfId="3983" xr:uid="{00000000-0005-0000-0000-00008F0F0000}"/>
    <cellStyle name="regstoresfromspecstores 5" xfId="3984" xr:uid="{00000000-0005-0000-0000-0000900F0000}"/>
    <cellStyle name="regstoresfromspecstores 6" xfId="3985" xr:uid="{00000000-0005-0000-0000-0000910F0000}"/>
    <cellStyle name="regstoresfromspecstores 7" xfId="3986" xr:uid="{00000000-0005-0000-0000-0000920F0000}"/>
    <cellStyle name="regstoresfromspecstores 8" xfId="3987" xr:uid="{00000000-0005-0000-0000-0000930F0000}"/>
    <cellStyle name="ReportTitlePrompt" xfId="3988" xr:uid="{00000000-0005-0000-0000-0000940F0000}"/>
    <cellStyle name="ReportTitlePrompt 2" xfId="3989" xr:uid="{00000000-0005-0000-0000-0000950F0000}"/>
    <cellStyle name="ReportTitleValue" xfId="3990" xr:uid="{00000000-0005-0000-0000-0000960F0000}"/>
    <cellStyle name="RevList" xfId="3991" xr:uid="{00000000-0005-0000-0000-0000970F0000}"/>
    <cellStyle name="RevList 10" xfId="3992" xr:uid="{00000000-0005-0000-0000-0000980F0000}"/>
    <cellStyle name="RevList 11" xfId="3993" xr:uid="{00000000-0005-0000-0000-0000990F0000}"/>
    <cellStyle name="RevList 12" xfId="3994" xr:uid="{00000000-0005-0000-0000-00009A0F0000}"/>
    <cellStyle name="RevList 13" xfId="3995" xr:uid="{00000000-0005-0000-0000-00009B0F0000}"/>
    <cellStyle name="RevList 14" xfId="3996" xr:uid="{00000000-0005-0000-0000-00009C0F0000}"/>
    <cellStyle name="RevList 15" xfId="3997" xr:uid="{00000000-0005-0000-0000-00009D0F0000}"/>
    <cellStyle name="RevList 16" xfId="3998" xr:uid="{00000000-0005-0000-0000-00009E0F0000}"/>
    <cellStyle name="RevList 17" xfId="3999" xr:uid="{00000000-0005-0000-0000-00009F0F0000}"/>
    <cellStyle name="RevList 18" xfId="4000" xr:uid="{00000000-0005-0000-0000-0000A00F0000}"/>
    <cellStyle name="RevList 19" xfId="4001" xr:uid="{00000000-0005-0000-0000-0000A10F0000}"/>
    <cellStyle name="RevList 2" xfId="4002" xr:uid="{00000000-0005-0000-0000-0000A20F0000}"/>
    <cellStyle name="RevList 2 2" xfId="4003" xr:uid="{00000000-0005-0000-0000-0000A30F0000}"/>
    <cellStyle name="RevList 20" xfId="4004" xr:uid="{00000000-0005-0000-0000-0000A40F0000}"/>
    <cellStyle name="RevList 21" xfId="4005" xr:uid="{00000000-0005-0000-0000-0000A50F0000}"/>
    <cellStyle name="RevList 22" xfId="4006" xr:uid="{00000000-0005-0000-0000-0000A60F0000}"/>
    <cellStyle name="RevList 23" xfId="4007" xr:uid="{00000000-0005-0000-0000-0000A70F0000}"/>
    <cellStyle name="RevList 24" xfId="4008" xr:uid="{00000000-0005-0000-0000-0000A80F0000}"/>
    <cellStyle name="RevList 25" xfId="4009" xr:uid="{00000000-0005-0000-0000-0000A90F0000}"/>
    <cellStyle name="RevList 26" xfId="4010" xr:uid="{00000000-0005-0000-0000-0000AA0F0000}"/>
    <cellStyle name="RevList 27" xfId="4011" xr:uid="{00000000-0005-0000-0000-0000AB0F0000}"/>
    <cellStyle name="RevList 28" xfId="4012" xr:uid="{00000000-0005-0000-0000-0000AC0F0000}"/>
    <cellStyle name="RevList 29" xfId="4013" xr:uid="{00000000-0005-0000-0000-0000AD0F0000}"/>
    <cellStyle name="RevList 3" xfId="4014" xr:uid="{00000000-0005-0000-0000-0000AE0F0000}"/>
    <cellStyle name="RevList 3 2" xfId="4015" xr:uid="{00000000-0005-0000-0000-0000AF0F0000}"/>
    <cellStyle name="RevList 30" xfId="4016" xr:uid="{00000000-0005-0000-0000-0000B00F0000}"/>
    <cellStyle name="RevList 4" xfId="4017" xr:uid="{00000000-0005-0000-0000-0000B10F0000}"/>
    <cellStyle name="RevList 4 2" xfId="4018" xr:uid="{00000000-0005-0000-0000-0000B20F0000}"/>
    <cellStyle name="RevList 5" xfId="4019" xr:uid="{00000000-0005-0000-0000-0000B30F0000}"/>
    <cellStyle name="RevList 5 2" xfId="4020" xr:uid="{00000000-0005-0000-0000-0000B40F0000}"/>
    <cellStyle name="RevList 6" xfId="4021" xr:uid="{00000000-0005-0000-0000-0000B50F0000}"/>
    <cellStyle name="RevList 6 2" xfId="4022" xr:uid="{00000000-0005-0000-0000-0000B60F0000}"/>
    <cellStyle name="RevList 7" xfId="4023" xr:uid="{00000000-0005-0000-0000-0000B70F0000}"/>
    <cellStyle name="RevList 7 2" xfId="4024" xr:uid="{00000000-0005-0000-0000-0000B80F0000}"/>
    <cellStyle name="RevList 8" xfId="4025" xr:uid="{00000000-0005-0000-0000-0000B90F0000}"/>
    <cellStyle name="RevList 8 2" xfId="4026" xr:uid="{00000000-0005-0000-0000-0000BA0F0000}"/>
    <cellStyle name="RevList 9" xfId="4027" xr:uid="{00000000-0005-0000-0000-0000BB0F0000}"/>
    <cellStyle name="row1" xfId="4028" xr:uid="{00000000-0005-0000-0000-0000BC0F0000}"/>
    <cellStyle name="row1 2" xfId="4029" xr:uid="{00000000-0005-0000-0000-0000BD0F0000}"/>
    <cellStyle name="RowAcctAbovePrompt" xfId="4030" xr:uid="{00000000-0005-0000-0000-0000BE0F0000}"/>
    <cellStyle name="RowAcctAbovePrompt 2" xfId="4031" xr:uid="{00000000-0005-0000-0000-0000BF0F0000}"/>
    <cellStyle name="RowAcctSOBAbovePrompt" xfId="4032" xr:uid="{00000000-0005-0000-0000-0000C00F0000}"/>
    <cellStyle name="RowAcctSOBAbovePrompt 2" xfId="4033" xr:uid="{00000000-0005-0000-0000-0000C10F0000}"/>
    <cellStyle name="RowAcctSOBValue" xfId="4034" xr:uid="{00000000-0005-0000-0000-0000C20F0000}"/>
    <cellStyle name="RowAcctSOBValue 2" xfId="4035" xr:uid="{00000000-0005-0000-0000-0000C30F0000}"/>
    <cellStyle name="RowAcctValue" xfId="4036" xr:uid="{00000000-0005-0000-0000-0000C40F0000}"/>
    <cellStyle name="RowAttrAbovePrompt" xfId="4037" xr:uid="{00000000-0005-0000-0000-0000C50F0000}"/>
    <cellStyle name="RowAttrAbovePrompt 2" xfId="4038" xr:uid="{00000000-0005-0000-0000-0000C60F0000}"/>
    <cellStyle name="RowAttrValue" xfId="4039" xr:uid="{00000000-0005-0000-0000-0000C70F0000}"/>
    <cellStyle name="RowColSetAbovePrompt" xfId="4040" xr:uid="{00000000-0005-0000-0000-0000C80F0000}"/>
    <cellStyle name="RowColSetAbovePrompt 2" xfId="4041" xr:uid="{00000000-0005-0000-0000-0000C90F0000}"/>
    <cellStyle name="RowColSetLeftPrompt" xfId="4042" xr:uid="{00000000-0005-0000-0000-0000CA0F0000}"/>
    <cellStyle name="RowColSetLeftPrompt 2" xfId="4043" xr:uid="{00000000-0005-0000-0000-0000CB0F0000}"/>
    <cellStyle name="RowColSetValue" xfId="4044" xr:uid="{00000000-0005-0000-0000-0000CC0F0000}"/>
    <cellStyle name="RowLeftPrompt" xfId="4045" xr:uid="{00000000-0005-0000-0000-0000CD0F0000}"/>
    <cellStyle name="RowLeftPrompt 2" xfId="4046" xr:uid="{00000000-0005-0000-0000-0000CE0F0000}"/>
    <cellStyle name="s]_x000d__x000a_File Server=0x0004_x000d__x000a_NetModem/E=0x01CB_x000d__x000a_LanRover/E=0x01CC;0x079B_x000d__x000a_LanRover/T=0x01CD;0x079C_x000d__x000a_LanRov" xfId="4047" xr:uid="{00000000-0005-0000-0000-0000CF0F0000}"/>
    <cellStyle name="s]_x000d__x000a_load=_x000d__x000a_run=_x000d__x000a_NullPort=None_x000d__x000a_device=HP LaserJet 4 Plus,HPPCL5MS,LPT1:_x000d__x000a__x000d__x000a_[Desktop]_x000d__x000a_Wallpaper=(None)_x000d__x000a_TileWallpaper=" xfId="4048" xr:uid="{00000000-0005-0000-0000-0000D00F0000}"/>
    <cellStyle name="s]_x000d__x000a_spooler=yes_x000d__x000a_load=nwpopup.exe,C:\MCAFEE\VIRUSCAN\VSHWIN.EXE P:\ACEWIN\PCALCPRO\pcalcpro.exe_x000d__x000a_rem run=c:\win\calenda" xfId="4049" xr:uid="{00000000-0005-0000-0000-0000D10F0000}"/>
    <cellStyle name="Salomon Logo" xfId="4050" xr:uid="{00000000-0005-0000-0000-0000D20F0000}"/>
    <cellStyle name="SampleUsingFormatMask" xfId="4051" xr:uid="{00000000-0005-0000-0000-0000D30F0000}"/>
    <cellStyle name="SampleUsingFormatMask 2" xfId="4052" xr:uid="{00000000-0005-0000-0000-0000D40F0000}"/>
    <cellStyle name="SampleWithNoFormatMask" xfId="4053" xr:uid="{00000000-0005-0000-0000-0000D50F0000}"/>
    <cellStyle name="SampleWithNoFormatMask 2" xfId="4054" xr:uid="{00000000-0005-0000-0000-0000D60F0000}"/>
    <cellStyle name="Separador de milhares_laroux" xfId="4055" xr:uid="{00000000-0005-0000-0000-0000D70F0000}"/>
    <cellStyle name="Shaded (,0)" xfId="4056" xr:uid="{00000000-0005-0000-0000-0000D80F0000}"/>
    <cellStyle name="Shaded bold grid (,0)" xfId="4057" xr:uid="{00000000-0005-0000-0000-0000D90F0000}"/>
    <cellStyle name="Shaded grid (,0)" xfId="4058" xr:uid="{00000000-0005-0000-0000-0000DA0F0000}"/>
    <cellStyle name="Shaded LR (,0)" xfId="4059" xr:uid="{00000000-0005-0000-0000-0000DB0F0000}"/>
    <cellStyle name="SHADEDSTORES" xfId="4060" xr:uid="{00000000-0005-0000-0000-0000DC0F0000}"/>
    <cellStyle name="SHADEDSTORES 2" xfId="4061" xr:uid="{00000000-0005-0000-0000-0000DD0F0000}"/>
    <cellStyle name="SHADEDSTORES 3" xfId="4062" xr:uid="{00000000-0005-0000-0000-0000DE0F0000}"/>
    <cellStyle name="SHADEDSTORES 4" xfId="4063" xr:uid="{00000000-0005-0000-0000-0000DF0F0000}"/>
    <cellStyle name="SHADEDSTORES 5" xfId="4064" xr:uid="{00000000-0005-0000-0000-0000E00F0000}"/>
    <cellStyle name="SHADEDSTORES 6" xfId="4065" xr:uid="{00000000-0005-0000-0000-0000E10F0000}"/>
    <cellStyle name="SHADEDSTORES 7" xfId="4066" xr:uid="{00000000-0005-0000-0000-0000E20F0000}"/>
    <cellStyle name="SHADEDSTORES 8" xfId="4067" xr:uid="{00000000-0005-0000-0000-0000E30F0000}"/>
    <cellStyle name="Shading" xfId="4068" xr:uid="{00000000-0005-0000-0000-0000E40F0000}"/>
    <cellStyle name="Short_date" xfId="4069" xr:uid="{00000000-0005-0000-0000-0000E50F0000}"/>
    <cellStyle name="Single Accounting" xfId="4070" xr:uid="{00000000-0005-0000-0000-0000E60F0000}"/>
    <cellStyle name="SingleLineAcctgn" xfId="4071" xr:uid="{00000000-0005-0000-0000-0000E70F0000}"/>
    <cellStyle name="SingleLinePercent" xfId="4072" xr:uid="{00000000-0005-0000-0000-0000E80F0000}"/>
    <cellStyle name="Source Line" xfId="4073" xr:uid="{00000000-0005-0000-0000-0000E90F0000}"/>
    <cellStyle name="Speckled (,0)" xfId="4074" xr:uid="{00000000-0005-0000-0000-0000EA0F0000}"/>
    <cellStyle name="Speckled grid (,0)" xfId="4075" xr:uid="{00000000-0005-0000-0000-0000EB0F0000}"/>
    <cellStyle name="Speckled LR (,0)" xfId="4076" xr:uid="{00000000-0005-0000-0000-0000EC0F0000}"/>
    <cellStyle name="specstores" xfId="4077" xr:uid="{00000000-0005-0000-0000-0000ED0F0000}"/>
    <cellStyle name="specstores 2" xfId="4078" xr:uid="{00000000-0005-0000-0000-0000EE0F0000}"/>
    <cellStyle name="specstores 3" xfId="4079" xr:uid="{00000000-0005-0000-0000-0000EF0F0000}"/>
    <cellStyle name="specstores 4" xfId="4080" xr:uid="{00000000-0005-0000-0000-0000F00F0000}"/>
    <cellStyle name="specstores 5" xfId="4081" xr:uid="{00000000-0005-0000-0000-0000F10F0000}"/>
    <cellStyle name="specstores 6" xfId="4082" xr:uid="{00000000-0005-0000-0000-0000F20F0000}"/>
    <cellStyle name="specstores 7" xfId="4083" xr:uid="{00000000-0005-0000-0000-0000F30F0000}"/>
    <cellStyle name="specstores 8" xfId="4084" xr:uid="{00000000-0005-0000-0000-0000F40F0000}"/>
    <cellStyle name="SPOl" xfId="4085" xr:uid="{00000000-0005-0000-0000-0000F50F0000}"/>
    <cellStyle name="Standaard_Victor_Quarter-pack addition" xfId="4086" xr:uid="{00000000-0005-0000-0000-0000F60F0000}"/>
    <cellStyle name="Standard_Budget 1999 MK" xfId="4087" xr:uid="{00000000-0005-0000-0000-0000F70F0000}"/>
    <cellStyle name="Style 1" xfId="295" xr:uid="{00000000-0005-0000-0000-0000F80F0000}"/>
    <cellStyle name="Style 1 2" xfId="4088" xr:uid="{00000000-0005-0000-0000-0000F90F0000}"/>
    <cellStyle name="Style 1 2 2" xfId="4089" xr:uid="{00000000-0005-0000-0000-0000FA0F0000}"/>
    <cellStyle name="Style 1 2 3" xfId="4090" xr:uid="{00000000-0005-0000-0000-0000FB0F0000}"/>
    <cellStyle name="Style 1 2 4" xfId="4091" xr:uid="{00000000-0005-0000-0000-0000FC0F0000}"/>
    <cellStyle name="Style 1 2_Top 20-IR" xfId="4092" xr:uid="{00000000-0005-0000-0000-0000FD0F0000}"/>
    <cellStyle name="Style 1 3" xfId="4093" xr:uid="{00000000-0005-0000-0000-0000FE0F0000}"/>
    <cellStyle name="Style 1 3 2" xfId="4094" xr:uid="{00000000-0005-0000-0000-0000FF0F0000}"/>
    <cellStyle name="Style 1 3 3" xfId="4095" xr:uid="{00000000-0005-0000-0000-000000100000}"/>
    <cellStyle name="Style 1 3 4" xfId="4096" xr:uid="{00000000-0005-0000-0000-000001100000}"/>
    <cellStyle name="Style 1 3_Top 20-IR" xfId="4097" xr:uid="{00000000-0005-0000-0000-000002100000}"/>
    <cellStyle name="Style 1 4" xfId="4098" xr:uid="{00000000-0005-0000-0000-000003100000}"/>
    <cellStyle name="Style 1 4 2" xfId="4099" xr:uid="{00000000-0005-0000-0000-000004100000}"/>
    <cellStyle name="Style 1 4 3" xfId="4100" xr:uid="{00000000-0005-0000-0000-000005100000}"/>
    <cellStyle name="Style 1 4 4" xfId="4101" xr:uid="{00000000-0005-0000-0000-000006100000}"/>
    <cellStyle name="Style 1 4_Top 20-IR" xfId="4102" xr:uid="{00000000-0005-0000-0000-000007100000}"/>
    <cellStyle name="Style 1 5" xfId="4103" xr:uid="{00000000-0005-0000-0000-000008100000}"/>
    <cellStyle name="Style 1 6" xfId="4104" xr:uid="{00000000-0005-0000-0000-000009100000}"/>
    <cellStyle name="Style 1 7" xfId="4105" xr:uid="{00000000-0005-0000-0000-00000A100000}"/>
    <cellStyle name="Style 1 8" xfId="4106" xr:uid="{00000000-0005-0000-0000-00000B100000}"/>
    <cellStyle name="Style 2" xfId="4107" xr:uid="{00000000-0005-0000-0000-00000C100000}"/>
    <cellStyle name="Style 2 2" xfId="4108" xr:uid="{00000000-0005-0000-0000-00000D100000}"/>
    <cellStyle name="Style 2 2 2" xfId="4109" xr:uid="{00000000-0005-0000-0000-00000E100000}"/>
    <cellStyle name="Style 2 2 3" xfId="4110" xr:uid="{00000000-0005-0000-0000-00000F100000}"/>
    <cellStyle name="Style 2 2 4" xfId="4111" xr:uid="{00000000-0005-0000-0000-000010100000}"/>
    <cellStyle name="Style 2 2_Top 20-IR" xfId="4112" xr:uid="{00000000-0005-0000-0000-000011100000}"/>
    <cellStyle name="Style 2 3" xfId="4113" xr:uid="{00000000-0005-0000-0000-000012100000}"/>
    <cellStyle name="Style 2 3 2" xfId="4114" xr:uid="{00000000-0005-0000-0000-000013100000}"/>
    <cellStyle name="Style 2 3 3" xfId="4115" xr:uid="{00000000-0005-0000-0000-000014100000}"/>
    <cellStyle name="Style 2 3 4" xfId="4116" xr:uid="{00000000-0005-0000-0000-000015100000}"/>
    <cellStyle name="Style 2 3_Top 20-IR" xfId="4117" xr:uid="{00000000-0005-0000-0000-000016100000}"/>
    <cellStyle name="Style 2 4" xfId="4118" xr:uid="{00000000-0005-0000-0000-000017100000}"/>
    <cellStyle name="Style 2 4 2" xfId="4119" xr:uid="{00000000-0005-0000-0000-000018100000}"/>
    <cellStyle name="Style 2 4 3" xfId="4120" xr:uid="{00000000-0005-0000-0000-000019100000}"/>
    <cellStyle name="Style 2 4 4" xfId="4121" xr:uid="{00000000-0005-0000-0000-00001A100000}"/>
    <cellStyle name="Style 2 4_Top 20-IR" xfId="4122" xr:uid="{00000000-0005-0000-0000-00001B100000}"/>
    <cellStyle name="Style 2 5" xfId="4123" xr:uid="{00000000-0005-0000-0000-00001C100000}"/>
    <cellStyle name="Style 2 6" xfId="4124" xr:uid="{00000000-0005-0000-0000-00001D100000}"/>
    <cellStyle name="Style 2 7" xfId="4125" xr:uid="{00000000-0005-0000-0000-00001E100000}"/>
    <cellStyle name="Style 2 8" xfId="4126" xr:uid="{00000000-0005-0000-0000-00001F100000}"/>
    <cellStyle name="Style 21" xfId="4127" xr:uid="{00000000-0005-0000-0000-000020100000}"/>
    <cellStyle name="Style 22" xfId="4128" xr:uid="{00000000-0005-0000-0000-000021100000}"/>
    <cellStyle name="Style 23" xfId="4129" xr:uid="{00000000-0005-0000-0000-000022100000}"/>
    <cellStyle name="Style 24" xfId="4130" xr:uid="{00000000-0005-0000-0000-000023100000}"/>
    <cellStyle name="Style 25" xfId="4131" xr:uid="{00000000-0005-0000-0000-000024100000}"/>
    <cellStyle name="Style 26" xfId="4132" xr:uid="{00000000-0005-0000-0000-000025100000}"/>
    <cellStyle name="Style 27" xfId="4133" xr:uid="{00000000-0005-0000-0000-000026100000}"/>
    <cellStyle name="Style 28" xfId="4134" xr:uid="{00000000-0005-0000-0000-000027100000}"/>
    <cellStyle name="Style 29" xfId="4135" xr:uid="{00000000-0005-0000-0000-000028100000}"/>
    <cellStyle name="Style 3" xfId="4136" xr:uid="{00000000-0005-0000-0000-000029100000}"/>
    <cellStyle name="Style 30" xfId="4137" xr:uid="{00000000-0005-0000-0000-00002A100000}"/>
    <cellStyle name="Style 31" xfId="4138" xr:uid="{00000000-0005-0000-0000-00002B100000}"/>
    <cellStyle name="Style 32" xfId="4139" xr:uid="{00000000-0005-0000-0000-00002C100000}"/>
    <cellStyle name="Style 33" xfId="4140" xr:uid="{00000000-0005-0000-0000-00002D100000}"/>
    <cellStyle name="Style 34" xfId="4141" xr:uid="{00000000-0005-0000-0000-00002E100000}"/>
    <cellStyle name="Style 35" xfId="4142" xr:uid="{00000000-0005-0000-0000-00002F100000}"/>
    <cellStyle name="Style 36" xfId="4143" xr:uid="{00000000-0005-0000-0000-000030100000}"/>
    <cellStyle name="Style 37" xfId="4144" xr:uid="{00000000-0005-0000-0000-000031100000}"/>
    <cellStyle name="Style 38" xfId="4145" xr:uid="{00000000-0005-0000-0000-000032100000}"/>
    <cellStyle name="Style 39" xfId="4146" xr:uid="{00000000-0005-0000-0000-000033100000}"/>
    <cellStyle name="Style 4" xfId="4147" xr:uid="{00000000-0005-0000-0000-000034100000}"/>
    <cellStyle name="Style 40" xfId="4148" xr:uid="{00000000-0005-0000-0000-000035100000}"/>
    <cellStyle name="Style 41" xfId="4149" xr:uid="{00000000-0005-0000-0000-000036100000}"/>
    <cellStyle name="Style 42" xfId="4150" xr:uid="{00000000-0005-0000-0000-000037100000}"/>
    <cellStyle name="Style 43" xfId="4151" xr:uid="{00000000-0005-0000-0000-000038100000}"/>
    <cellStyle name="Style 44" xfId="4152" xr:uid="{00000000-0005-0000-0000-000039100000}"/>
    <cellStyle name="Style 45" xfId="4153" xr:uid="{00000000-0005-0000-0000-00003A100000}"/>
    <cellStyle name="Style 46" xfId="4154" xr:uid="{00000000-0005-0000-0000-00003B100000}"/>
    <cellStyle name="STYLE1" xfId="4155" xr:uid="{00000000-0005-0000-0000-00003C100000}"/>
    <cellStyle name="style1 10" xfId="4156" xr:uid="{00000000-0005-0000-0000-00003D100000}"/>
    <cellStyle name="style1 11" xfId="4157" xr:uid="{00000000-0005-0000-0000-00003E100000}"/>
    <cellStyle name="style1 12" xfId="4158" xr:uid="{00000000-0005-0000-0000-00003F100000}"/>
    <cellStyle name="style1 13" xfId="4159" xr:uid="{00000000-0005-0000-0000-000040100000}"/>
    <cellStyle name="style1 14" xfId="4160" xr:uid="{00000000-0005-0000-0000-000041100000}"/>
    <cellStyle name="style1 15" xfId="4161" xr:uid="{00000000-0005-0000-0000-000042100000}"/>
    <cellStyle name="style1 16" xfId="4162" xr:uid="{00000000-0005-0000-0000-000043100000}"/>
    <cellStyle name="style1 17" xfId="4163" xr:uid="{00000000-0005-0000-0000-000044100000}"/>
    <cellStyle name="style1 18" xfId="4164" xr:uid="{00000000-0005-0000-0000-000045100000}"/>
    <cellStyle name="style1 19" xfId="4165" xr:uid="{00000000-0005-0000-0000-000046100000}"/>
    <cellStyle name="STYLE1 2" xfId="4166" xr:uid="{00000000-0005-0000-0000-000047100000}"/>
    <cellStyle name="style1 20" xfId="4167" xr:uid="{00000000-0005-0000-0000-000048100000}"/>
    <cellStyle name="style1 21" xfId="4168" xr:uid="{00000000-0005-0000-0000-000049100000}"/>
    <cellStyle name="style1 22" xfId="4169" xr:uid="{00000000-0005-0000-0000-00004A100000}"/>
    <cellStyle name="style1 23" xfId="4170" xr:uid="{00000000-0005-0000-0000-00004B100000}"/>
    <cellStyle name="style1 24" xfId="4171" xr:uid="{00000000-0005-0000-0000-00004C100000}"/>
    <cellStyle name="style1 25" xfId="4172" xr:uid="{00000000-0005-0000-0000-00004D100000}"/>
    <cellStyle name="style1 26" xfId="4173" xr:uid="{00000000-0005-0000-0000-00004E100000}"/>
    <cellStyle name="style1 27" xfId="4174" xr:uid="{00000000-0005-0000-0000-00004F100000}"/>
    <cellStyle name="style1 28" xfId="4175" xr:uid="{00000000-0005-0000-0000-000050100000}"/>
    <cellStyle name="style1 29" xfId="4176" xr:uid="{00000000-0005-0000-0000-000051100000}"/>
    <cellStyle name="STYLE1 3" xfId="4177" xr:uid="{00000000-0005-0000-0000-000052100000}"/>
    <cellStyle name="style1 30" xfId="4178" xr:uid="{00000000-0005-0000-0000-000053100000}"/>
    <cellStyle name="STYLE1 4" xfId="4179" xr:uid="{00000000-0005-0000-0000-000054100000}"/>
    <cellStyle name="STYLE1 5" xfId="4180" xr:uid="{00000000-0005-0000-0000-000055100000}"/>
    <cellStyle name="STYLE1 6" xfId="4181" xr:uid="{00000000-0005-0000-0000-000056100000}"/>
    <cellStyle name="style1 7" xfId="4182" xr:uid="{00000000-0005-0000-0000-000057100000}"/>
    <cellStyle name="style1 8" xfId="4183" xr:uid="{00000000-0005-0000-0000-000058100000}"/>
    <cellStyle name="style1 9" xfId="4184" xr:uid="{00000000-0005-0000-0000-000059100000}"/>
    <cellStyle name="STYLE1_Q208 Apples to Apples" xfId="4185" xr:uid="{00000000-0005-0000-0000-00005A100000}"/>
    <cellStyle name="STYLE2" xfId="4186" xr:uid="{00000000-0005-0000-0000-00005B100000}"/>
    <cellStyle name="STYLE2 2" xfId="4187" xr:uid="{00000000-0005-0000-0000-00005C100000}"/>
    <cellStyle name="STYLE2 3" xfId="4188" xr:uid="{00000000-0005-0000-0000-00005D100000}"/>
    <cellStyle name="STYLE2 4" xfId="4189" xr:uid="{00000000-0005-0000-0000-00005E100000}"/>
    <cellStyle name="STYLE2 5" xfId="4190" xr:uid="{00000000-0005-0000-0000-00005F100000}"/>
    <cellStyle name="STYLE2 6" xfId="4191" xr:uid="{00000000-0005-0000-0000-000060100000}"/>
    <cellStyle name="STYLE2_Q208 Apples to Apples" xfId="4192" xr:uid="{00000000-0005-0000-0000-000061100000}"/>
    <cellStyle name="STYLE3" xfId="4193" xr:uid="{00000000-0005-0000-0000-000062100000}"/>
    <cellStyle name="STYLE4" xfId="4194" xr:uid="{00000000-0005-0000-0000-000063100000}"/>
    <cellStyle name="STYLE5" xfId="4195" xr:uid="{00000000-0005-0000-0000-000064100000}"/>
    <cellStyle name="subhead" xfId="4196" xr:uid="{00000000-0005-0000-0000-000065100000}"/>
    <cellStyle name="Sub-heading" xfId="4197" xr:uid="{00000000-0005-0000-0000-000066100000}"/>
    <cellStyle name="Sub-heading 2" xfId="4198" xr:uid="{00000000-0005-0000-0000-000067100000}"/>
    <cellStyle name="subT ($0)" xfId="4199" xr:uid="{00000000-0005-0000-0000-000068100000}"/>
    <cellStyle name="subT (,0)" xfId="4200" xr:uid="{00000000-0005-0000-0000-000069100000}"/>
    <cellStyle name="Subtotal" xfId="4201" xr:uid="{00000000-0005-0000-0000-00006A100000}"/>
    <cellStyle name="Subtotal 10" xfId="4202" xr:uid="{00000000-0005-0000-0000-00006B100000}"/>
    <cellStyle name="Subtotal 11" xfId="4203" xr:uid="{00000000-0005-0000-0000-00006C100000}"/>
    <cellStyle name="Subtotal 2" xfId="4204" xr:uid="{00000000-0005-0000-0000-00006D100000}"/>
    <cellStyle name="Subtotal 3" xfId="4205" xr:uid="{00000000-0005-0000-0000-00006E100000}"/>
    <cellStyle name="Subtotal 4" xfId="4206" xr:uid="{00000000-0005-0000-0000-00006F100000}"/>
    <cellStyle name="Subtotal 5" xfId="4207" xr:uid="{00000000-0005-0000-0000-000070100000}"/>
    <cellStyle name="Subtotal 6" xfId="4208" xr:uid="{00000000-0005-0000-0000-000071100000}"/>
    <cellStyle name="Subtotal 7" xfId="4209" xr:uid="{00000000-0005-0000-0000-000072100000}"/>
    <cellStyle name="Subtotal 8" xfId="4210" xr:uid="{00000000-0005-0000-0000-000073100000}"/>
    <cellStyle name="Subtotal 9" xfId="4211" xr:uid="{00000000-0005-0000-0000-000074100000}"/>
    <cellStyle name="Table Head" xfId="4212" xr:uid="{00000000-0005-0000-0000-000075100000}"/>
    <cellStyle name="Table Head Aligned" xfId="4213" xr:uid="{00000000-0005-0000-0000-000076100000}"/>
    <cellStyle name="Table Head Blue" xfId="4214" xr:uid="{00000000-0005-0000-0000-000077100000}"/>
    <cellStyle name="Table Head Green" xfId="4215" xr:uid="{00000000-0005-0000-0000-000078100000}"/>
    <cellStyle name="Table Head_ACCC" xfId="4216" xr:uid="{00000000-0005-0000-0000-000079100000}"/>
    <cellStyle name="Table Heading" xfId="4217" xr:uid="{00000000-0005-0000-0000-00007A100000}"/>
    <cellStyle name="Table Source" xfId="4218" xr:uid="{00000000-0005-0000-0000-00007B100000}"/>
    <cellStyle name="Table Text" xfId="4219" xr:uid="{00000000-0005-0000-0000-00007C100000}"/>
    <cellStyle name="Table Title" xfId="4220" xr:uid="{00000000-0005-0000-0000-00007D100000}"/>
    <cellStyle name="Table Units" xfId="4221" xr:uid="{00000000-0005-0000-0000-00007E100000}"/>
    <cellStyle name="Table_Header" xfId="4222" xr:uid="{00000000-0005-0000-0000-00007F100000}"/>
    <cellStyle name="TableBody" xfId="4223" xr:uid="{00000000-0005-0000-0000-000080100000}"/>
    <cellStyle name="TableBodyR" xfId="4224" xr:uid="{00000000-0005-0000-0000-000081100000}"/>
    <cellStyle name="TableColHeads" xfId="4225" xr:uid="{00000000-0005-0000-0000-000082100000}"/>
    <cellStyle name="TableStyleLight1" xfId="4226" xr:uid="{00000000-0005-0000-0000-000083100000}"/>
    <cellStyle name="Text" xfId="4227" xr:uid="{00000000-0005-0000-0000-000084100000}"/>
    <cellStyle name="Text 1" xfId="4228" xr:uid="{00000000-0005-0000-0000-000085100000}"/>
    <cellStyle name="Text 2" xfId="4229" xr:uid="{00000000-0005-0000-0000-000086100000}"/>
    <cellStyle name="Text Head" xfId="4230" xr:uid="{00000000-0005-0000-0000-000087100000}"/>
    <cellStyle name="Text Head 1" xfId="4231" xr:uid="{00000000-0005-0000-0000-000088100000}"/>
    <cellStyle name="Text Head 2" xfId="4232" xr:uid="{00000000-0005-0000-0000-000089100000}"/>
    <cellStyle name="Text Indent 1" xfId="4233" xr:uid="{00000000-0005-0000-0000-00008A100000}"/>
    <cellStyle name="Text Indent 2" xfId="4234" xr:uid="{00000000-0005-0000-0000-00008B100000}"/>
    <cellStyle name="Text Indent A" xfId="4235" xr:uid="{00000000-0005-0000-0000-00008C100000}"/>
    <cellStyle name="Text Indent B" xfId="4236" xr:uid="{00000000-0005-0000-0000-00008D100000}"/>
    <cellStyle name="Text Indent B 10" xfId="4237" xr:uid="{00000000-0005-0000-0000-00008E100000}"/>
    <cellStyle name="Text Indent B 11" xfId="4238" xr:uid="{00000000-0005-0000-0000-00008F100000}"/>
    <cellStyle name="Text Indent B 2" xfId="4239" xr:uid="{00000000-0005-0000-0000-000090100000}"/>
    <cellStyle name="Text Indent B 3" xfId="4240" xr:uid="{00000000-0005-0000-0000-000091100000}"/>
    <cellStyle name="Text Indent B 4" xfId="4241" xr:uid="{00000000-0005-0000-0000-000092100000}"/>
    <cellStyle name="Text Indent B 5" xfId="4242" xr:uid="{00000000-0005-0000-0000-000093100000}"/>
    <cellStyle name="Text Indent B 6" xfId="4243" xr:uid="{00000000-0005-0000-0000-000094100000}"/>
    <cellStyle name="Text Indent B 7" xfId="4244" xr:uid="{00000000-0005-0000-0000-000095100000}"/>
    <cellStyle name="Text Indent B 8" xfId="4245" xr:uid="{00000000-0005-0000-0000-000096100000}"/>
    <cellStyle name="Text Indent B 9" xfId="4246" xr:uid="{00000000-0005-0000-0000-000097100000}"/>
    <cellStyle name="Text Indent C" xfId="4247" xr:uid="{00000000-0005-0000-0000-000098100000}"/>
    <cellStyle name="Text Indent C 10" xfId="4248" xr:uid="{00000000-0005-0000-0000-000099100000}"/>
    <cellStyle name="Text Indent C 11" xfId="4249" xr:uid="{00000000-0005-0000-0000-00009A100000}"/>
    <cellStyle name="Text Indent C 2" xfId="4250" xr:uid="{00000000-0005-0000-0000-00009B100000}"/>
    <cellStyle name="Text Indent C 3" xfId="4251" xr:uid="{00000000-0005-0000-0000-00009C100000}"/>
    <cellStyle name="Text Indent C 4" xfId="4252" xr:uid="{00000000-0005-0000-0000-00009D100000}"/>
    <cellStyle name="Text Indent C 5" xfId="4253" xr:uid="{00000000-0005-0000-0000-00009E100000}"/>
    <cellStyle name="Text Indent C 6" xfId="4254" xr:uid="{00000000-0005-0000-0000-00009F100000}"/>
    <cellStyle name="Text Indent C 7" xfId="4255" xr:uid="{00000000-0005-0000-0000-0000A0100000}"/>
    <cellStyle name="Text Indent C 8" xfId="4256" xr:uid="{00000000-0005-0000-0000-0000A1100000}"/>
    <cellStyle name="Text Indent C 9" xfId="4257" xr:uid="{00000000-0005-0000-0000-0000A2100000}"/>
    <cellStyle name="þ_x001d_ð7_x000c_îþ_x0017__x000d_àþV_x0001_?_x0011_#S_x0007__x0001__x0001_" xfId="4258" xr:uid="{00000000-0005-0000-0000-0000A3100000}"/>
    <cellStyle name="þ_x001d_ðB_x000a__x000a_ÿ_x0012__x000d_ÝþU_x0001_m_x0006__x0016__x0007__x0001__x0001_" xfId="4259" xr:uid="{00000000-0005-0000-0000-0000A4100000}"/>
    <cellStyle name="þ_x001d_ðB_x000a__x000a_ÿ_x0012__x000d_ÝþU_x0001_m_x0006_ž_x0016__x0007__x0001__x0001_" xfId="4260" xr:uid="{00000000-0005-0000-0000-0000A5100000}"/>
    <cellStyle name="Tickmark" xfId="4261" xr:uid="{00000000-0005-0000-0000-0000A6100000}"/>
    <cellStyle name="Times 10" xfId="4262" xr:uid="{00000000-0005-0000-0000-0000A7100000}"/>
    <cellStyle name="Times 12" xfId="4263" xr:uid="{00000000-0005-0000-0000-0000A8100000}"/>
    <cellStyle name="Title - bold dutch8" xfId="4264" xr:uid="{00000000-0005-0000-0000-0000A9100000}"/>
    <cellStyle name="Title - Underline" xfId="4265" xr:uid="{00000000-0005-0000-0000-0000AA100000}"/>
    <cellStyle name="Title 2" xfId="4266" xr:uid="{00000000-0005-0000-0000-0000AB100000}"/>
    <cellStyle name="Title Case" xfId="4267" xr:uid="{00000000-0005-0000-0000-0000AC100000}"/>
    <cellStyle name="Title Line" xfId="4268" xr:uid="{00000000-0005-0000-0000-0000AD100000}"/>
    <cellStyle name="Title Major" xfId="4269" xr:uid="{00000000-0005-0000-0000-0000AE100000}"/>
    <cellStyle name="Title Sheet" xfId="4270" xr:uid="{00000000-0005-0000-0000-0000AF100000}"/>
    <cellStyle name="Titles - Other" xfId="4271" xr:uid="{00000000-0005-0000-0000-0000B0100000}"/>
    <cellStyle name="TOC 1" xfId="4272" xr:uid="{00000000-0005-0000-0000-0000B1100000}"/>
    <cellStyle name="TOC 2" xfId="4273" xr:uid="{00000000-0005-0000-0000-0000B2100000}"/>
    <cellStyle name="Top Row" xfId="4274" xr:uid="{00000000-0005-0000-0000-0000B3100000}"/>
    <cellStyle name="Top_Double_Bottom" xfId="4275" xr:uid="{00000000-0005-0000-0000-0000B4100000}"/>
    <cellStyle name="Topline" xfId="4276" xr:uid="{00000000-0005-0000-0000-0000B5100000}"/>
    <cellStyle name="Total 2" xfId="4277" xr:uid="{00000000-0005-0000-0000-0000B6100000}"/>
    <cellStyle name="Total 3" xfId="4278" xr:uid="{00000000-0005-0000-0000-0000B7100000}"/>
    <cellStyle name="Total 4" xfId="4279" xr:uid="{00000000-0005-0000-0000-0000B8100000}"/>
    <cellStyle name="Total 5" xfId="4280" xr:uid="{00000000-0005-0000-0000-0000B9100000}"/>
    <cellStyle name="Total 6" xfId="4281" xr:uid="{00000000-0005-0000-0000-0000BA100000}"/>
    <cellStyle name="Total 7" xfId="4282" xr:uid="{00000000-0005-0000-0000-0000BB100000}"/>
    <cellStyle name="Total 8" xfId="4283" xr:uid="{00000000-0005-0000-0000-0000BC100000}"/>
    <cellStyle name="Total Currency" xfId="4284" xr:uid="{00000000-0005-0000-0000-0000BD100000}"/>
    <cellStyle name="Total Major" xfId="4285" xr:uid="{00000000-0005-0000-0000-0000BE100000}"/>
    <cellStyle name="Total Major No Line" xfId="4286" xr:uid="{00000000-0005-0000-0000-0000BF100000}"/>
    <cellStyle name="Total Minor" xfId="4287" xr:uid="{00000000-0005-0000-0000-0000C0100000}"/>
    <cellStyle name="Total Normal" xfId="4288" xr:uid="{00000000-0005-0000-0000-0000C1100000}"/>
    <cellStyle name="Total number style" xfId="4289" xr:uid="{00000000-0005-0000-0000-0000C2100000}"/>
    <cellStyle name="Total Row" xfId="4290" xr:uid="{00000000-0005-0000-0000-0000C3100000}"/>
    <cellStyle name="Total1 - Style1" xfId="4291" xr:uid="{00000000-0005-0000-0000-0000C4100000}"/>
    <cellStyle name="TotalCurrency" xfId="4292" xr:uid="{00000000-0005-0000-0000-0000C5100000}"/>
    <cellStyle name="TrueFalse_Determination" xfId="4293" xr:uid="{00000000-0005-0000-0000-0000C6100000}"/>
    <cellStyle name="ubordinated Debt" xfId="4294" xr:uid="{00000000-0005-0000-0000-0000C7100000}"/>
    <cellStyle name="Undefiniert" xfId="4295" xr:uid="{00000000-0005-0000-0000-0000C8100000}"/>
    <cellStyle name="Underline_Double" xfId="4296" xr:uid="{00000000-0005-0000-0000-0000C9100000}"/>
    <cellStyle name="Unix" xfId="4297" xr:uid="{00000000-0005-0000-0000-0000CA100000}"/>
    <cellStyle name="Unix Batch File" xfId="4298" xr:uid="{00000000-0005-0000-0000-0000CB100000}"/>
    <cellStyle name="UploadThisRowValue" xfId="4299" xr:uid="{00000000-0005-0000-0000-0000CC100000}"/>
    <cellStyle name="UploadThisRowValue 2" xfId="4300" xr:uid="{00000000-0005-0000-0000-0000CD100000}"/>
    <cellStyle name="Value_QMS" xfId="4301" xr:uid="{00000000-0005-0000-0000-0000CE100000}"/>
    <cellStyle name="Volume" xfId="296" xr:uid="{00000000-0005-0000-0000-0000CF100000}"/>
    <cellStyle name="Währung [0]_Budget 1999 MK" xfId="4302" xr:uid="{00000000-0005-0000-0000-0000D0100000}"/>
    <cellStyle name="Währung_Budget 1999 MK" xfId="4303" xr:uid="{00000000-0005-0000-0000-0000D1100000}"/>
    <cellStyle name="Warning Text 2" xfId="4304" xr:uid="{00000000-0005-0000-0000-0000D2100000}"/>
    <cellStyle name="WhiteCells" xfId="4305" xr:uid="{00000000-0005-0000-0000-0000D3100000}"/>
    <cellStyle name="worksheet" xfId="4306" xr:uid="{00000000-0005-0000-0000-0000D4100000}"/>
    <cellStyle name="Wrap Text" xfId="4307" xr:uid="{00000000-0005-0000-0000-0000D5100000}"/>
    <cellStyle name="x" xfId="4308" xr:uid="{00000000-0005-0000-0000-0000D6100000}"/>
    <cellStyle name="x [1]" xfId="4309" xr:uid="{00000000-0005-0000-0000-0000D7100000}"/>
    <cellStyle name="year" xfId="4310" xr:uid="{00000000-0005-0000-0000-0000D8100000}"/>
    <cellStyle name="Yen" xfId="4311" xr:uid="{00000000-0005-0000-0000-0000D9100000}"/>
    <cellStyle name="Гиперссылка_Se@SS costs-83 peop" xfId="4312" xr:uid="{00000000-0005-0000-0000-0000DA100000}"/>
    <cellStyle name="Обычный_Schedule for Investments 2001" xfId="4313" xr:uid="{00000000-0005-0000-0000-0000DB100000}"/>
    <cellStyle name="ハイパーリンク" xfId="4314" xr:uid="{00000000-0005-0000-0000-0000DC100000}"/>
    <cellStyle name="표준_Weekly forecast_0527" xfId="4315" xr:uid="{00000000-0005-0000-0000-0000DD100000}"/>
    <cellStyle name="一般_~7769895" xfId="4316" xr:uid="{00000000-0005-0000-0000-0000DE100000}"/>
    <cellStyle name="中等" xfId="4317" xr:uid="{00000000-0005-0000-0000-0000DF100000}"/>
    <cellStyle name="備註" xfId="4318" xr:uid="{00000000-0005-0000-0000-0000E0100000}"/>
    <cellStyle name="千位分隔_Sheet1" xfId="4319" xr:uid="{00000000-0005-0000-0000-0000E1100000}"/>
    <cellStyle name="千分位[0]_RESULTS" xfId="4320" xr:uid="{00000000-0005-0000-0000-0000E2100000}"/>
    <cellStyle name="千分位_RESULTS" xfId="4321" xr:uid="{00000000-0005-0000-0000-0000E3100000}"/>
    <cellStyle name="合計" xfId="4322" xr:uid="{00000000-0005-0000-0000-0000E4100000}"/>
    <cellStyle name="壞" xfId="4323" xr:uid="{00000000-0005-0000-0000-0000E5100000}"/>
    <cellStyle name="好" xfId="4324" xr:uid="{00000000-0005-0000-0000-0000E6100000}"/>
    <cellStyle name="常规 2" xfId="4325" xr:uid="{00000000-0005-0000-0000-0000E7100000}"/>
    <cellStyle name="常规 3" xfId="4326" xr:uid="{00000000-0005-0000-0000-0000E8100000}"/>
    <cellStyle name="常规_Sheet1" xfId="4327" xr:uid="{00000000-0005-0000-0000-0000E9100000}"/>
    <cellStyle name="桁区切り [0.00]_APJ_Forecast_Template0801" xfId="4328" xr:uid="{00000000-0005-0000-0000-0000EA100000}"/>
    <cellStyle name="桁区切り_book1" xfId="4329" xr:uid="{00000000-0005-0000-0000-0000EB100000}"/>
    <cellStyle name="標準_APJ_Forecast_Template0801" xfId="4330" xr:uid="{00000000-0005-0000-0000-0000EC100000}"/>
    <cellStyle name="標題" xfId="4331" xr:uid="{00000000-0005-0000-0000-0000ED100000}"/>
    <cellStyle name="標題 1" xfId="4332" xr:uid="{00000000-0005-0000-0000-0000EE100000}"/>
    <cellStyle name="標題 2" xfId="4333" xr:uid="{00000000-0005-0000-0000-0000EF100000}"/>
    <cellStyle name="標題 3" xfId="4334" xr:uid="{00000000-0005-0000-0000-0000F0100000}"/>
    <cellStyle name="標題 4" xfId="4335" xr:uid="{00000000-0005-0000-0000-0000F1100000}"/>
    <cellStyle name="檢查儲存格" xfId="4336" xr:uid="{00000000-0005-0000-0000-0000F2100000}"/>
    <cellStyle name="表示済みのハイパーリンク" xfId="4337" xr:uid="{00000000-0005-0000-0000-0000F3100000}"/>
    <cellStyle name="計算方式" xfId="4338" xr:uid="{00000000-0005-0000-0000-0000F4100000}"/>
    <cellStyle name="說明文字" xfId="4339" xr:uid="{00000000-0005-0000-0000-0000F5100000}"/>
    <cellStyle name="警告文字" xfId="4340" xr:uid="{00000000-0005-0000-0000-0000F6100000}"/>
    <cellStyle name="貨幣 [0]_RESULTS" xfId="4341" xr:uid="{00000000-0005-0000-0000-0000F7100000}"/>
    <cellStyle name="貨幣_RESULTS" xfId="4342" xr:uid="{00000000-0005-0000-0000-0000F8100000}"/>
    <cellStyle name="货币 2" xfId="4343" xr:uid="{00000000-0005-0000-0000-0000F9100000}"/>
    <cellStyle name="輔色1" xfId="4344" xr:uid="{00000000-0005-0000-0000-0000FA100000}"/>
    <cellStyle name="輔色2" xfId="4345" xr:uid="{00000000-0005-0000-0000-0000FB100000}"/>
    <cellStyle name="輔色3" xfId="4346" xr:uid="{00000000-0005-0000-0000-0000FC100000}"/>
    <cellStyle name="輔色4" xfId="4347" xr:uid="{00000000-0005-0000-0000-0000FD100000}"/>
    <cellStyle name="輔色5" xfId="4348" xr:uid="{00000000-0005-0000-0000-0000FE100000}"/>
    <cellStyle name="輔色6" xfId="4349" xr:uid="{00000000-0005-0000-0000-0000FF100000}"/>
    <cellStyle name="輸入" xfId="4350" xr:uid="{00000000-0005-0000-0000-000000110000}"/>
    <cellStyle name="輸出" xfId="4351" xr:uid="{00000000-0005-0000-0000-000001110000}"/>
    <cellStyle name="通貨 [0.00]_book1" xfId="4352" xr:uid="{00000000-0005-0000-0000-000002110000}"/>
    <cellStyle name="通貨_book1" xfId="4353" xr:uid="{00000000-0005-0000-0000-000003110000}"/>
    <cellStyle name="連結的儲存格" xfId="4354" xr:uid="{00000000-0005-0000-0000-000004110000}"/>
  </cellStyles>
  <dxfs count="18">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FFCC"/>
      <color rgb="FFB4EEF6"/>
      <color rgb="FFCCFFCC"/>
      <color rgb="FF71E0E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Shipments</a:t>
            </a:r>
          </a:p>
          <a:p>
            <a:pPr>
              <a:defRPr/>
            </a:pPr>
            <a:endParaRPr lang="en-US"/>
          </a:p>
        </c:rich>
      </c:tx>
      <c:overlay val="0"/>
    </c:title>
    <c:autoTitleDeleted val="0"/>
    <c:plotArea>
      <c:layout>
        <c:manualLayout>
          <c:layoutTarget val="inner"/>
          <c:xMode val="edge"/>
          <c:yMode val="edge"/>
          <c:x val="0.116231710590494"/>
          <c:y val="0.18478262334525"/>
          <c:w val="0.812586609085302"/>
          <c:h val="0.71918548750340705"/>
        </c:manualLayout>
      </c:layout>
      <c:barChart>
        <c:barDir val="col"/>
        <c:grouping val="clustered"/>
        <c:varyColors val="0"/>
        <c:ser>
          <c:idx val="1"/>
          <c:order val="0"/>
          <c:tx>
            <c:strRef>
              <c:f>Dashboard!$D$31</c:f>
              <c:strCache>
                <c:ptCount val="1"/>
                <c:pt idx="0">
                  <c:v>Shipments (devices)</c:v>
                </c:pt>
              </c:strCache>
            </c:strRef>
          </c:tx>
          <c:spPr>
            <a:solidFill>
              <a:schemeClr val="accent1"/>
            </a:solidFill>
          </c:spPr>
          <c:invertIfNegative val="0"/>
          <c:cat>
            <c:numRef>
              <c:f>Dashboard!$E$30:$O$30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Dashboard!$E$31:$O$31</c:f>
              <c:numCache>
                <c:formatCode>_(* #,##0_);_(* \(#,##0\);_(* "-"??_);_(@_)</c:formatCode>
                <c:ptCount val="11"/>
                <c:pt idx="0">
                  <c:v>1257210.1857450001</c:v>
                </c:pt>
                <c:pt idx="1">
                  <c:v>1276894.6941999998</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59AA-47E5-9906-BB419DE33B7C}"/>
            </c:ext>
          </c:extLst>
        </c:ser>
        <c:dLbls>
          <c:showLegendKey val="0"/>
          <c:showVal val="0"/>
          <c:showCatName val="0"/>
          <c:showSerName val="0"/>
          <c:showPercent val="0"/>
          <c:showBubbleSize val="0"/>
        </c:dLbls>
        <c:gapWidth val="150"/>
        <c:axId val="76468224"/>
        <c:axId val="76469760"/>
      </c:barChart>
      <c:catAx>
        <c:axId val="76468224"/>
        <c:scaling>
          <c:orientation val="minMax"/>
        </c:scaling>
        <c:delete val="0"/>
        <c:axPos val="b"/>
        <c:numFmt formatCode="General" sourceLinked="1"/>
        <c:majorTickMark val="out"/>
        <c:minorTickMark val="none"/>
        <c:tickLblPos val="nextTo"/>
        <c:crossAx val="76469760"/>
        <c:crosses val="autoZero"/>
        <c:auto val="1"/>
        <c:lblAlgn val="ctr"/>
        <c:lblOffset val="100"/>
        <c:noMultiLvlLbl val="0"/>
      </c:catAx>
      <c:valAx>
        <c:axId val="76469760"/>
        <c:scaling>
          <c:orientation val="minMax"/>
        </c:scaling>
        <c:delete val="0"/>
        <c:axPos val="l"/>
        <c:majorGridlines/>
        <c:numFmt formatCode="_(* #,##0_);_(* \(#,##0\);_(* &quot;-&quot;??_);_(@_)" sourceLinked="1"/>
        <c:majorTickMark val="out"/>
        <c:minorTickMark val="none"/>
        <c:tickLblPos val="nextTo"/>
        <c:crossAx val="76468224"/>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6966048357957589"/>
          <c:y val="0.113125940445054"/>
          <c:w val="0.78925507425150665"/>
          <c:h val="0.79906552046745105"/>
        </c:manualLayout>
      </c:layout>
      <c:barChart>
        <c:barDir val="col"/>
        <c:grouping val="stacked"/>
        <c:varyColors val="0"/>
        <c:ser>
          <c:idx val="0"/>
          <c:order val="0"/>
          <c:tx>
            <c:strRef>
              <c:f>Summary!$B$149</c:f>
              <c:strCache>
                <c:ptCount val="1"/>
                <c:pt idx="0">
                  <c:v>ONUs transceivers &amp; BOSAs</c:v>
                </c:pt>
              </c:strCache>
            </c:strRef>
          </c:tx>
          <c:invertIfNegative val="0"/>
          <c:cat>
            <c:numRef>
              <c:f>Summary!$C$148:$M$148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Summary!$C$149:$M$149</c:f>
              <c:numCache>
                <c:formatCode>_(* #,##0_);_(* \(#,##0\);_(* "-"??_);_(@_)</c:formatCode>
                <c:ptCount val="11"/>
                <c:pt idx="0">
                  <c:v>96845657.111314118</c:v>
                </c:pt>
                <c:pt idx="1">
                  <c:v>73897728.27148059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85DF-4079-AB58-E22C7550502E}"/>
            </c:ext>
          </c:extLst>
        </c:ser>
        <c:dLbls>
          <c:showLegendKey val="0"/>
          <c:showVal val="0"/>
          <c:showCatName val="0"/>
          <c:showSerName val="0"/>
          <c:showPercent val="0"/>
          <c:showBubbleSize val="0"/>
        </c:dLbls>
        <c:gapWidth val="150"/>
        <c:overlap val="100"/>
        <c:axId val="77844864"/>
        <c:axId val="77846400"/>
      </c:barChart>
      <c:catAx>
        <c:axId val="77844864"/>
        <c:scaling>
          <c:orientation val="minMax"/>
        </c:scaling>
        <c:delete val="0"/>
        <c:axPos val="b"/>
        <c:numFmt formatCode="General" sourceLinked="1"/>
        <c:majorTickMark val="out"/>
        <c:minorTickMark val="none"/>
        <c:tickLblPos val="nextTo"/>
        <c:txPr>
          <a:bodyPr/>
          <a:lstStyle/>
          <a:p>
            <a:pPr>
              <a:defRPr sz="1400" b="0"/>
            </a:pPr>
            <a:endParaRPr lang="en-US"/>
          </a:p>
        </c:txPr>
        <c:crossAx val="77846400"/>
        <c:crosses val="autoZero"/>
        <c:auto val="1"/>
        <c:lblAlgn val="ctr"/>
        <c:lblOffset val="100"/>
        <c:noMultiLvlLbl val="0"/>
      </c:catAx>
      <c:valAx>
        <c:axId val="77846400"/>
        <c:scaling>
          <c:orientation val="minMax"/>
          <c:max val="120000000"/>
        </c:scaling>
        <c:delete val="0"/>
        <c:axPos val="l"/>
        <c:majorGridlines/>
        <c:numFmt formatCode="_(* #,##0_);_(* \(#,##0\);_(* &quot;-&quot;??_);_(@_)" sourceLinked="1"/>
        <c:majorTickMark val="out"/>
        <c:minorTickMark val="none"/>
        <c:tickLblPos val="nextTo"/>
        <c:txPr>
          <a:bodyPr/>
          <a:lstStyle/>
          <a:p>
            <a:pPr>
              <a:defRPr sz="1400"/>
            </a:pPr>
            <a:endParaRPr lang="en-US"/>
          </a:p>
        </c:txPr>
        <c:crossAx val="77844864"/>
        <c:crosses val="autoZero"/>
        <c:crossBetween val="between"/>
      </c:valAx>
    </c:plotArea>
    <c:legend>
      <c:legendPos val="t"/>
      <c:overlay val="0"/>
      <c:txPr>
        <a:bodyPr/>
        <a:lstStyle/>
        <a:p>
          <a:pPr>
            <a:defRPr sz="1800"/>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16347741953326"/>
          <c:y val="9.7152766272463303E-2"/>
          <c:w val="0.79316312081229767"/>
          <c:h val="0.81373002934626804"/>
        </c:manualLayout>
      </c:layout>
      <c:barChart>
        <c:barDir val="col"/>
        <c:grouping val="stacked"/>
        <c:varyColors val="0"/>
        <c:ser>
          <c:idx val="0"/>
          <c:order val="0"/>
          <c:tx>
            <c:strRef>
              <c:f>Summary!$O$149</c:f>
              <c:strCache>
                <c:ptCount val="1"/>
                <c:pt idx="0">
                  <c:v>ONUs transceivers &amp; BOSAs</c:v>
                </c:pt>
              </c:strCache>
            </c:strRef>
          </c:tx>
          <c:invertIfNegative val="0"/>
          <c:cat>
            <c:numRef>
              <c:f>Summary!$P$148:$Z$148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Summary!$P$149:$Z$149</c:f>
              <c:numCache>
                <c:formatCode>_("$"* #,##0_);_("$"* \(#,##0\);_("$"* "-"??_);_(@_)</c:formatCode>
                <c:ptCount val="11"/>
                <c:pt idx="0">
                  <c:v>956.19601765021753</c:v>
                </c:pt>
                <c:pt idx="1">
                  <c:v>750.24611584488969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BECC-42AB-81AA-6D50B610CA27}"/>
            </c:ext>
          </c:extLst>
        </c:ser>
        <c:ser>
          <c:idx val="1"/>
          <c:order val="1"/>
          <c:tx>
            <c:strRef>
              <c:f>Summary!$O$150</c:f>
              <c:strCache>
                <c:ptCount val="1"/>
                <c:pt idx="0">
                  <c:v>OLTs</c:v>
                </c:pt>
              </c:strCache>
            </c:strRef>
          </c:tx>
          <c:invertIfNegative val="0"/>
          <c:cat>
            <c:numRef>
              <c:f>Summary!$P$148:$Z$148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Summary!$P$150:$Z$150</c:f>
              <c:numCache>
                <c:formatCode>_("$"* #,##0_);_("$"* \(#,##0\);_("$"* "-"??_);_(@_)</c:formatCode>
                <c:ptCount val="11"/>
                <c:pt idx="0">
                  <c:v>180.05055529664156</c:v>
                </c:pt>
                <c:pt idx="1">
                  <c:v>262.9174863504453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BECC-42AB-81AA-6D50B610CA27}"/>
            </c:ext>
          </c:extLst>
        </c:ser>
        <c:dLbls>
          <c:showLegendKey val="0"/>
          <c:showVal val="0"/>
          <c:showCatName val="0"/>
          <c:showSerName val="0"/>
          <c:showPercent val="0"/>
          <c:showBubbleSize val="0"/>
        </c:dLbls>
        <c:gapWidth val="150"/>
        <c:overlap val="100"/>
        <c:axId val="78137984"/>
        <c:axId val="78147968"/>
      </c:barChart>
      <c:catAx>
        <c:axId val="78137984"/>
        <c:scaling>
          <c:orientation val="minMax"/>
        </c:scaling>
        <c:delete val="0"/>
        <c:axPos val="b"/>
        <c:numFmt formatCode="General" sourceLinked="1"/>
        <c:majorTickMark val="out"/>
        <c:minorTickMark val="none"/>
        <c:tickLblPos val="nextTo"/>
        <c:txPr>
          <a:bodyPr/>
          <a:lstStyle/>
          <a:p>
            <a:pPr>
              <a:defRPr sz="1400" b="0"/>
            </a:pPr>
            <a:endParaRPr lang="en-US"/>
          </a:p>
        </c:txPr>
        <c:crossAx val="78147968"/>
        <c:crosses val="autoZero"/>
        <c:auto val="1"/>
        <c:lblAlgn val="ctr"/>
        <c:lblOffset val="100"/>
        <c:noMultiLvlLbl val="0"/>
      </c:catAx>
      <c:valAx>
        <c:axId val="78147968"/>
        <c:scaling>
          <c:orientation val="minMax"/>
        </c:scaling>
        <c:delete val="0"/>
        <c:axPos val="l"/>
        <c:majorGridlines/>
        <c:title>
          <c:tx>
            <c:rich>
              <a:bodyPr rot="-5400000" vert="horz"/>
              <a:lstStyle/>
              <a:p>
                <a:pPr>
                  <a:defRPr sz="1400"/>
                </a:pPr>
                <a:r>
                  <a:rPr lang="en-US" sz="1400"/>
                  <a:t>$ millions</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78137984"/>
        <c:crosses val="autoZero"/>
        <c:crossBetween val="between"/>
      </c:valAx>
    </c:plotArea>
    <c:legend>
      <c:legendPos val="t"/>
      <c:overlay val="0"/>
      <c:txPr>
        <a:bodyPr/>
        <a:lstStyle/>
        <a:p>
          <a:pPr>
            <a:defRPr sz="1600" b="0"/>
          </a:pPr>
          <a:endParaRPr lang="en-US"/>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Mobile Connections</a:t>
            </a:r>
          </a:p>
        </c:rich>
      </c:tx>
      <c:layout>
        <c:manualLayout>
          <c:xMode val="edge"/>
          <c:yMode val="edge"/>
          <c:x val="0.40143190344406099"/>
          <c:y val="6.6758521316376501E-4"/>
        </c:manualLayout>
      </c:layout>
      <c:overlay val="0"/>
    </c:title>
    <c:autoTitleDeleted val="0"/>
    <c:plotArea>
      <c:layout>
        <c:manualLayout>
          <c:layoutTarget val="inner"/>
          <c:xMode val="edge"/>
          <c:yMode val="edge"/>
          <c:x val="0.15769722241206299"/>
          <c:y val="0.18755123376963601"/>
          <c:w val="0.81089664617587098"/>
          <c:h val="0.66461041447638702"/>
        </c:manualLayout>
      </c:layout>
      <c:lineChart>
        <c:grouping val="standard"/>
        <c:varyColors val="0"/>
        <c:ser>
          <c:idx val="2"/>
          <c:order val="0"/>
          <c:tx>
            <c:strRef>
              <c:f>Summary!$B$85</c:f>
              <c:strCache>
                <c:ptCount val="1"/>
                <c:pt idx="0">
                  <c:v>5G</c:v>
                </c:pt>
              </c:strCache>
            </c:strRef>
          </c:tx>
          <c:cat>
            <c:numRef>
              <c:f>Summary!$C$84:$M$84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Summary!$C$85:$M$85</c:f>
              <c:numCache>
                <c:formatCode>_(* #,##0_);_(* \(#,##0\);_(* "-"??_);_(@_)</c:formatCode>
                <c:ptCount val="11"/>
                <c:pt idx="0">
                  <c:v>0</c:v>
                </c:pt>
                <c:pt idx="1">
                  <c:v>0</c:v>
                </c:pt>
                <c:pt idx="2">
                  <c:v>0.19</c:v>
                </c:pt>
                <c:pt idx="3">
                  <c:v>11.837999999999999</c:v>
                </c:pt>
                <c:pt idx="4">
                  <c:v>216.87799999999999</c:v>
                </c:pt>
                <c:pt idx="5">
                  <c:v>576.93200000000002</c:v>
                </c:pt>
                <c:pt idx="6">
                  <c:v>1109.155</c:v>
                </c:pt>
                <c:pt idx="7">
                  <c:v>1658.037</c:v>
                </c:pt>
                <c:pt idx="8">
                  <c:v>2238.5430000000001</c:v>
                </c:pt>
                <c:pt idx="9">
                  <c:v>2870.5369999999998</c:v>
                </c:pt>
                <c:pt idx="10">
                  <c:v>3515.1039999999998</c:v>
                </c:pt>
              </c:numCache>
            </c:numRef>
          </c:val>
          <c:smooth val="0"/>
          <c:extLst>
            <c:ext xmlns:c16="http://schemas.microsoft.com/office/drawing/2014/chart" uri="{C3380CC4-5D6E-409C-BE32-E72D297353CC}">
              <c16:uniqueId val="{00000000-45E5-4E06-92CB-F646D21166C9}"/>
            </c:ext>
          </c:extLst>
        </c:ser>
        <c:ser>
          <c:idx val="0"/>
          <c:order val="1"/>
          <c:tx>
            <c:strRef>
              <c:f>Summary!$B$86</c:f>
              <c:strCache>
                <c:ptCount val="1"/>
                <c:pt idx="0">
                  <c:v>LTE only</c:v>
                </c:pt>
              </c:strCache>
            </c:strRef>
          </c:tx>
          <c:cat>
            <c:numRef>
              <c:f>Summary!$C$84:$M$84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Summary!$C$86:$M$86</c:f>
              <c:numCache>
                <c:formatCode>_(* #,##0_);_(* \(#,##0\);_(* "-"??_);_(@_)</c:formatCode>
                <c:ptCount val="11"/>
                <c:pt idx="0">
                  <c:v>1962.3209999999999</c:v>
                </c:pt>
                <c:pt idx="1">
                  <c:v>2763.11</c:v>
                </c:pt>
                <c:pt idx="2">
                  <c:v>3549.413</c:v>
                </c:pt>
                <c:pt idx="3">
                  <c:v>4287.5780000000004</c:v>
                </c:pt>
                <c:pt idx="4">
                  <c:v>4633.625</c:v>
                </c:pt>
                <c:pt idx="5">
                  <c:v>4791.2550000000001</c:v>
                </c:pt>
                <c:pt idx="6">
                  <c:v>4773.4660000000003</c:v>
                </c:pt>
                <c:pt idx="7">
                  <c:v>4675.5439999999999</c:v>
                </c:pt>
                <c:pt idx="8">
                  <c:v>4495.8770000000004</c:v>
                </c:pt>
                <c:pt idx="9">
                  <c:v>4231.78</c:v>
                </c:pt>
                <c:pt idx="10">
                  <c:v>3899.3510000000001</c:v>
                </c:pt>
              </c:numCache>
            </c:numRef>
          </c:val>
          <c:smooth val="0"/>
          <c:extLst>
            <c:ext xmlns:c16="http://schemas.microsoft.com/office/drawing/2014/chart" uri="{C3380CC4-5D6E-409C-BE32-E72D297353CC}">
              <c16:uniqueId val="{00000001-45E5-4E06-92CB-F646D21166C9}"/>
            </c:ext>
          </c:extLst>
        </c:ser>
        <c:ser>
          <c:idx val="1"/>
          <c:order val="2"/>
          <c:tx>
            <c:strRef>
              <c:f>Summary!$B$87</c:f>
              <c:strCache>
                <c:ptCount val="1"/>
                <c:pt idx="0">
                  <c:v>Mobile broadband total</c:v>
                </c:pt>
              </c:strCache>
            </c:strRef>
          </c:tx>
          <c:cat>
            <c:numRef>
              <c:f>Summary!$C$84:$M$84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Summary!$C$87:$M$87</c:f>
              <c:numCache>
                <c:formatCode>_(* #,##0_);_(* \(#,##0\);_(* "-"??_);_(@_)</c:formatCode>
                <c:ptCount val="11"/>
                <c:pt idx="0">
                  <c:v>4155.1309999999994</c:v>
                </c:pt>
                <c:pt idx="1">
                  <c:v>4949.1239999999998</c:v>
                </c:pt>
                <c:pt idx="2">
                  <c:v>5566.41</c:v>
                </c:pt>
                <c:pt idx="3">
                  <c:v>6180.4880000000003</c:v>
                </c:pt>
                <c:pt idx="4">
                  <c:v>6513.5589999999993</c:v>
                </c:pt>
                <c:pt idx="5">
                  <c:v>6857.0509999999995</c:v>
                </c:pt>
                <c:pt idx="6">
                  <c:v>7166.9920000000002</c:v>
                </c:pt>
                <c:pt idx="7">
                  <c:v>7453.7539999999999</c:v>
                </c:pt>
                <c:pt idx="8">
                  <c:v>7710.2709999999997</c:v>
                </c:pt>
                <c:pt idx="9">
                  <c:v>7942.2499999999991</c:v>
                </c:pt>
                <c:pt idx="10">
                  <c:v>8133.8959999999997</c:v>
                </c:pt>
              </c:numCache>
            </c:numRef>
          </c:val>
          <c:smooth val="0"/>
          <c:extLst>
            <c:ext xmlns:c16="http://schemas.microsoft.com/office/drawing/2014/chart" uri="{C3380CC4-5D6E-409C-BE32-E72D297353CC}">
              <c16:uniqueId val="{00000002-45E5-4E06-92CB-F646D21166C9}"/>
            </c:ext>
          </c:extLst>
        </c:ser>
        <c:ser>
          <c:idx val="3"/>
          <c:order val="3"/>
          <c:tx>
            <c:strRef>
              <c:f>Summary!$B$88</c:f>
              <c:strCache>
                <c:ptCount val="1"/>
                <c:pt idx="0">
                  <c:v>Total mobile</c:v>
                </c:pt>
              </c:strCache>
            </c:strRef>
          </c:tx>
          <c:cat>
            <c:numRef>
              <c:f>Summary!$C$84:$M$84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Summary!$C$88:$M$88</c:f>
              <c:numCache>
                <c:formatCode>_(* #,##0_);_(* \(#,##0\);_(* "-"??_);_(@_)</c:formatCode>
                <c:ptCount val="11"/>
                <c:pt idx="0">
                  <c:v>7371.2189999999991</c:v>
                </c:pt>
                <c:pt idx="1">
                  <c:v>7589.0549999999994</c:v>
                </c:pt>
                <c:pt idx="2">
                  <c:v>7673.3009999999995</c:v>
                </c:pt>
                <c:pt idx="3">
                  <c:v>7917.9850000000006</c:v>
                </c:pt>
                <c:pt idx="4">
                  <c:v>7948.6579999999994</c:v>
                </c:pt>
                <c:pt idx="5">
                  <c:v>8102.9560000000001</c:v>
                </c:pt>
                <c:pt idx="6">
                  <c:v>8248.9049999999988</c:v>
                </c:pt>
                <c:pt idx="7">
                  <c:v>8390.2989999999991</c:v>
                </c:pt>
                <c:pt idx="8">
                  <c:v>8526.869999999999</c:v>
                </c:pt>
                <c:pt idx="9">
                  <c:v>8655.6689999999999</c:v>
                </c:pt>
                <c:pt idx="10">
                  <c:v>8774.8130000000001</c:v>
                </c:pt>
              </c:numCache>
            </c:numRef>
          </c:val>
          <c:smooth val="0"/>
          <c:extLst>
            <c:ext xmlns:c16="http://schemas.microsoft.com/office/drawing/2014/chart" uri="{C3380CC4-5D6E-409C-BE32-E72D297353CC}">
              <c16:uniqueId val="{00000003-45E5-4E06-92CB-F646D21166C9}"/>
            </c:ext>
          </c:extLst>
        </c:ser>
        <c:dLbls>
          <c:showLegendKey val="0"/>
          <c:showVal val="0"/>
          <c:showCatName val="0"/>
          <c:showSerName val="0"/>
          <c:showPercent val="0"/>
          <c:showBubbleSize val="0"/>
        </c:dLbls>
        <c:marker val="1"/>
        <c:smooth val="0"/>
        <c:axId val="78191232"/>
        <c:axId val="78201216"/>
      </c:lineChart>
      <c:catAx>
        <c:axId val="78191232"/>
        <c:scaling>
          <c:orientation val="minMax"/>
        </c:scaling>
        <c:delete val="0"/>
        <c:axPos val="b"/>
        <c:numFmt formatCode="General" sourceLinked="1"/>
        <c:majorTickMark val="out"/>
        <c:minorTickMark val="none"/>
        <c:tickLblPos val="nextTo"/>
        <c:txPr>
          <a:bodyPr/>
          <a:lstStyle/>
          <a:p>
            <a:pPr>
              <a:defRPr sz="1400"/>
            </a:pPr>
            <a:endParaRPr lang="en-US"/>
          </a:p>
        </c:txPr>
        <c:crossAx val="78201216"/>
        <c:crosses val="autoZero"/>
        <c:auto val="1"/>
        <c:lblAlgn val="ctr"/>
        <c:lblOffset val="100"/>
        <c:noMultiLvlLbl val="0"/>
      </c:catAx>
      <c:valAx>
        <c:axId val="78201216"/>
        <c:scaling>
          <c:orientation val="minMax"/>
        </c:scaling>
        <c:delete val="0"/>
        <c:axPos val="l"/>
        <c:majorGridlines/>
        <c:title>
          <c:tx>
            <c:rich>
              <a:bodyPr rot="-5400000" vert="horz"/>
              <a:lstStyle/>
              <a:p>
                <a:pPr>
                  <a:defRPr sz="1400"/>
                </a:pPr>
                <a:r>
                  <a:rPr lang="en-US" sz="1400"/>
                  <a:t>millions</a:t>
                </a:r>
              </a:p>
            </c:rich>
          </c:tx>
          <c:overlay val="0"/>
        </c:title>
        <c:numFmt formatCode="_(* #,##0_);_(* \(#,##0\);_(* &quot;-&quot;_);_(@_)" sourceLinked="0"/>
        <c:majorTickMark val="out"/>
        <c:minorTickMark val="none"/>
        <c:tickLblPos val="nextTo"/>
        <c:txPr>
          <a:bodyPr/>
          <a:lstStyle/>
          <a:p>
            <a:pPr>
              <a:defRPr sz="1400"/>
            </a:pPr>
            <a:endParaRPr lang="en-US"/>
          </a:p>
        </c:txPr>
        <c:crossAx val="78191232"/>
        <c:crosses val="autoZero"/>
        <c:crossBetween val="between"/>
      </c:valAx>
    </c:plotArea>
    <c:legend>
      <c:legendPos val="t"/>
      <c:layout>
        <c:manualLayout>
          <c:xMode val="edge"/>
          <c:yMode val="edge"/>
          <c:x val="0.13509717227555901"/>
          <c:y val="8.0240851125753396E-2"/>
          <c:w val="0.73229165134124585"/>
          <c:h val="8.7330137809946362E-2"/>
        </c:manualLayout>
      </c:layout>
      <c:overlay val="0"/>
      <c:txPr>
        <a:bodyPr/>
        <a:lstStyle/>
        <a:p>
          <a:pPr>
            <a:defRPr sz="1400"/>
          </a:pPr>
          <a:endParaRPr lang="en-US"/>
        </a:p>
      </c:txPr>
    </c:legend>
    <c:plotVisOnly val="1"/>
    <c:dispBlanksAs val="gap"/>
    <c:showDLblsOverMax val="0"/>
  </c:chart>
  <c:spPr>
    <a:ln>
      <a:solidFill>
        <a:schemeClr val="tx1"/>
      </a:solidFill>
    </a:ln>
  </c:spPr>
  <c:txPr>
    <a:bodyPr/>
    <a:lstStyle/>
    <a:p>
      <a:pPr>
        <a:defRPr sz="10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Fronthaul transceiver revenues by speed</a:t>
            </a:r>
          </a:p>
        </c:rich>
      </c:tx>
      <c:layout>
        <c:manualLayout>
          <c:xMode val="edge"/>
          <c:yMode val="edge"/>
          <c:x val="0.23946399209632624"/>
          <c:y val="7.2443730152497391E-3"/>
        </c:manualLayout>
      </c:layout>
      <c:overlay val="0"/>
    </c:title>
    <c:autoTitleDeleted val="0"/>
    <c:plotArea>
      <c:layout>
        <c:manualLayout>
          <c:layoutTarget val="inner"/>
          <c:xMode val="edge"/>
          <c:yMode val="edge"/>
          <c:x val="0.13530270232515768"/>
          <c:y val="0.24545585334007389"/>
          <c:w val="0.84490528523236774"/>
          <c:h val="0.63060724656122502"/>
        </c:manualLayout>
      </c:layout>
      <c:lineChart>
        <c:grouping val="standard"/>
        <c:varyColors val="0"/>
        <c:ser>
          <c:idx val="2"/>
          <c:order val="0"/>
          <c:tx>
            <c:strRef>
              <c:f>Summary!$O$208</c:f>
              <c:strCache>
                <c:ptCount val="1"/>
                <c:pt idx="0">
                  <c:v>Legacy 1,3,6,12</c:v>
                </c:pt>
              </c:strCache>
            </c:strRef>
          </c:tx>
          <c:spPr>
            <a:ln>
              <a:solidFill>
                <a:schemeClr val="accent2"/>
              </a:solidFill>
            </a:ln>
          </c:spPr>
          <c:marker>
            <c:spPr>
              <a:solidFill>
                <a:schemeClr val="accent2"/>
              </a:solidFill>
              <a:ln>
                <a:solidFill>
                  <a:schemeClr val="accent2"/>
                </a:solidFill>
              </a:ln>
            </c:spPr>
          </c:marker>
          <c:cat>
            <c:numRef>
              <c:f>Summary!$P$207:$Z$207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Summary!$P$208:$Z$208</c:f>
              <c:numCache>
                <c:formatCode>_("$"* #,##0_);_("$"* \(#,##0\);_("$"* "-"??_);_(@_)</c:formatCode>
                <c:ptCount val="11"/>
                <c:pt idx="0">
                  <c:v>193.09867439061279</c:v>
                </c:pt>
                <c:pt idx="1">
                  <c:v>119.66994976310424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8FD7-4934-B0E5-2AA471938B63}"/>
            </c:ext>
          </c:extLst>
        </c:ser>
        <c:ser>
          <c:idx val="3"/>
          <c:order val="1"/>
          <c:tx>
            <c:strRef>
              <c:f>Summary!$O$209</c:f>
              <c:strCache>
                <c:ptCount val="1"/>
                <c:pt idx="0">
                  <c:v>10 Gbps</c:v>
                </c:pt>
              </c:strCache>
            </c:strRef>
          </c:tx>
          <c:spPr>
            <a:ln>
              <a:solidFill>
                <a:schemeClr val="accent1"/>
              </a:solidFill>
            </a:ln>
          </c:spPr>
          <c:marker>
            <c:symbol val="diamond"/>
            <c:size val="7"/>
            <c:spPr>
              <a:solidFill>
                <a:schemeClr val="accent1"/>
              </a:solidFill>
              <a:ln>
                <a:solidFill>
                  <a:schemeClr val="accent1"/>
                </a:solidFill>
              </a:ln>
            </c:spPr>
          </c:marker>
          <c:cat>
            <c:numRef>
              <c:f>Summary!$P$207:$Z$207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Summary!$P$209:$Z$209</c:f>
              <c:numCache>
                <c:formatCode>_("$"* #,##0_);_("$"* \(#,##0\);_("$"* "-"??_);_(@_)</c:formatCode>
                <c:ptCount val="11"/>
                <c:pt idx="0">
                  <c:v>189.07705777266969</c:v>
                </c:pt>
                <c:pt idx="1">
                  <c:v>119.12147388995052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8FD7-4934-B0E5-2AA471938B63}"/>
            </c:ext>
          </c:extLst>
        </c:ser>
        <c:ser>
          <c:idx val="6"/>
          <c:order val="2"/>
          <c:tx>
            <c:strRef>
              <c:f>Summary!$O$210</c:f>
              <c:strCache>
                <c:ptCount val="1"/>
                <c:pt idx="0">
                  <c:v>25 Gbps</c:v>
                </c:pt>
              </c:strCache>
            </c:strRef>
          </c:tx>
          <c:spPr>
            <a:ln>
              <a:solidFill>
                <a:schemeClr val="accent3"/>
              </a:solidFill>
            </a:ln>
          </c:spPr>
          <c:marker>
            <c:symbol val="plus"/>
            <c:size val="5"/>
            <c:spPr>
              <a:solidFill>
                <a:schemeClr val="accent3"/>
              </a:solidFill>
              <a:ln>
                <a:solidFill>
                  <a:schemeClr val="accent3"/>
                </a:solidFill>
              </a:ln>
            </c:spPr>
          </c:marker>
          <c:cat>
            <c:numRef>
              <c:f>Summary!$P$207:$Z$207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Summary!$P$210:$Z$210</c:f>
              <c:numCache>
                <c:formatCode>_("$"* #,##0_);_("$"* \(#,##0\);_("$"* "-"??_);_(@_)</c:formatCode>
                <c:ptCount val="11"/>
                <c:pt idx="0">
                  <c:v>8.1088825405948209E-2</c:v>
                </c:pt>
                <c:pt idx="1">
                  <c:v>8.5574999999999992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8FD7-4934-B0E5-2AA471938B63}"/>
            </c:ext>
          </c:extLst>
        </c:ser>
        <c:ser>
          <c:idx val="1"/>
          <c:order val="3"/>
          <c:tx>
            <c:strRef>
              <c:f>Summary!$O$211</c:f>
              <c:strCache>
                <c:ptCount val="1"/>
                <c:pt idx="0">
                  <c:v>50 Gbps</c:v>
                </c:pt>
              </c:strCache>
            </c:strRef>
          </c:tx>
          <c:cat>
            <c:numRef>
              <c:f>Summary!$P$207:$Z$207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Summary!$P$211:$Z$211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8FD7-4934-B0E5-2AA471938B63}"/>
            </c:ext>
          </c:extLst>
        </c:ser>
        <c:ser>
          <c:idx val="0"/>
          <c:order val="4"/>
          <c:tx>
            <c:strRef>
              <c:f>Summary!$O$212</c:f>
              <c:strCache>
                <c:ptCount val="1"/>
                <c:pt idx="0">
                  <c:v>100 Gbps</c:v>
                </c:pt>
              </c:strCache>
            </c:strRef>
          </c:tx>
          <c:spPr>
            <a:ln>
              <a:solidFill>
                <a:schemeClr val="accent6"/>
              </a:solidFill>
            </a:ln>
          </c:spPr>
          <c:marker>
            <c:symbol val="circle"/>
            <c:size val="7"/>
            <c:spPr>
              <a:solidFill>
                <a:schemeClr val="accent6"/>
              </a:solidFill>
              <a:ln>
                <a:solidFill>
                  <a:schemeClr val="accent6"/>
                </a:solidFill>
              </a:ln>
            </c:spPr>
          </c:marker>
          <c:cat>
            <c:numRef>
              <c:f>Summary!$P$207:$Z$207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Summary!$P$212:$Z$212</c:f>
              <c:numCache>
                <c:formatCode>_("$"* #,##0_);_("$"* \(#,##0\);_("$"* "-"??_);_(@_)</c:formatCode>
                <c:ptCount val="11"/>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8FD7-4934-B0E5-2AA471938B63}"/>
            </c:ext>
          </c:extLst>
        </c:ser>
        <c:dLbls>
          <c:showLegendKey val="0"/>
          <c:showVal val="0"/>
          <c:showCatName val="0"/>
          <c:showSerName val="0"/>
          <c:showPercent val="0"/>
          <c:showBubbleSize val="0"/>
        </c:dLbls>
        <c:marker val="1"/>
        <c:smooth val="0"/>
        <c:axId val="77922304"/>
        <c:axId val="77924224"/>
      </c:lineChart>
      <c:catAx>
        <c:axId val="77922304"/>
        <c:scaling>
          <c:orientation val="minMax"/>
        </c:scaling>
        <c:delete val="0"/>
        <c:axPos val="b"/>
        <c:numFmt formatCode="General" sourceLinked="1"/>
        <c:majorTickMark val="out"/>
        <c:minorTickMark val="none"/>
        <c:tickLblPos val="nextTo"/>
        <c:txPr>
          <a:bodyPr/>
          <a:lstStyle/>
          <a:p>
            <a:pPr>
              <a:defRPr sz="1400"/>
            </a:pPr>
            <a:endParaRPr lang="en-US"/>
          </a:p>
        </c:txPr>
        <c:crossAx val="77924224"/>
        <c:crosses val="autoZero"/>
        <c:auto val="1"/>
        <c:lblAlgn val="ctr"/>
        <c:lblOffset val="100"/>
        <c:noMultiLvlLbl val="0"/>
      </c:catAx>
      <c:valAx>
        <c:axId val="77924224"/>
        <c:scaling>
          <c:orientation val="minMax"/>
        </c:scaling>
        <c:delete val="0"/>
        <c:axPos val="l"/>
        <c:majorGridlines/>
        <c:title>
          <c:tx>
            <c:rich>
              <a:bodyPr rot="-5400000" vert="horz"/>
              <a:lstStyle/>
              <a:p>
                <a:pPr>
                  <a:defRPr sz="1400"/>
                </a:pPr>
                <a:r>
                  <a:rPr lang="en-US" sz="1400"/>
                  <a:t>$ millions</a:t>
                </a:r>
              </a:p>
            </c:rich>
          </c:tx>
          <c:overlay val="0"/>
        </c:title>
        <c:numFmt formatCode="_(&quot;$&quot;* #,##0_);_(&quot;$&quot;* \(#,##0\);_(&quot;$&quot;* &quot;-&quot;??_);_(@_)" sourceLinked="1"/>
        <c:majorTickMark val="out"/>
        <c:minorTickMark val="none"/>
        <c:tickLblPos val="nextTo"/>
        <c:txPr>
          <a:bodyPr/>
          <a:lstStyle/>
          <a:p>
            <a:pPr>
              <a:defRPr sz="1400"/>
            </a:pPr>
            <a:endParaRPr lang="en-US"/>
          </a:p>
        </c:txPr>
        <c:crossAx val="77922304"/>
        <c:crosses val="autoZero"/>
        <c:crossBetween val="between"/>
      </c:valAx>
    </c:plotArea>
    <c:legend>
      <c:legendPos val="t"/>
      <c:layout>
        <c:manualLayout>
          <c:xMode val="edge"/>
          <c:yMode val="edge"/>
          <c:x val="0.17603332010259892"/>
          <c:y val="0.10877979959760242"/>
          <c:w val="0.82396669446839788"/>
          <c:h val="8.2516590010160387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382864823562293"/>
          <c:y val="0.10981103792093075"/>
          <c:w val="0.79104289563637742"/>
          <c:h val="0.75710125657994964"/>
        </c:manualLayout>
      </c:layout>
      <c:barChart>
        <c:barDir val="col"/>
        <c:grouping val="stacked"/>
        <c:varyColors val="0"/>
        <c:ser>
          <c:idx val="0"/>
          <c:order val="0"/>
          <c:tx>
            <c:strRef>
              <c:f>Summary!$B$309</c:f>
              <c:strCache>
                <c:ptCount val="1"/>
                <c:pt idx="0">
                  <c:v>Grey optics</c:v>
                </c:pt>
              </c:strCache>
            </c:strRef>
          </c:tx>
          <c:invertIfNegative val="0"/>
          <c:cat>
            <c:numRef>
              <c:f>Summary!$C$308:$M$308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Summary!$C$309:$M$309</c:f>
              <c:numCache>
                <c:formatCode>_(* #,##0_);_(* \(#,##0\);_(* "-"??_);_(@_)</c:formatCode>
                <c:ptCount val="11"/>
                <c:pt idx="0">
                  <c:v>18984134.435853966</c:v>
                </c:pt>
                <c:pt idx="1">
                  <c:v>12924554.544593539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1E3B-4EB9-99D1-D54C48B06C89}"/>
            </c:ext>
          </c:extLst>
        </c:ser>
        <c:ser>
          <c:idx val="1"/>
          <c:order val="1"/>
          <c:tx>
            <c:strRef>
              <c:f>Summary!$B$310</c:f>
              <c:strCache>
                <c:ptCount val="1"/>
                <c:pt idx="0">
                  <c:v>WDM optics</c:v>
                </c:pt>
              </c:strCache>
            </c:strRef>
          </c:tx>
          <c:invertIfNegative val="0"/>
          <c:cat>
            <c:numRef>
              <c:f>Summary!$C$308:$M$308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Summary!$C$310:$M$310</c:f>
              <c:numCache>
                <c:formatCode>_(* #,##0_);_(* \(#,##0\);_(* "-"??_);_(@_)</c:formatCode>
                <c:ptCount val="11"/>
                <c:pt idx="0">
                  <c:v>39985.336519634919</c:v>
                </c:pt>
                <c:pt idx="1">
                  <c:v>75000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1E3B-4EB9-99D1-D54C48B06C89}"/>
            </c:ext>
          </c:extLst>
        </c:ser>
        <c:dLbls>
          <c:showLegendKey val="0"/>
          <c:showVal val="0"/>
          <c:showCatName val="0"/>
          <c:showSerName val="0"/>
          <c:showPercent val="0"/>
          <c:showBubbleSize val="0"/>
        </c:dLbls>
        <c:gapWidth val="150"/>
        <c:overlap val="100"/>
        <c:axId val="77938048"/>
        <c:axId val="77952128"/>
      </c:barChart>
      <c:catAx>
        <c:axId val="77938048"/>
        <c:scaling>
          <c:orientation val="minMax"/>
        </c:scaling>
        <c:delete val="0"/>
        <c:axPos val="b"/>
        <c:numFmt formatCode="General" sourceLinked="1"/>
        <c:majorTickMark val="out"/>
        <c:minorTickMark val="none"/>
        <c:tickLblPos val="nextTo"/>
        <c:txPr>
          <a:bodyPr/>
          <a:lstStyle/>
          <a:p>
            <a:pPr>
              <a:defRPr sz="1400"/>
            </a:pPr>
            <a:endParaRPr lang="en-US"/>
          </a:p>
        </c:txPr>
        <c:crossAx val="77952128"/>
        <c:crosses val="autoZero"/>
        <c:auto val="1"/>
        <c:lblAlgn val="ctr"/>
        <c:lblOffset val="100"/>
        <c:noMultiLvlLbl val="0"/>
      </c:catAx>
      <c:valAx>
        <c:axId val="77952128"/>
        <c:scaling>
          <c:orientation val="minMax"/>
        </c:scaling>
        <c:delete val="0"/>
        <c:axPos val="l"/>
        <c:majorGridlines/>
        <c:numFmt formatCode="_(* #,##0_);_(* \(#,##0\);_(* &quot;-&quot;_);_(@_)" sourceLinked="0"/>
        <c:majorTickMark val="out"/>
        <c:minorTickMark val="none"/>
        <c:tickLblPos val="nextTo"/>
        <c:txPr>
          <a:bodyPr/>
          <a:lstStyle/>
          <a:p>
            <a:pPr>
              <a:defRPr sz="1400"/>
            </a:pPr>
            <a:endParaRPr lang="en-US"/>
          </a:p>
        </c:txPr>
        <c:crossAx val="77938048"/>
        <c:crosses val="autoZero"/>
        <c:crossBetween val="between"/>
      </c:valAx>
    </c:plotArea>
    <c:legend>
      <c:legendPos val="t"/>
      <c:layout>
        <c:manualLayout>
          <c:xMode val="edge"/>
          <c:yMode val="edge"/>
          <c:x val="0.33394088598312888"/>
          <c:y val="6.6963056298247475E-3"/>
          <c:w val="0.43983616540098419"/>
          <c:h val="0.10901107389883569"/>
        </c:manualLayout>
      </c:layout>
      <c:overlay val="0"/>
      <c:txPr>
        <a:bodyPr/>
        <a:lstStyle/>
        <a:p>
          <a:pPr>
            <a:defRPr sz="1600"/>
          </a:pPr>
          <a:endParaRPr lang="en-US"/>
        </a:p>
      </c:txPr>
    </c:legend>
    <c:plotVisOnly val="1"/>
    <c:dispBlanksAs val="gap"/>
    <c:showDLblsOverMax val="0"/>
  </c:chart>
  <c:spPr>
    <a:ln>
      <a:solidFill>
        <a:sysClr val="windowText" lastClr="000000"/>
      </a:solidFill>
    </a:ln>
  </c:spPr>
  <c:txPr>
    <a:bodyPr/>
    <a:lstStyle/>
    <a:p>
      <a:pPr>
        <a:defRPr sz="10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16535496385763"/>
          <c:y val="0.11922318021459943"/>
          <c:w val="0.82789963922748278"/>
          <c:h val="0.73909487521438877"/>
        </c:manualLayout>
      </c:layout>
      <c:barChart>
        <c:barDir val="col"/>
        <c:grouping val="stacked"/>
        <c:varyColors val="0"/>
        <c:ser>
          <c:idx val="0"/>
          <c:order val="0"/>
          <c:tx>
            <c:strRef>
              <c:f>Summary!$B$309</c:f>
              <c:strCache>
                <c:ptCount val="1"/>
                <c:pt idx="0">
                  <c:v>Grey optics</c:v>
                </c:pt>
              </c:strCache>
            </c:strRef>
          </c:tx>
          <c:invertIfNegative val="0"/>
          <c:cat>
            <c:numRef>
              <c:f>Summary!$P$308:$Z$308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Summary!$P$309:$Z$309</c:f>
              <c:numCache>
                <c:formatCode>_("$"* #,##0_);_("$"* \(#,##0\);_("$"* "-"??_);_(@_)</c:formatCode>
                <c:ptCount val="11"/>
                <c:pt idx="0">
                  <c:v>364.66327292004905</c:v>
                </c:pt>
                <c:pt idx="1">
                  <c:v>219.55397325328306</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A50D-48B4-BCAE-D95F0C4DB6C5}"/>
            </c:ext>
          </c:extLst>
        </c:ser>
        <c:ser>
          <c:idx val="1"/>
          <c:order val="1"/>
          <c:tx>
            <c:strRef>
              <c:f>Summary!$O$310</c:f>
              <c:strCache>
                <c:ptCount val="1"/>
                <c:pt idx="0">
                  <c:v>WDM optics</c:v>
                </c:pt>
              </c:strCache>
            </c:strRef>
          </c:tx>
          <c:invertIfNegative val="0"/>
          <c:cat>
            <c:numRef>
              <c:f>Summary!$P$308:$Z$308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Summary!$P$310:$Z$310</c:f>
              <c:numCache>
                <c:formatCode>_("$"* #,##0_);_("$"* \(#,##0\);_("$"* "-"??_);_(@_)</c:formatCode>
                <c:ptCount val="11"/>
                <c:pt idx="0">
                  <c:v>17.593548068639365</c:v>
                </c:pt>
                <c:pt idx="1">
                  <c:v>27.794950399771679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A50D-48B4-BCAE-D95F0C4DB6C5}"/>
            </c:ext>
          </c:extLst>
        </c:ser>
        <c:dLbls>
          <c:showLegendKey val="0"/>
          <c:showVal val="0"/>
          <c:showCatName val="0"/>
          <c:showSerName val="0"/>
          <c:showPercent val="0"/>
          <c:showBubbleSize val="0"/>
        </c:dLbls>
        <c:gapWidth val="150"/>
        <c:overlap val="100"/>
        <c:axId val="77977088"/>
        <c:axId val="77978624"/>
      </c:barChart>
      <c:catAx>
        <c:axId val="77977088"/>
        <c:scaling>
          <c:orientation val="minMax"/>
        </c:scaling>
        <c:delete val="0"/>
        <c:axPos val="b"/>
        <c:numFmt formatCode="General" sourceLinked="1"/>
        <c:majorTickMark val="out"/>
        <c:minorTickMark val="none"/>
        <c:tickLblPos val="nextTo"/>
        <c:txPr>
          <a:bodyPr/>
          <a:lstStyle/>
          <a:p>
            <a:pPr>
              <a:defRPr sz="1400"/>
            </a:pPr>
            <a:endParaRPr lang="en-US"/>
          </a:p>
        </c:txPr>
        <c:crossAx val="77978624"/>
        <c:crosses val="autoZero"/>
        <c:auto val="1"/>
        <c:lblAlgn val="ctr"/>
        <c:lblOffset val="100"/>
        <c:noMultiLvlLbl val="0"/>
      </c:catAx>
      <c:valAx>
        <c:axId val="77978624"/>
        <c:scaling>
          <c:orientation val="minMax"/>
        </c:scaling>
        <c:delete val="0"/>
        <c:axPos val="l"/>
        <c:majorGridlines/>
        <c:title>
          <c:tx>
            <c:rich>
              <a:bodyPr rot="-5400000" vert="horz"/>
              <a:lstStyle/>
              <a:p>
                <a:pPr>
                  <a:defRPr sz="1400"/>
                </a:pPr>
                <a:r>
                  <a:rPr lang="en-US" sz="1400"/>
                  <a:t>$ millions</a:t>
                </a:r>
              </a:p>
            </c:rich>
          </c:tx>
          <c:layout>
            <c:manualLayout>
              <c:xMode val="edge"/>
              <c:yMode val="edge"/>
              <c:x val="8.0305772130533637E-3"/>
              <c:y val="0.36656197345849006"/>
            </c:manualLayout>
          </c:layout>
          <c:overlay val="0"/>
        </c:title>
        <c:numFmt formatCode="&quot;$&quot;#,##0" sourceLinked="0"/>
        <c:majorTickMark val="out"/>
        <c:minorTickMark val="none"/>
        <c:tickLblPos val="nextTo"/>
        <c:txPr>
          <a:bodyPr/>
          <a:lstStyle/>
          <a:p>
            <a:pPr>
              <a:defRPr sz="1400"/>
            </a:pPr>
            <a:endParaRPr lang="en-US"/>
          </a:p>
        </c:txPr>
        <c:crossAx val="77977088"/>
        <c:crosses val="autoZero"/>
        <c:crossBetween val="between"/>
      </c:valAx>
    </c:plotArea>
    <c:legend>
      <c:legendPos val="t"/>
      <c:layout>
        <c:manualLayout>
          <c:xMode val="edge"/>
          <c:yMode val="edge"/>
          <c:x val="0.29964446230643887"/>
          <c:y val="1.1824820331518271E-2"/>
          <c:w val="0.43977392105423224"/>
          <c:h val="0.11085187295737982"/>
        </c:manualLayout>
      </c:layout>
      <c:overlay val="0"/>
      <c:txPr>
        <a:bodyPr/>
        <a:lstStyle/>
        <a:p>
          <a:pPr>
            <a:defRPr sz="1600"/>
          </a:pPr>
          <a:endParaRPr lang="en-US"/>
        </a:p>
      </c:txPr>
    </c:legend>
    <c:plotVisOnly val="1"/>
    <c:dispBlanksAs val="gap"/>
    <c:showDLblsOverMax val="0"/>
  </c:chart>
  <c:spPr>
    <a:ln>
      <a:solidFill>
        <a:sysClr val="windowText" lastClr="000000"/>
      </a:solidFill>
    </a:ln>
  </c:spPr>
  <c:txPr>
    <a:bodyPr/>
    <a:lstStyle/>
    <a:p>
      <a:pPr>
        <a:defRPr sz="10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885627004788045"/>
          <c:y val="0.13951468728842759"/>
          <c:w val="0.72744825106936506"/>
          <c:h val="0.74565414167127386"/>
        </c:manualLayout>
      </c:layout>
      <c:barChart>
        <c:barDir val="col"/>
        <c:grouping val="stacked"/>
        <c:varyColors val="0"/>
        <c:ser>
          <c:idx val="0"/>
          <c:order val="0"/>
          <c:tx>
            <c:strRef>
              <c:f>Summary!$B$53</c:f>
              <c:strCache>
                <c:ptCount val="1"/>
                <c:pt idx="0">
                  <c:v>FTTx - PON</c:v>
                </c:pt>
              </c:strCache>
            </c:strRef>
          </c:tx>
          <c:invertIfNegative val="0"/>
          <c:cat>
            <c:numRef>
              <c:f>Summary!$C$52:$M$52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Summary!$C$53:$M$53</c:f>
              <c:numCache>
                <c:formatCode>_(* #,##0_);_(* \(#,##0\);_(* "-"??_);_(@_)</c:formatCode>
                <c:ptCount val="11"/>
                <c:pt idx="0">
                  <c:v>102378700.34134303</c:v>
                </c:pt>
                <c:pt idx="1">
                  <c:v>77940398.274823561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1E89-461F-AB4E-FFE7A1264B95}"/>
            </c:ext>
          </c:extLst>
        </c:ser>
        <c:dLbls>
          <c:showLegendKey val="0"/>
          <c:showVal val="0"/>
          <c:showCatName val="0"/>
          <c:showSerName val="0"/>
          <c:showPercent val="0"/>
          <c:showBubbleSize val="0"/>
        </c:dLbls>
        <c:gapWidth val="150"/>
        <c:overlap val="100"/>
        <c:axId val="78003200"/>
        <c:axId val="78017280"/>
      </c:barChart>
      <c:catAx>
        <c:axId val="78003200"/>
        <c:scaling>
          <c:orientation val="minMax"/>
        </c:scaling>
        <c:delete val="0"/>
        <c:axPos val="b"/>
        <c:numFmt formatCode="General" sourceLinked="1"/>
        <c:majorTickMark val="out"/>
        <c:minorTickMark val="none"/>
        <c:tickLblPos val="nextTo"/>
        <c:txPr>
          <a:bodyPr/>
          <a:lstStyle/>
          <a:p>
            <a:pPr>
              <a:defRPr sz="1400" b="0"/>
            </a:pPr>
            <a:endParaRPr lang="en-US"/>
          </a:p>
        </c:txPr>
        <c:crossAx val="78017280"/>
        <c:crosses val="autoZero"/>
        <c:auto val="1"/>
        <c:lblAlgn val="ctr"/>
        <c:lblOffset val="100"/>
        <c:noMultiLvlLbl val="0"/>
      </c:catAx>
      <c:valAx>
        <c:axId val="78017280"/>
        <c:scaling>
          <c:orientation val="minMax"/>
        </c:scaling>
        <c:delete val="0"/>
        <c:axPos val="l"/>
        <c:majorGridlines/>
        <c:title>
          <c:tx>
            <c:rich>
              <a:bodyPr rot="-5400000" vert="horz"/>
              <a:lstStyle/>
              <a:p>
                <a:pPr>
                  <a:defRPr sz="1400"/>
                </a:pPr>
                <a:r>
                  <a:rPr lang="en-US" sz="1400"/>
                  <a:t>Units shipped annually</a:t>
                </a:r>
              </a:p>
            </c:rich>
          </c:tx>
          <c:layout>
            <c:manualLayout>
              <c:xMode val="edge"/>
              <c:yMode val="edge"/>
              <c:x val="7.7746600823613895E-3"/>
              <c:y val="0.2730702651246622"/>
            </c:manualLayout>
          </c:layout>
          <c:overlay val="0"/>
        </c:title>
        <c:numFmt formatCode="_(* #,##0_);_(* \(#,##0\);_(* &quot;-&quot;??_);_(@_)" sourceLinked="1"/>
        <c:majorTickMark val="out"/>
        <c:minorTickMark val="none"/>
        <c:tickLblPos val="nextTo"/>
        <c:txPr>
          <a:bodyPr/>
          <a:lstStyle/>
          <a:p>
            <a:pPr>
              <a:defRPr sz="1400"/>
            </a:pPr>
            <a:endParaRPr lang="en-US"/>
          </a:p>
        </c:txPr>
        <c:crossAx val="78003200"/>
        <c:crosses val="autoZero"/>
        <c:crossBetween val="between"/>
      </c:valAx>
    </c:plotArea>
    <c:legend>
      <c:legendPos val="t"/>
      <c:layout>
        <c:manualLayout>
          <c:xMode val="edge"/>
          <c:yMode val="edge"/>
          <c:x val="0.33189344457515679"/>
          <c:y val="4.9560453794812713E-2"/>
          <c:w val="0.54802918654416599"/>
          <c:h val="7.9211377748556244E-2"/>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1113977646869"/>
          <c:y val="0.13427211977275499"/>
          <c:w val="0.87506995865330572"/>
          <c:h val="0.77141073525102777"/>
        </c:manualLayout>
      </c:layout>
      <c:barChart>
        <c:barDir val="col"/>
        <c:grouping val="stacked"/>
        <c:varyColors val="0"/>
        <c:ser>
          <c:idx val="0"/>
          <c:order val="0"/>
          <c:tx>
            <c:strRef>
              <c:f>Summary!$O$208</c:f>
              <c:strCache>
                <c:ptCount val="1"/>
                <c:pt idx="0">
                  <c:v>Legacy 1,3,6,12</c:v>
                </c:pt>
              </c:strCache>
            </c:strRef>
          </c:tx>
          <c:invertIfNegative val="0"/>
          <c:cat>
            <c:numRef>
              <c:f>Summary!$P$207:$Z$207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Summary!$P$208:$Z$208</c:f>
              <c:numCache>
                <c:formatCode>_("$"* #,##0_);_("$"* \(#,##0\);_("$"* "-"??_);_(@_)</c:formatCode>
                <c:ptCount val="11"/>
                <c:pt idx="0">
                  <c:v>193.09867439061279</c:v>
                </c:pt>
                <c:pt idx="1">
                  <c:v>119.66994976310424</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D096-49FD-9094-1EE3F002D4F7}"/>
            </c:ext>
          </c:extLst>
        </c:ser>
        <c:ser>
          <c:idx val="1"/>
          <c:order val="1"/>
          <c:tx>
            <c:strRef>
              <c:f>Summary!$O$209</c:f>
              <c:strCache>
                <c:ptCount val="1"/>
                <c:pt idx="0">
                  <c:v>10 Gbps</c:v>
                </c:pt>
              </c:strCache>
            </c:strRef>
          </c:tx>
          <c:invertIfNegative val="0"/>
          <c:cat>
            <c:numRef>
              <c:f>Summary!$P$207:$Z$207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Summary!$P$209:$Z$209</c:f>
              <c:numCache>
                <c:formatCode>_("$"* #,##0_);_("$"* \(#,##0\);_("$"* "-"??_);_(@_)</c:formatCode>
                <c:ptCount val="11"/>
                <c:pt idx="0">
                  <c:v>189.07705777266969</c:v>
                </c:pt>
                <c:pt idx="1">
                  <c:v>119.12147388995052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D096-49FD-9094-1EE3F002D4F7}"/>
            </c:ext>
          </c:extLst>
        </c:ser>
        <c:ser>
          <c:idx val="2"/>
          <c:order val="2"/>
          <c:tx>
            <c:strRef>
              <c:f>Summary!$O$210</c:f>
              <c:strCache>
                <c:ptCount val="1"/>
                <c:pt idx="0">
                  <c:v>25 Gbps</c:v>
                </c:pt>
              </c:strCache>
            </c:strRef>
          </c:tx>
          <c:invertIfNegative val="0"/>
          <c:cat>
            <c:numRef>
              <c:f>Summary!$P$207:$Z$207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Summary!$P$210:$Z$210</c:f>
              <c:numCache>
                <c:formatCode>_("$"* #,##0_);_("$"* \(#,##0\);_("$"* "-"??_);_(@_)</c:formatCode>
                <c:ptCount val="11"/>
                <c:pt idx="0">
                  <c:v>8.1088825405948209E-2</c:v>
                </c:pt>
                <c:pt idx="1">
                  <c:v>8.5574999999999992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D096-49FD-9094-1EE3F002D4F7}"/>
            </c:ext>
          </c:extLst>
        </c:ser>
        <c:ser>
          <c:idx val="3"/>
          <c:order val="3"/>
          <c:tx>
            <c:strRef>
              <c:f>Summary!$O$211</c:f>
              <c:strCache>
                <c:ptCount val="1"/>
                <c:pt idx="0">
                  <c:v>50 Gbps</c:v>
                </c:pt>
              </c:strCache>
            </c:strRef>
          </c:tx>
          <c:invertIfNegative val="0"/>
          <c:cat>
            <c:numRef>
              <c:f>Summary!$P$207:$Z$207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Summary!$P$211:$Z$211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D096-49FD-9094-1EE3F002D4F7}"/>
            </c:ext>
          </c:extLst>
        </c:ser>
        <c:ser>
          <c:idx val="5"/>
          <c:order val="4"/>
          <c:tx>
            <c:strRef>
              <c:f>Summary!$O$212</c:f>
              <c:strCache>
                <c:ptCount val="1"/>
                <c:pt idx="0">
                  <c:v>100 Gbps</c:v>
                </c:pt>
              </c:strCache>
            </c:strRef>
          </c:tx>
          <c:invertIfNegative val="0"/>
          <c:cat>
            <c:numRef>
              <c:f>Summary!$P$207:$Z$207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Summary!$P$212:$Z$212</c:f>
              <c:numCache>
                <c:formatCode>_("$"* #,##0_);_("$"* \(#,##0\);_("$"* "-"??_);_(@_)</c:formatCode>
                <c:ptCount val="11"/>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D096-49FD-9094-1EE3F002D4F7}"/>
            </c:ext>
          </c:extLst>
        </c:ser>
        <c:dLbls>
          <c:showLegendKey val="0"/>
          <c:showVal val="0"/>
          <c:showCatName val="0"/>
          <c:showSerName val="0"/>
          <c:showPercent val="0"/>
          <c:showBubbleSize val="0"/>
        </c:dLbls>
        <c:gapWidth val="150"/>
        <c:overlap val="100"/>
        <c:axId val="78258176"/>
        <c:axId val="78259712"/>
      </c:barChart>
      <c:catAx>
        <c:axId val="78258176"/>
        <c:scaling>
          <c:orientation val="minMax"/>
        </c:scaling>
        <c:delete val="0"/>
        <c:axPos val="b"/>
        <c:numFmt formatCode="General" sourceLinked="1"/>
        <c:majorTickMark val="out"/>
        <c:minorTickMark val="none"/>
        <c:tickLblPos val="nextTo"/>
        <c:txPr>
          <a:bodyPr/>
          <a:lstStyle/>
          <a:p>
            <a:pPr>
              <a:defRPr sz="1200"/>
            </a:pPr>
            <a:endParaRPr lang="en-US"/>
          </a:p>
        </c:txPr>
        <c:crossAx val="78259712"/>
        <c:crosses val="autoZero"/>
        <c:auto val="1"/>
        <c:lblAlgn val="ctr"/>
        <c:lblOffset val="100"/>
        <c:noMultiLvlLbl val="0"/>
      </c:catAx>
      <c:valAx>
        <c:axId val="78259712"/>
        <c:scaling>
          <c:orientation val="minMax"/>
        </c:scaling>
        <c:delete val="0"/>
        <c:axPos val="l"/>
        <c:majorGridlines/>
        <c:numFmt formatCode="_(&quot;$&quot;* #,##0_);_(&quot;$&quot;* \(#,##0\);_(&quot;$&quot;* &quot;-&quot;??_);_(@_)" sourceLinked="1"/>
        <c:majorTickMark val="out"/>
        <c:minorTickMark val="none"/>
        <c:tickLblPos val="nextTo"/>
        <c:txPr>
          <a:bodyPr/>
          <a:lstStyle/>
          <a:p>
            <a:pPr>
              <a:defRPr sz="1200"/>
            </a:pPr>
            <a:endParaRPr lang="en-US"/>
          </a:p>
        </c:txPr>
        <c:crossAx val="78258176"/>
        <c:crosses val="autoZero"/>
        <c:crossBetween val="between"/>
      </c:valAx>
    </c:plotArea>
    <c:legend>
      <c:legendPos val="t"/>
      <c:layout>
        <c:manualLayout>
          <c:xMode val="edge"/>
          <c:yMode val="edge"/>
          <c:x val="0.13843987666733515"/>
          <c:y val="2.4662362820808376E-2"/>
          <c:w val="0.69782672644086652"/>
          <c:h val="7.4064582484186306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Summary!$B$208</c:f>
              <c:strCache>
                <c:ptCount val="1"/>
                <c:pt idx="0">
                  <c:v>Legacy 1,3,6,12</c:v>
                </c:pt>
              </c:strCache>
            </c:strRef>
          </c:tx>
          <c:spPr>
            <a:ln>
              <a:solidFill>
                <a:schemeClr val="accent2"/>
              </a:solidFill>
            </a:ln>
          </c:spPr>
          <c:marker>
            <c:spPr>
              <a:solidFill>
                <a:schemeClr val="accent2"/>
              </a:solidFill>
              <a:ln>
                <a:solidFill>
                  <a:schemeClr val="accent2"/>
                </a:solidFill>
              </a:ln>
            </c:spPr>
          </c:marker>
          <c:cat>
            <c:numRef>
              <c:f>Summary!$C$207:$M$207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Summary!$C$208:$M$208</c:f>
              <c:numCache>
                <c:formatCode>_(* #,##0_);_(* \(#,##0\);_(* "-"??_);_(@_)</c:formatCode>
                <c:ptCount val="11"/>
                <c:pt idx="0">
                  <c:v>11427514.699999999</c:v>
                </c:pt>
                <c:pt idx="1">
                  <c:v>8127039.1422706265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9FEE-4C95-8984-3755634BD6BE}"/>
            </c:ext>
          </c:extLst>
        </c:ser>
        <c:ser>
          <c:idx val="0"/>
          <c:order val="1"/>
          <c:tx>
            <c:strRef>
              <c:f>Summary!$B$209</c:f>
              <c:strCache>
                <c:ptCount val="1"/>
                <c:pt idx="0">
                  <c:v>10 Gbps</c:v>
                </c:pt>
              </c:strCache>
            </c:strRef>
          </c:tx>
          <c:cat>
            <c:numRef>
              <c:f>Summary!$C$207:$M$207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Summary!$C$209:$M$209</c:f>
              <c:numCache>
                <c:formatCode>_(* #,##0_);_(* \(#,##0\);_(* "-"??_);_(@_)</c:formatCode>
                <c:ptCount val="11"/>
                <c:pt idx="0">
                  <c:v>7596005.0723736016</c:v>
                </c:pt>
                <c:pt idx="1">
                  <c:v>4794015.4023229126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9FEE-4C95-8984-3755634BD6BE}"/>
            </c:ext>
          </c:extLst>
        </c:ser>
        <c:ser>
          <c:idx val="1"/>
          <c:order val="2"/>
          <c:tx>
            <c:strRef>
              <c:f>Summary!$B$210</c:f>
              <c:strCache>
                <c:ptCount val="1"/>
                <c:pt idx="0">
                  <c:v>25 Gbps</c:v>
                </c:pt>
              </c:strCache>
            </c:strRef>
          </c:tx>
          <c:spPr>
            <a:ln>
              <a:solidFill>
                <a:schemeClr val="accent3"/>
              </a:solidFill>
            </a:ln>
          </c:spPr>
          <c:marker>
            <c:symbol val="square"/>
            <c:size val="5"/>
            <c:spPr>
              <a:solidFill>
                <a:schemeClr val="accent3"/>
              </a:solidFill>
              <a:ln>
                <a:solidFill>
                  <a:schemeClr val="accent3"/>
                </a:solidFill>
              </a:ln>
            </c:spPr>
          </c:marker>
          <c:cat>
            <c:numRef>
              <c:f>Summary!$C$207:$M$207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Summary!$C$210:$M$210</c:f>
              <c:numCache>
                <c:formatCode>_(* #,##0_);_(* \(#,##0\);_(* "-"??_);_(@_)</c:formatCode>
                <c:ptCount val="11"/>
                <c:pt idx="0">
                  <c:v>600</c:v>
                </c:pt>
                <c:pt idx="1">
                  <c:v>78500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9FEE-4C95-8984-3755634BD6BE}"/>
            </c:ext>
          </c:extLst>
        </c:ser>
        <c:ser>
          <c:idx val="3"/>
          <c:order val="3"/>
          <c:tx>
            <c:strRef>
              <c:f>Summary!$B$211</c:f>
              <c:strCache>
                <c:ptCount val="1"/>
                <c:pt idx="0">
                  <c:v>50 Gbps</c:v>
                </c:pt>
              </c:strCache>
            </c:strRef>
          </c:tx>
          <c:marker>
            <c:symbol val="triangle"/>
            <c:size val="7"/>
          </c:marker>
          <c:cat>
            <c:numRef>
              <c:f>Summary!$C$207:$M$207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Summary!$C$211:$M$211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9FEE-4C95-8984-3755634BD6BE}"/>
            </c:ext>
          </c:extLst>
        </c:ser>
        <c:ser>
          <c:idx val="5"/>
          <c:order val="4"/>
          <c:tx>
            <c:strRef>
              <c:f>Summary!$B$212</c:f>
              <c:strCache>
                <c:ptCount val="1"/>
                <c:pt idx="0">
                  <c:v>100 Gbps</c:v>
                </c:pt>
              </c:strCache>
            </c:strRef>
          </c:tx>
          <c:spPr>
            <a:ln>
              <a:solidFill>
                <a:schemeClr val="accent6"/>
              </a:solidFill>
            </a:ln>
          </c:spPr>
          <c:cat>
            <c:numRef>
              <c:f>Summary!$C$207:$M$207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Summary!$C$212:$M$212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9FEE-4C95-8984-3755634BD6BE}"/>
            </c:ext>
          </c:extLst>
        </c:ser>
        <c:dLbls>
          <c:showLegendKey val="0"/>
          <c:showVal val="0"/>
          <c:showCatName val="0"/>
          <c:showSerName val="0"/>
          <c:showPercent val="0"/>
          <c:showBubbleSize val="0"/>
        </c:dLbls>
        <c:marker val="1"/>
        <c:smooth val="0"/>
        <c:axId val="78291328"/>
        <c:axId val="78292864"/>
      </c:lineChart>
      <c:catAx>
        <c:axId val="78291328"/>
        <c:scaling>
          <c:orientation val="minMax"/>
        </c:scaling>
        <c:delete val="0"/>
        <c:axPos val="b"/>
        <c:numFmt formatCode="General" sourceLinked="1"/>
        <c:majorTickMark val="out"/>
        <c:minorTickMark val="none"/>
        <c:tickLblPos val="nextTo"/>
        <c:txPr>
          <a:bodyPr/>
          <a:lstStyle/>
          <a:p>
            <a:pPr>
              <a:defRPr sz="1200"/>
            </a:pPr>
            <a:endParaRPr lang="en-US"/>
          </a:p>
        </c:txPr>
        <c:crossAx val="78292864"/>
        <c:crosses val="autoZero"/>
        <c:auto val="1"/>
        <c:lblAlgn val="ctr"/>
        <c:lblOffset val="100"/>
        <c:noMultiLvlLbl val="0"/>
      </c:catAx>
      <c:valAx>
        <c:axId val="78292864"/>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78291328"/>
        <c:crosses val="autoZero"/>
        <c:crossBetween val="between"/>
      </c:valAx>
    </c:plotArea>
    <c:legend>
      <c:legendPos val="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Summary!$B$208</c:f>
              <c:strCache>
                <c:ptCount val="1"/>
                <c:pt idx="0">
                  <c:v>Legacy 1,3,6,12</c:v>
                </c:pt>
              </c:strCache>
            </c:strRef>
          </c:tx>
          <c:invertIfNegative val="0"/>
          <c:cat>
            <c:numRef>
              <c:f>Summary!$C$207:$M$207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Summary!$C$208:$M$208</c:f>
              <c:numCache>
                <c:formatCode>_(* #,##0_);_(* \(#,##0\);_(* "-"??_);_(@_)</c:formatCode>
                <c:ptCount val="11"/>
                <c:pt idx="0">
                  <c:v>11427514.699999999</c:v>
                </c:pt>
                <c:pt idx="1">
                  <c:v>8127039.1422706265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F30F-4349-82B2-2C4EAA5E11EB}"/>
            </c:ext>
          </c:extLst>
        </c:ser>
        <c:ser>
          <c:idx val="1"/>
          <c:order val="1"/>
          <c:tx>
            <c:strRef>
              <c:f>Summary!$B$209</c:f>
              <c:strCache>
                <c:ptCount val="1"/>
                <c:pt idx="0">
                  <c:v>10 Gbps</c:v>
                </c:pt>
              </c:strCache>
            </c:strRef>
          </c:tx>
          <c:invertIfNegative val="0"/>
          <c:cat>
            <c:numRef>
              <c:f>Summary!$C$207:$M$207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Summary!$C$209:$M$209</c:f>
              <c:numCache>
                <c:formatCode>_(* #,##0_);_(* \(#,##0\);_(* "-"??_);_(@_)</c:formatCode>
                <c:ptCount val="11"/>
                <c:pt idx="0">
                  <c:v>7596005.0723736016</c:v>
                </c:pt>
                <c:pt idx="1">
                  <c:v>4794015.4023229126</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F30F-4349-82B2-2C4EAA5E11EB}"/>
            </c:ext>
          </c:extLst>
        </c:ser>
        <c:ser>
          <c:idx val="2"/>
          <c:order val="2"/>
          <c:tx>
            <c:strRef>
              <c:f>Summary!$B$210</c:f>
              <c:strCache>
                <c:ptCount val="1"/>
                <c:pt idx="0">
                  <c:v>25 Gbps</c:v>
                </c:pt>
              </c:strCache>
            </c:strRef>
          </c:tx>
          <c:invertIfNegative val="0"/>
          <c:cat>
            <c:numRef>
              <c:f>Summary!$C$207:$M$207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Summary!$C$210:$M$210</c:f>
              <c:numCache>
                <c:formatCode>_(* #,##0_);_(* \(#,##0\);_(* "-"??_);_(@_)</c:formatCode>
                <c:ptCount val="11"/>
                <c:pt idx="0">
                  <c:v>600</c:v>
                </c:pt>
                <c:pt idx="1">
                  <c:v>78500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F30F-4349-82B2-2C4EAA5E11EB}"/>
            </c:ext>
          </c:extLst>
        </c:ser>
        <c:ser>
          <c:idx val="5"/>
          <c:order val="3"/>
          <c:tx>
            <c:strRef>
              <c:f>Summary!$B$212</c:f>
              <c:strCache>
                <c:ptCount val="1"/>
                <c:pt idx="0">
                  <c:v>100 Gbps</c:v>
                </c:pt>
              </c:strCache>
            </c:strRef>
          </c:tx>
          <c:invertIfNegative val="0"/>
          <c:cat>
            <c:numRef>
              <c:f>Summary!$C$207:$M$207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Summary!$C$211:$M$211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F30F-4349-82B2-2C4EAA5E11EB}"/>
            </c:ext>
          </c:extLst>
        </c:ser>
        <c:ser>
          <c:idx val="3"/>
          <c:order val="4"/>
          <c:tx>
            <c:strRef>
              <c:f>Summary!$B$211</c:f>
              <c:strCache>
                <c:ptCount val="1"/>
                <c:pt idx="0">
                  <c:v>50 Gbps</c:v>
                </c:pt>
              </c:strCache>
            </c:strRef>
          </c:tx>
          <c:invertIfNegative val="0"/>
          <c:cat>
            <c:numRef>
              <c:f>Summary!$C$207:$M$207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Summary!$C$212:$M$212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F30F-4349-82B2-2C4EAA5E11EB}"/>
            </c:ext>
          </c:extLst>
        </c:ser>
        <c:dLbls>
          <c:showLegendKey val="0"/>
          <c:showVal val="0"/>
          <c:showCatName val="0"/>
          <c:showSerName val="0"/>
          <c:showPercent val="0"/>
          <c:showBubbleSize val="0"/>
        </c:dLbls>
        <c:gapWidth val="150"/>
        <c:overlap val="100"/>
        <c:axId val="78344960"/>
        <c:axId val="78346496"/>
      </c:barChart>
      <c:catAx>
        <c:axId val="78344960"/>
        <c:scaling>
          <c:orientation val="minMax"/>
        </c:scaling>
        <c:delete val="0"/>
        <c:axPos val="b"/>
        <c:numFmt formatCode="General" sourceLinked="1"/>
        <c:majorTickMark val="out"/>
        <c:minorTickMark val="none"/>
        <c:tickLblPos val="nextTo"/>
        <c:txPr>
          <a:bodyPr/>
          <a:lstStyle/>
          <a:p>
            <a:pPr>
              <a:defRPr sz="1200"/>
            </a:pPr>
            <a:endParaRPr lang="en-US"/>
          </a:p>
        </c:txPr>
        <c:crossAx val="78346496"/>
        <c:crosses val="autoZero"/>
        <c:auto val="1"/>
        <c:lblAlgn val="ctr"/>
        <c:lblOffset val="100"/>
        <c:noMultiLvlLbl val="0"/>
      </c:catAx>
      <c:valAx>
        <c:axId val="78346496"/>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78344960"/>
        <c:crosses val="autoZero"/>
        <c:crossBetween val="between"/>
      </c:valAx>
    </c:plotArea>
    <c:legend>
      <c:legendPos val="t"/>
      <c:layout>
        <c:manualLayout>
          <c:xMode val="edge"/>
          <c:yMode val="edge"/>
          <c:x val="0.1086262104046677"/>
          <c:y val="2.8240803354070868E-2"/>
          <c:w val="0.7168721204995282"/>
          <c:h val="6.9701400797489488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A.S.P.</a:t>
            </a:r>
          </a:p>
          <a:p>
            <a:pPr>
              <a:defRPr/>
            </a:pPr>
            <a:endParaRPr lang="en-US"/>
          </a:p>
        </c:rich>
      </c:tx>
      <c:overlay val="0"/>
    </c:title>
    <c:autoTitleDeleted val="0"/>
    <c:plotArea>
      <c:layout>
        <c:manualLayout>
          <c:layoutTarget val="inner"/>
          <c:xMode val="edge"/>
          <c:yMode val="edge"/>
          <c:x val="0.121590669333536"/>
          <c:y val="0.192825713193919"/>
          <c:w val="0.81231907908617496"/>
          <c:h val="0.71908853436156694"/>
        </c:manualLayout>
      </c:layout>
      <c:barChart>
        <c:barDir val="col"/>
        <c:grouping val="clustered"/>
        <c:varyColors val="0"/>
        <c:ser>
          <c:idx val="1"/>
          <c:order val="0"/>
          <c:tx>
            <c:strRef>
              <c:f>Dashboard!$D$32</c:f>
              <c:strCache>
                <c:ptCount val="1"/>
                <c:pt idx="0">
                  <c:v>A.S.P. ($)</c:v>
                </c:pt>
              </c:strCache>
            </c:strRef>
          </c:tx>
          <c:invertIfNegative val="0"/>
          <c:cat>
            <c:numRef>
              <c:f>Dashboard!$E$30:$O$30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Dashboard!$E$32:$O$32</c:f>
              <c:numCache>
                <c:formatCode>_("$"* #,##0_);_("$"* \(#,##0\);_("$"* "-"??_);_(@_)</c:formatCode>
                <c:ptCount val="11"/>
                <c:pt idx="0">
                  <c:v>97.245278833520203</c:v>
                </c:pt>
                <c:pt idx="1">
                  <c:v>81.211748329749483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54A0-468E-B65C-EB2CD420D7AA}"/>
            </c:ext>
          </c:extLst>
        </c:ser>
        <c:dLbls>
          <c:showLegendKey val="0"/>
          <c:showVal val="0"/>
          <c:showCatName val="0"/>
          <c:showSerName val="0"/>
          <c:showPercent val="0"/>
          <c:showBubbleSize val="0"/>
        </c:dLbls>
        <c:gapWidth val="150"/>
        <c:axId val="77093120"/>
        <c:axId val="77107200"/>
      </c:barChart>
      <c:catAx>
        <c:axId val="77093120"/>
        <c:scaling>
          <c:orientation val="minMax"/>
        </c:scaling>
        <c:delete val="0"/>
        <c:axPos val="b"/>
        <c:numFmt formatCode="General" sourceLinked="1"/>
        <c:majorTickMark val="out"/>
        <c:minorTickMark val="none"/>
        <c:tickLblPos val="nextTo"/>
        <c:crossAx val="77107200"/>
        <c:crosses val="autoZero"/>
        <c:auto val="1"/>
        <c:lblAlgn val="ctr"/>
        <c:lblOffset val="100"/>
        <c:noMultiLvlLbl val="0"/>
      </c:catAx>
      <c:valAx>
        <c:axId val="77107200"/>
        <c:scaling>
          <c:orientation val="minMax"/>
        </c:scaling>
        <c:delete val="0"/>
        <c:axPos val="l"/>
        <c:majorGridlines/>
        <c:numFmt formatCode="_(&quot;$&quot;* #,##0_);_(&quot;$&quot;* \(#,##0\);_(&quot;$&quot;* &quot;-&quot;??_);_(@_)" sourceLinked="1"/>
        <c:majorTickMark val="out"/>
        <c:minorTickMark val="none"/>
        <c:tickLblPos val="nextTo"/>
        <c:crossAx val="77093120"/>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Midhaul/backhaul transceiver revenues by speed</a:t>
            </a:r>
          </a:p>
        </c:rich>
      </c:tx>
      <c:layout>
        <c:manualLayout>
          <c:xMode val="edge"/>
          <c:yMode val="edge"/>
          <c:x val="0.17842265228516091"/>
          <c:y val="3.6775846511462023E-3"/>
        </c:manualLayout>
      </c:layout>
      <c:overlay val="0"/>
    </c:title>
    <c:autoTitleDeleted val="0"/>
    <c:plotArea>
      <c:layout>
        <c:manualLayout>
          <c:layoutTarget val="inner"/>
          <c:xMode val="edge"/>
          <c:yMode val="edge"/>
          <c:x val="0.13530270232515768"/>
          <c:y val="0.24545585334007389"/>
          <c:w val="0.84490528523236774"/>
          <c:h val="0.63060724656122502"/>
        </c:manualLayout>
      </c:layout>
      <c:lineChart>
        <c:grouping val="standard"/>
        <c:varyColors val="0"/>
        <c:ser>
          <c:idx val="2"/>
          <c:order val="0"/>
          <c:tx>
            <c:strRef>
              <c:f>Summary!$O$371</c:f>
              <c:strCache>
                <c:ptCount val="1"/>
                <c:pt idx="0">
                  <c:v>1 Gbps SFP</c:v>
                </c:pt>
              </c:strCache>
            </c:strRef>
          </c:tx>
          <c:spPr>
            <a:ln>
              <a:solidFill>
                <a:schemeClr val="accent2"/>
              </a:solidFill>
            </a:ln>
          </c:spPr>
          <c:marker>
            <c:spPr>
              <a:solidFill>
                <a:schemeClr val="accent2"/>
              </a:solidFill>
              <a:ln>
                <a:solidFill>
                  <a:schemeClr val="accent2"/>
                </a:solidFill>
              </a:ln>
            </c:spPr>
          </c:marker>
          <c:cat>
            <c:numRef>
              <c:f>Summary!$P$207:$Z$207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Summary!$P$371:$Z$371</c:f>
              <c:numCache>
                <c:formatCode>_("$"* #,##0_);_("$"* \(#,##0\);_("$"* "-"??_);_(@_)</c:formatCode>
                <c:ptCount val="11"/>
                <c:pt idx="0">
                  <c:v>10.851052830019253</c:v>
                </c:pt>
                <c:pt idx="1">
                  <c:v>9.0024916970179643</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FA51-4EFD-AF21-2D050282F2C6}"/>
            </c:ext>
          </c:extLst>
        </c:ser>
        <c:ser>
          <c:idx val="3"/>
          <c:order val="1"/>
          <c:tx>
            <c:strRef>
              <c:f>Summary!$O$372</c:f>
              <c:strCache>
                <c:ptCount val="1"/>
                <c:pt idx="0">
                  <c:v>10 Gbps SFP+</c:v>
                </c:pt>
              </c:strCache>
            </c:strRef>
          </c:tx>
          <c:spPr>
            <a:ln>
              <a:solidFill>
                <a:schemeClr val="accent1"/>
              </a:solidFill>
            </a:ln>
          </c:spPr>
          <c:marker>
            <c:symbol val="diamond"/>
            <c:size val="7"/>
            <c:spPr>
              <a:solidFill>
                <a:schemeClr val="accent1"/>
              </a:solidFill>
              <a:ln>
                <a:solidFill>
                  <a:schemeClr val="accent1"/>
                </a:solidFill>
              </a:ln>
            </c:spPr>
          </c:marker>
          <c:cat>
            <c:numRef>
              <c:f>Summary!$P$207:$Z$207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Summary!$P$372:$Z$372</c:f>
              <c:numCache>
                <c:formatCode>_("$"* #,##0_);_("$"* \(#,##0\);_("$"* "-"??_);_(@_)</c:formatCode>
                <c:ptCount val="11"/>
                <c:pt idx="0">
                  <c:v>111.406702235095</c:v>
                </c:pt>
                <c:pt idx="1">
                  <c:v>94.048151738565593</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FA51-4EFD-AF21-2D050282F2C6}"/>
            </c:ext>
          </c:extLst>
        </c:ser>
        <c:ser>
          <c:idx val="6"/>
          <c:order val="2"/>
          <c:tx>
            <c:strRef>
              <c:f>Summary!$O$373</c:f>
              <c:strCache>
                <c:ptCount val="1"/>
                <c:pt idx="0">
                  <c:v>25 Gbps SFP28</c:v>
                </c:pt>
              </c:strCache>
            </c:strRef>
          </c:tx>
          <c:spPr>
            <a:ln>
              <a:solidFill>
                <a:schemeClr val="accent3"/>
              </a:solidFill>
            </a:ln>
          </c:spPr>
          <c:marker>
            <c:symbol val="plus"/>
            <c:size val="5"/>
            <c:spPr>
              <a:solidFill>
                <a:schemeClr val="accent3"/>
              </a:solidFill>
              <a:ln>
                <a:solidFill>
                  <a:schemeClr val="accent3"/>
                </a:solidFill>
              </a:ln>
            </c:spPr>
          </c:marker>
          <c:cat>
            <c:numRef>
              <c:f>Summary!$P$207:$Z$207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Summary!$P$373:$Z$373</c:f>
              <c:numCache>
                <c:formatCode>_("$"* #,##0_);_("$"* \(#,##0\);_("$"* "-"??_);_(@_)</c:formatCode>
                <c:ptCount val="11"/>
                <c:pt idx="0">
                  <c:v>0</c:v>
                </c:pt>
                <c:pt idx="1">
                  <c:v>0.64820711337925019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FA51-4EFD-AF21-2D050282F2C6}"/>
            </c:ext>
          </c:extLst>
        </c:ser>
        <c:ser>
          <c:idx val="1"/>
          <c:order val="3"/>
          <c:tx>
            <c:strRef>
              <c:f>Summary!$O$374</c:f>
              <c:strCache>
                <c:ptCount val="1"/>
                <c:pt idx="0">
                  <c:v>50 Gbps QSFP28</c:v>
                </c:pt>
              </c:strCache>
            </c:strRef>
          </c:tx>
          <c:spPr>
            <a:ln>
              <a:solidFill>
                <a:schemeClr val="accent4"/>
              </a:solidFill>
            </a:ln>
          </c:spPr>
          <c:marker>
            <c:symbol val="triangle"/>
            <c:size val="7"/>
            <c:spPr>
              <a:solidFill>
                <a:schemeClr val="accent4"/>
              </a:solidFill>
              <a:ln>
                <a:solidFill>
                  <a:schemeClr val="accent4"/>
                </a:solidFill>
              </a:ln>
            </c:spPr>
          </c:marker>
          <c:cat>
            <c:numRef>
              <c:f>Summary!$P$207:$Z$207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Summary!$P$374:$Z$374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FA51-4EFD-AF21-2D050282F2C6}"/>
            </c:ext>
          </c:extLst>
        </c:ser>
        <c:ser>
          <c:idx val="7"/>
          <c:order val="4"/>
          <c:tx>
            <c:strRef>
              <c:f>Summary!$O$375</c:f>
              <c:strCache>
                <c:ptCount val="1"/>
                <c:pt idx="0">
                  <c:v>100 Gbps QSFP28</c:v>
                </c:pt>
              </c:strCache>
            </c:strRef>
          </c:tx>
          <c:cat>
            <c:numRef>
              <c:f>Summary!$P$207:$Z$207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Summary!$P$375:$Z$375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FA51-4EFD-AF21-2D050282F2C6}"/>
            </c:ext>
          </c:extLst>
        </c:ser>
        <c:ser>
          <c:idx val="0"/>
          <c:order val="5"/>
          <c:tx>
            <c:strRef>
              <c:f>Summary!$O$376</c:f>
              <c:strCache>
                <c:ptCount val="1"/>
                <c:pt idx="0">
                  <c:v>200 Gbps All</c:v>
                </c:pt>
              </c:strCache>
            </c:strRef>
          </c:tx>
          <c:cat>
            <c:numRef>
              <c:f>Summary!$P$207:$Z$207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Summary!$P$376:$Z$376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FA51-4EFD-AF21-2D050282F2C6}"/>
            </c:ext>
          </c:extLst>
        </c:ser>
        <c:dLbls>
          <c:showLegendKey val="0"/>
          <c:showVal val="0"/>
          <c:showCatName val="0"/>
          <c:showSerName val="0"/>
          <c:showPercent val="0"/>
          <c:showBubbleSize val="0"/>
        </c:dLbls>
        <c:marker val="1"/>
        <c:smooth val="0"/>
        <c:axId val="78407552"/>
        <c:axId val="78409088"/>
      </c:lineChart>
      <c:catAx>
        <c:axId val="78407552"/>
        <c:scaling>
          <c:orientation val="minMax"/>
        </c:scaling>
        <c:delete val="0"/>
        <c:axPos val="b"/>
        <c:numFmt formatCode="General" sourceLinked="1"/>
        <c:majorTickMark val="out"/>
        <c:minorTickMark val="none"/>
        <c:tickLblPos val="nextTo"/>
        <c:txPr>
          <a:bodyPr/>
          <a:lstStyle/>
          <a:p>
            <a:pPr>
              <a:defRPr sz="1400"/>
            </a:pPr>
            <a:endParaRPr lang="en-US"/>
          </a:p>
        </c:txPr>
        <c:crossAx val="78409088"/>
        <c:crosses val="autoZero"/>
        <c:auto val="1"/>
        <c:lblAlgn val="ctr"/>
        <c:lblOffset val="100"/>
        <c:noMultiLvlLbl val="0"/>
      </c:catAx>
      <c:valAx>
        <c:axId val="78409088"/>
        <c:scaling>
          <c:orientation val="minMax"/>
        </c:scaling>
        <c:delete val="0"/>
        <c:axPos val="l"/>
        <c:majorGridlines/>
        <c:title>
          <c:tx>
            <c:rich>
              <a:bodyPr rot="-5400000" vert="horz"/>
              <a:lstStyle/>
              <a:p>
                <a:pPr>
                  <a:defRPr sz="1400"/>
                </a:pPr>
                <a:r>
                  <a:rPr lang="en-US" sz="1400"/>
                  <a:t>$ millions</a:t>
                </a:r>
              </a:p>
            </c:rich>
          </c:tx>
          <c:overlay val="0"/>
        </c:title>
        <c:numFmt formatCode="_(&quot;$&quot;* #,##0_);_(&quot;$&quot;* \(#,##0\);_(&quot;$&quot;* &quot;-&quot;??_);_(@_)" sourceLinked="1"/>
        <c:majorTickMark val="out"/>
        <c:minorTickMark val="none"/>
        <c:tickLblPos val="nextTo"/>
        <c:txPr>
          <a:bodyPr/>
          <a:lstStyle/>
          <a:p>
            <a:pPr>
              <a:defRPr sz="1400"/>
            </a:pPr>
            <a:endParaRPr lang="en-US"/>
          </a:p>
        </c:txPr>
        <c:crossAx val="78407552"/>
        <c:crosses val="autoZero"/>
        <c:crossBetween val="between"/>
      </c:valAx>
    </c:plotArea>
    <c:legend>
      <c:legendPos val="t"/>
      <c:layout>
        <c:manualLayout>
          <c:xMode val="edge"/>
          <c:yMode val="edge"/>
          <c:x val="0.17603332010259892"/>
          <c:y val="0.10877979959760242"/>
          <c:w val="0.67070074867091478"/>
          <c:h val="0.15570839338510598"/>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917501075708327E-2"/>
          <c:y val="0.16425383313872538"/>
          <c:w val="0.88674398936037779"/>
          <c:h val="0.73439522976084171"/>
        </c:manualLayout>
      </c:layout>
      <c:barChart>
        <c:barDir val="col"/>
        <c:grouping val="stacked"/>
        <c:varyColors val="0"/>
        <c:ser>
          <c:idx val="0"/>
          <c:order val="0"/>
          <c:tx>
            <c:strRef>
              <c:f>Summary!$B$371</c:f>
              <c:strCache>
                <c:ptCount val="1"/>
                <c:pt idx="0">
                  <c:v>1 Gbps SFP</c:v>
                </c:pt>
              </c:strCache>
            </c:strRef>
          </c:tx>
          <c:invertIfNegative val="0"/>
          <c:cat>
            <c:numRef>
              <c:f>Summary!$P$207:$Z$207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Summary!$P$371:$Z$371</c:f>
              <c:numCache>
                <c:formatCode>_("$"* #,##0_);_("$"* \(#,##0\);_("$"* "-"??_);_(@_)</c:formatCode>
                <c:ptCount val="11"/>
                <c:pt idx="0">
                  <c:v>10.851052830019253</c:v>
                </c:pt>
                <c:pt idx="1">
                  <c:v>9.0024916970179643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BA60-44AD-A291-DFA87D6B1529}"/>
            </c:ext>
          </c:extLst>
        </c:ser>
        <c:ser>
          <c:idx val="1"/>
          <c:order val="1"/>
          <c:tx>
            <c:strRef>
              <c:f>Summary!$B$372</c:f>
              <c:strCache>
                <c:ptCount val="1"/>
                <c:pt idx="0">
                  <c:v>10 Gbps SFP+</c:v>
                </c:pt>
              </c:strCache>
            </c:strRef>
          </c:tx>
          <c:invertIfNegative val="0"/>
          <c:cat>
            <c:numRef>
              <c:f>Summary!$P$207:$Z$207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Summary!$P$372:$Z$372</c:f>
              <c:numCache>
                <c:formatCode>_("$"* #,##0_);_("$"* \(#,##0\);_("$"* "-"??_);_(@_)</c:formatCode>
                <c:ptCount val="11"/>
                <c:pt idx="0">
                  <c:v>111.406702235095</c:v>
                </c:pt>
                <c:pt idx="1">
                  <c:v>94.048151738565593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BA60-44AD-A291-DFA87D6B1529}"/>
            </c:ext>
          </c:extLst>
        </c:ser>
        <c:ser>
          <c:idx val="2"/>
          <c:order val="2"/>
          <c:tx>
            <c:strRef>
              <c:f>Summary!$B$373</c:f>
              <c:strCache>
                <c:ptCount val="1"/>
                <c:pt idx="0">
                  <c:v>25 Gbps SFP28</c:v>
                </c:pt>
              </c:strCache>
            </c:strRef>
          </c:tx>
          <c:invertIfNegative val="0"/>
          <c:cat>
            <c:numRef>
              <c:f>Summary!$P$207:$Z$207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Summary!$P$373:$Z$373</c:f>
              <c:numCache>
                <c:formatCode>_("$"* #,##0_);_("$"* \(#,##0\);_("$"* "-"??_);_(@_)</c:formatCode>
                <c:ptCount val="11"/>
                <c:pt idx="0">
                  <c:v>0</c:v>
                </c:pt>
                <c:pt idx="1">
                  <c:v>0.64820711337925019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BA60-44AD-A291-DFA87D6B1529}"/>
            </c:ext>
          </c:extLst>
        </c:ser>
        <c:ser>
          <c:idx val="3"/>
          <c:order val="3"/>
          <c:tx>
            <c:strRef>
              <c:f>Summary!$B$374</c:f>
              <c:strCache>
                <c:ptCount val="1"/>
                <c:pt idx="0">
                  <c:v>50 Gbps QSFP28</c:v>
                </c:pt>
              </c:strCache>
            </c:strRef>
          </c:tx>
          <c:invertIfNegative val="0"/>
          <c:cat>
            <c:numRef>
              <c:f>Summary!$P$207:$Z$207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Summary!$P$374:$Z$374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BA60-44AD-A291-DFA87D6B1529}"/>
            </c:ext>
          </c:extLst>
        </c:ser>
        <c:ser>
          <c:idx val="4"/>
          <c:order val="4"/>
          <c:tx>
            <c:strRef>
              <c:f>Summary!$B$375</c:f>
              <c:strCache>
                <c:ptCount val="1"/>
                <c:pt idx="0">
                  <c:v>100 Gbps QSFP28</c:v>
                </c:pt>
              </c:strCache>
            </c:strRef>
          </c:tx>
          <c:invertIfNegative val="0"/>
          <c:cat>
            <c:numRef>
              <c:f>Summary!$P$207:$Z$207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Summary!$P$375:$Z$375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BA60-44AD-A291-DFA87D6B1529}"/>
            </c:ext>
          </c:extLst>
        </c:ser>
        <c:ser>
          <c:idx val="5"/>
          <c:order val="5"/>
          <c:tx>
            <c:strRef>
              <c:f>Summary!$B$376</c:f>
              <c:strCache>
                <c:ptCount val="1"/>
                <c:pt idx="0">
                  <c:v>200 Gbps All</c:v>
                </c:pt>
              </c:strCache>
            </c:strRef>
          </c:tx>
          <c:invertIfNegative val="0"/>
          <c:cat>
            <c:numRef>
              <c:f>Summary!$P$207:$Z$207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Summary!$P$376:$Z$376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BA60-44AD-A291-DFA87D6B1529}"/>
            </c:ext>
          </c:extLst>
        </c:ser>
        <c:dLbls>
          <c:showLegendKey val="0"/>
          <c:showVal val="0"/>
          <c:showCatName val="0"/>
          <c:showSerName val="0"/>
          <c:showPercent val="0"/>
          <c:showBubbleSize val="0"/>
        </c:dLbls>
        <c:gapWidth val="150"/>
        <c:overlap val="100"/>
        <c:axId val="78578048"/>
        <c:axId val="78579584"/>
      </c:barChart>
      <c:catAx>
        <c:axId val="78578048"/>
        <c:scaling>
          <c:orientation val="minMax"/>
        </c:scaling>
        <c:delete val="0"/>
        <c:axPos val="b"/>
        <c:numFmt formatCode="General" sourceLinked="1"/>
        <c:majorTickMark val="out"/>
        <c:minorTickMark val="none"/>
        <c:tickLblPos val="nextTo"/>
        <c:txPr>
          <a:bodyPr/>
          <a:lstStyle/>
          <a:p>
            <a:pPr>
              <a:defRPr sz="1200"/>
            </a:pPr>
            <a:endParaRPr lang="en-US"/>
          </a:p>
        </c:txPr>
        <c:crossAx val="78579584"/>
        <c:crosses val="autoZero"/>
        <c:auto val="1"/>
        <c:lblAlgn val="ctr"/>
        <c:lblOffset val="100"/>
        <c:noMultiLvlLbl val="0"/>
      </c:catAx>
      <c:valAx>
        <c:axId val="78579584"/>
        <c:scaling>
          <c:orientation val="minMax"/>
        </c:scaling>
        <c:delete val="0"/>
        <c:axPos val="l"/>
        <c:majorGridlines/>
        <c:numFmt formatCode="_(&quot;$&quot;* #,##0_);_(&quot;$&quot;* \(#,##0\);_(&quot;$&quot;* &quot;-&quot;??_);_(@_)" sourceLinked="1"/>
        <c:majorTickMark val="out"/>
        <c:minorTickMark val="none"/>
        <c:tickLblPos val="nextTo"/>
        <c:txPr>
          <a:bodyPr/>
          <a:lstStyle/>
          <a:p>
            <a:pPr>
              <a:defRPr sz="1200"/>
            </a:pPr>
            <a:endParaRPr lang="en-US"/>
          </a:p>
        </c:txPr>
        <c:crossAx val="78578048"/>
        <c:crosses val="autoZero"/>
        <c:crossBetween val="between"/>
      </c:valAx>
    </c:plotArea>
    <c:legend>
      <c:legendPos val="t"/>
      <c:layout>
        <c:manualLayout>
          <c:xMode val="edge"/>
          <c:yMode val="edge"/>
          <c:x val="0.13843987666733515"/>
          <c:y val="2.4662362820808376E-2"/>
          <c:w val="0.61663120429777563"/>
          <c:h val="0.1327258588044360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Summary!$B$371</c:f>
              <c:strCache>
                <c:ptCount val="1"/>
                <c:pt idx="0">
                  <c:v>1 Gbps SFP</c:v>
                </c:pt>
              </c:strCache>
            </c:strRef>
          </c:tx>
          <c:spPr>
            <a:ln>
              <a:solidFill>
                <a:schemeClr val="accent2"/>
              </a:solidFill>
            </a:ln>
          </c:spPr>
          <c:marker>
            <c:spPr>
              <a:solidFill>
                <a:schemeClr val="accent2"/>
              </a:solidFill>
              <a:ln>
                <a:solidFill>
                  <a:schemeClr val="accent2"/>
                </a:solidFill>
              </a:ln>
            </c:spPr>
          </c:marker>
          <c:cat>
            <c:numRef>
              <c:f>Summary!$C$370:$M$370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Summary!$C$371:$M$371</c:f>
              <c:numCache>
                <c:formatCode>_(* #,##0_);_(* \(#,##0\);_(* "-"??_);_(@_)</c:formatCode>
                <c:ptCount val="11"/>
                <c:pt idx="0">
                  <c:v>645299.15212500002</c:v>
                </c:pt>
                <c:pt idx="1">
                  <c:v>643657.505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DFC6-45E3-91FF-BCAA65422BD8}"/>
            </c:ext>
          </c:extLst>
        </c:ser>
        <c:ser>
          <c:idx val="0"/>
          <c:order val="1"/>
          <c:tx>
            <c:strRef>
              <c:f>Summary!$B$372</c:f>
              <c:strCache>
                <c:ptCount val="1"/>
                <c:pt idx="0">
                  <c:v>10 Gbps SFP+</c:v>
                </c:pt>
              </c:strCache>
            </c:strRef>
          </c:tx>
          <c:cat>
            <c:numRef>
              <c:f>Summary!$C$370:$M$370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Summary!$C$372:$M$372</c:f>
              <c:numCache>
                <c:formatCode>_(* #,##0_);_(* \(#,##0\);_(* "-"??_);_(@_)</c:formatCode>
                <c:ptCount val="11"/>
                <c:pt idx="0">
                  <c:v>611911.03362</c:v>
                </c:pt>
                <c:pt idx="1">
                  <c:v>631237.18920000002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DFC6-45E3-91FF-BCAA65422BD8}"/>
            </c:ext>
          </c:extLst>
        </c:ser>
        <c:ser>
          <c:idx val="1"/>
          <c:order val="2"/>
          <c:tx>
            <c:strRef>
              <c:f>Summary!$B$373</c:f>
              <c:strCache>
                <c:ptCount val="1"/>
                <c:pt idx="0">
                  <c:v>25 Gbps SFP28</c:v>
                </c:pt>
              </c:strCache>
            </c:strRef>
          </c:tx>
          <c:spPr>
            <a:ln>
              <a:solidFill>
                <a:schemeClr val="accent3"/>
              </a:solidFill>
            </a:ln>
          </c:spPr>
          <c:marker>
            <c:symbol val="square"/>
            <c:size val="5"/>
            <c:spPr>
              <a:solidFill>
                <a:schemeClr val="accent3"/>
              </a:solidFill>
              <a:ln>
                <a:solidFill>
                  <a:schemeClr val="accent3"/>
                </a:solidFill>
              </a:ln>
            </c:spPr>
          </c:marker>
          <c:cat>
            <c:numRef>
              <c:f>Summary!$C$370:$M$370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Summary!$C$373:$M$373</c:f>
              <c:numCache>
                <c:formatCode>_(* #,##0_);_(* \(#,##0\);_(* "-"??_);_(@_)</c:formatCode>
                <c:ptCount val="11"/>
                <c:pt idx="0">
                  <c:v>0</c:v>
                </c:pt>
                <c:pt idx="1">
                  <c:v>2000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DFC6-45E3-91FF-BCAA65422BD8}"/>
            </c:ext>
          </c:extLst>
        </c:ser>
        <c:ser>
          <c:idx val="3"/>
          <c:order val="3"/>
          <c:tx>
            <c:strRef>
              <c:f>Summary!$B$374</c:f>
              <c:strCache>
                <c:ptCount val="1"/>
                <c:pt idx="0">
                  <c:v>50 Gbps QSFP28</c:v>
                </c:pt>
              </c:strCache>
            </c:strRef>
          </c:tx>
          <c:marker>
            <c:symbol val="triangle"/>
            <c:size val="7"/>
          </c:marker>
          <c:cat>
            <c:numRef>
              <c:f>Summary!$C$370:$M$370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Summary!$C$374:$M$374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DFC6-45E3-91FF-BCAA65422BD8}"/>
            </c:ext>
          </c:extLst>
        </c:ser>
        <c:ser>
          <c:idx val="7"/>
          <c:order val="4"/>
          <c:tx>
            <c:strRef>
              <c:f>Summary!$B$375</c:f>
              <c:strCache>
                <c:ptCount val="1"/>
                <c:pt idx="0">
                  <c:v>100 Gbps QSFP28</c:v>
                </c:pt>
              </c:strCache>
            </c:strRef>
          </c:tx>
          <c:cat>
            <c:numRef>
              <c:f>Summary!$C$370:$M$370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Summary!$C$375:$M$375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DFC6-45E3-91FF-BCAA65422BD8}"/>
            </c:ext>
          </c:extLst>
        </c:ser>
        <c:ser>
          <c:idx val="4"/>
          <c:order val="5"/>
          <c:tx>
            <c:strRef>
              <c:f>Summary!$B$376</c:f>
              <c:strCache>
                <c:ptCount val="1"/>
                <c:pt idx="0">
                  <c:v>200 Gbps All</c:v>
                </c:pt>
              </c:strCache>
            </c:strRef>
          </c:tx>
          <c:cat>
            <c:numRef>
              <c:f>Summary!$C$370:$M$370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Summary!$C$376:$M$376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DFC6-45E3-91FF-BCAA65422BD8}"/>
            </c:ext>
          </c:extLst>
        </c:ser>
        <c:dLbls>
          <c:showLegendKey val="0"/>
          <c:showVal val="0"/>
          <c:showCatName val="0"/>
          <c:showSerName val="0"/>
          <c:showPercent val="0"/>
          <c:showBubbleSize val="0"/>
        </c:dLbls>
        <c:marker val="1"/>
        <c:smooth val="0"/>
        <c:axId val="78627968"/>
        <c:axId val="78629504"/>
      </c:lineChart>
      <c:catAx>
        <c:axId val="78627968"/>
        <c:scaling>
          <c:orientation val="minMax"/>
        </c:scaling>
        <c:delete val="0"/>
        <c:axPos val="b"/>
        <c:numFmt formatCode="General" sourceLinked="1"/>
        <c:majorTickMark val="out"/>
        <c:minorTickMark val="none"/>
        <c:tickLblPos val="nextTo"/>
        <c:txPr>
          <a:bodyPr/>
          <a:lstStyle/>
          <a:p>
            <a:pPr>
              <a:defRPr sz="1200"/>
            </a:pPr>
            <a:endParaRPr lang="en-US"/>
          </a:p>
        </c:txPr>
        <c:crossAx val="78629504"/>
        <c:crosses val="autoZero"/>
        <c:auto val="1"/>
        <c:lblAlgn val="ctr"/>
        <c:lblOffset val="100"/>
        <c:noMultiLvlLbl val="0"/>
      </c:catAx>
      <c:valAx>
        <c:axId val="78629504"/>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78627968"/>
        <c:crosses val="autoZero"/>
        <c:crossBetween val="between"/>
      </c:valAx>
    </c:plotArea>
    <c:legend>
      <c:legendPos val="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50444857461162"/>
          <c:y val="7.3056983139482473E-2"/>
          <c:w val="0.8240705279332925"/>
          <c:h val="0.8240053872509242"/>
        </c:manualLayout>
      </c:layout>
      <c:barChart>
        <c:barDir val="col"/>
        <c:grouping val="stacked"/>
        <c:varyColors val="0"/>
        <c:ser>
          <c:idx val="0"/>
          <c:order val="0"/>
          <c:tx>
            <c:strRef>
              <c:f>Summary!$B$371</c:f>
              <c:strCache>
                <c:ptCount val="1"/>
                <c:pt idx="0">
                  <c:v>1 Gbps SFP</c:v>
                </c:pt>
              </c:strCache>
            </c:strRef>
          </c:tx>
          <c:invertIfNegative val="0"/>
          <c:cat>
            <c:numRef>
              <c:f>Summary!$C$370:$M$370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Summary!$C$371:$M$371</c:f>
              <c:numCache>
                <c:formatCode>_(* #,##0_);_(* \(#,##0\);_(* "-"??_);_(@_)</c:formatCode>
                <c:ptCount val="11"/>
                <c:pt idx="0">
                  <c:v>645299.15212500002</c:v>
                </c:pt>
                <c:pt idx="1">
                  <c:v>643657.505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579C-4629-ADA2-694D336FD9B2}"/>
            </c:ext>
          </c:extLst>
        </c:ser>
        <c:ser>
          <c:idx val="1"/>
          <c:order val="1"/>
          <c:tx>
            <c:strRef>
              <c:f>Summary!$B$372</c:f>
              <c:strCache>
                <c:ptCount val="1"/>
                <c:pt idx="0">
                  <c:v>10 Gbps SFP+</c:v>
                </c:pt>
              </c:strCache>
            </c:strRef>
          </c:tx>
          <c:invertIfNegative val="0"/>
          <c:cat>
            <c:numRef>
              <c:f>Summary!$C$370:$M$370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Summary!$C$372:$M$372</c:f>
              <c:numCache>
                <c:formatCode>_(* #,##0_);_(* \(#,##0\);_(* "-"??_);_(@_)</c:formatCode>
                <c:ptCount val="11"/>
                <c:pt idx="0">
                  <c:v>611911.03362</c:v>
                </c:pt>
                <c:pt idx="1">
                  <c:v>631237.18920000002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579C-4629-ADA2-694D336FD9B2}"/>
            </c:ext>
          </c:extLst>
        </c:ser>
        <c:ser>
          <c:idx val="2"/>
          <c:order val="2"/>
          <c:tx>
            <c:strRef>
              <c:f>Summary!$B$373</c:f>
              <c:strCache>
                <c:ptCount val="1"/>
                <c:pt idx="0">
                  <c:v>25 Gbps SFP28</c:v>
                </c:pt>
              </c:strCache>
            </c:strRef>
          </c:tx>
          <c:invertIfNegative val="0"/>
          <c:cat>
            <c:numRef>
              <c:f>Summary!$C$370:$M$370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Summary!$C$373:$M$373</c:f>
              <c:numCache>
                <c:formatCode>_(* #,##0_);_(* \(#,##0\);_(* "-"??_);_(@_)</c:formatCode>
                <c:ptCount val="11"/>
                <c:pt idx="0">
                  <c:v>0</c:v>
                </c:pt>
                <c:pt idx="1">
                  <c:v>2000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579C-4629-ADA2-694D336FD9B2}"/>
            </c:ext>
          </c:extLst>
        </c:ser>
        <c:ser>
          <c:idx val="3"/>
          <c:order val="3"/>
          <c:tx>
            <c:strRef>
              <c:f>Summary!$B$374</c:f>
              <c:strCache>
                <c:ptCount val="1"/>
                <c:pt idx="0">
                  <c:v>50 Gbps QSFP28</c:v>
                </c:pt>
              </c:strCache>
            </c:strRef>
          </c:tx>
          <c:invertIfNegative val="0"/>
          <c:cat>
            <c:numRef>
              <c:f>Summary!$C$370:$M$370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Summary!$C$374:$M$374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579C-4629-ADA2-694D336FD9B2}"/>
            </c:ext>
          </c:extLst>
        </c:ser>
        <c:ser>
          <c:idx val="4"/>
          <c:order val="4"/>
          <c:tx>
            <c:strRef>
              <c:f>Summary!$B$375</c:f>
              <c:strCache>
                <c:ptCount val="1"/>
                <c:pt idx="0">
                  <c:v>100 Gbps QSFP28</c:v>
                </c:pt>
              </c:strCache>
            </c:strRef>
          </c:tx>
          <c:invertIfNegative val="0"/>
          <c:cat>
            <c:numRef>
              <c:f>Summary!$C$370:$M$370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Summary!$C$375:$M$375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579C-4629-ADA2-694D336FD9B2}"/>
            </c:ext>
          </c:extLst>
        </c:ser>
        <c:ser>
          <c:idx val="5"/>
          <c:order val="5"/>
          <c:tx>
            <c:strRef>
              <c:f>Summary!$B$376</c:f>
              <c:strCache>
                <c:ptCount val="1"/>
                <c:pt idx="0">
                  <c:v>200 Gbps All</c:v>
                </c:pt>
              </c:strCache>
            </c:strRef>
          </c:tx>
          <c:invertIfNegative val="0"/>
          <c:cat>
            <c:numRef>
              <c:f>Summary!$C$370:$M$370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Summary!$C$376:$M$376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579C-4629-ADA2-694D336FD9B2}"/>
            </c:ext>
          </c:extLst>
        </c:ser>
        <c:dLbls>
          <c:showLegendKey val="0"/>
          <c:showVal val="0"/>
          <c:showCatName val="0"/>
          <c:showSerName val="0"/>
          <c:showPercent val="0"/>
          <c:showBubbleSize val="0"/>
        </c:dLbls>
        <c:gapWidth val="150"/>
        <c:overlap val="100"/>
        <c:axId val="78665600"/>
        <c:axId val="78667136"/>
      </c:barChart>
      <c:catAx>
        <c:axId val="78665600"/>
        <c:scaling>
          <c:orientation val="minMax"/>
        </c:scaling>
        <c:delete val="0"/>
        <c:axPos val="b"/>
        <c:numFmt formatCode="General" sourceLinked="1"/>
        <c:majorTickMark val="out"/>
        <c:minorTickMark val="none"/>
        <c:tickLblPos val="nextTo"/>
        <c:txPr>
          <a:bodyPr/>
          <a:lstStyle/>
          <a:p>
            <a:pPr>
              <a:defRPr sz="1200"/>
            </a:pPr>
            <a:endParaRPr lang="en-US"/>
          </a:p>
        </c:txPr>
        <c:crossAx val="78667136"/>
        <c:crosses val="autoZero"/>
        <c:auto val="1"/>
        <c:lblAlgn val="ctr"/>
        <c:lblOffset val="100"/>
        <c:noMultiLvlLbl val="0"/>
      </c:catAx>
      <c:valAx>
        <c:axId val="78667136"/>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78665600"/>
        <c:crosses val="autoZero"/>
        <c:crossBetween val="between"/>
      </c:valAx>
    </c:plotArea>
    <c:legend>
      <c:legendPos val="t"/>
      <c:layout>
        <c:manualLayout>
          <c:xMode val="edge"/>
          <c:yMode val="edge"/>
          <c:x val="0.15760580497904994"/>
          <c:y val="8.5494432422685063E-2"/>
          <c:w val="0.21843675109512403"/>
          <c:h val="0.354583671445316"/>
        </c:manualLayout>
      </c:layout>
      <c:overlay val="0"/>
      <c:spPr>
        <a:solidFill>
          <a:schemeClr val="bg1"/>
        </a:solidFill>
        <a:ln>
          <a:solidFill>
            <a:sysClr val="windowText" lastClr="000000"/>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Access Optics Shipment Forecast</a:t>
            </a:r>
          </a:p>
        </c:rich>
      </c:tx>
      <c:layout>
        <c:manualLayout>
          <c:xMode val="edge"/>
          <c:yMode val="edge"/>
          <c:x val="0.28866770338087322"/>
          <c:y val="0"/>
        </c:manualLayout>
      </c:layout>
      <c:overlay val="0"/>
    </c:title>
    <c:autoTitleDeleted val="0"/>
    <c:plotArea>
      <c:layout>
        <c:manualLayout>
          <c:layoutTarget val="inner"/>
          <c:xMode val="edge"/>
          <c:yMode val="edge"/>
          <c:x val="0.21984464718116487"/>
          <c:y val="0.2308138822895491"/>
          <c:w val="0.74865998821002611"/>
          <c:h val="0.67422284269623167"/>
        </c:manualLayout>
      </c:layout>
      <c:barChart>
        <c:barDir val="col"/>
        <c:grouping val="stacked"/>
        <c:varyColors val="0"/>
        <c:ser>
          <c:idx val="0"/>
          <c:order val="0"/>
          <c:tx>
            <c:strRef>
              <c:f>Summary!$B$53</c:f>
              <c:strCache>
                <c:ptCount val="1"/>
                <c:pt idx="0">
                  <c:v>FTTx - PON</c:v>
                </c:pt>
              </c:strCache>
            </c:strRef>
          </c:tx>
          <c:invertIfNegative val="0"/>
          <c:cat>
            <c:numRef>
              <c:f>Summary!$C$52:$M$52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Summary!$C$53:$M$53</c:f>
              <c:numCache>
                <c:formatCode>_(* #,##0_);_(* \(#,##0\);_(* "-"??_);_(@_)</c:formatCode>
                <c:ptCount val="11"/>
                <c:pt idx="0">
                  <c:v>102378700.34134303</c:v>
                </c:pt>
                <c:pt idx="1">
                  <c:v>77940398.274823561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4C95-44B2-B6AE-243899BF97E2}"/>
            </c:ext>
          </c:extLst>
        </c:ser>
        <c:ser>
          <c:idx val="2"/>
          <c:order val="1"/>
          <c:tx>
            <c:strRef>
              <c:f>Summary!$B$54</c:f>
              <c:strCache>
                <c:ptCount val="1"/>
                <c:pt idx="0">
                  <c:v>Fronthaul - grey</c:v>
                </c:pt>
              </c:strCache>
            </c:strRef>
          </c:tx>
          <c:invertIfNegative val="0"/>
          <c:cat>
            <c:numRef>
              <c:f>Summary!$C$52:$M$52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Summary!$C$54:$M$54</c:f>
              <c:numCache>
                <c:formatCode>_(* #,##0_);_(* \(#,##0\);_(* "-"??_);_(@_)</c:formatCode>
                <c:ptCount val="11"/>
                <c:pt idx="0">
                  <c:v>18984134.435853966</c:v>
                </c:pt>
                <c:pt idx="1">
                  <c:v>12924554.544593539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4C95-44B2-B6AE-243899BF97E2}"/>
            </c:ext>
          </c:extLst>
        </c:ser>
        <c:ser>
          <c:idx val="3"/>
          <c:order val="2"/>
          <c:tx>
            <c:strRef>
              <c:f>Summary!$B$55</c:f>
              <c:strCache>
                <c:ptCount val="1"/>
                <c:pt idx="0">
                  <c:v>Fronthaul - WDM </c:v>
                </c:pt>
              </c:strCache>
            </c:strRef>
          </c:tx>
          <c:invertIfNegative val="0"/>
          <c:cat>
            <c:numRef>
              <c:f>Summary!$C$52:$M$52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Summary!$C$55:$M$55</c:f>
              <c:numCache>
                <c:formatCode>_(* #,##0_);_(* \(#,##0\);_(* "-"??_);_(@_)</c:formatCode>
                <c:ptCount val="11"/>
                <c:pt idx="0">
                  <c:v>39985.336519634919</c:v>
                </c:pt>
                <c:pt idx="1">
                  <c:v>75000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4C95-44B2-B6AE-243899BF97E2}"/>
            </c:ext>
          </c:extLst>
        </c:ser>
        <c:ser>
          <c:idx val="4"/>
          <c:order val="3"/>
          <c:tx>
            <c:strRef>
              <c:f>Summary!$B$56</c:f>
              <c:strCache>
                <c:ptCount val="1"/>
                <c:pt idx="0">
                  <c:v>Backhaul &amp; Midhaul</c:v>
                </c:pt>
              </c:strCache>
            </c:strRef>
          </c:tx>
          <c:invertIfNegative val="0"/>
          <c:cat>
            <c:numRef>
              <c:f>Summary!$C$52:$M$52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Summary!$C$56:$M$56</c:f>
              <c:numCache>
                <c:formatCode>_(* #,##0_);_(* \(#,##0\);_(* "-"??_);_(@_)</c:formatCode>
                <c:ptCount val="11"/>
                <c:pt idx="0">
                  <c:v>1257210.1857450001</c:v>
                </c:pt>
                <c:pt idx="1">
                  <c:v>1276894.6941999998</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4C95-44B2-B6AE-243899BF97E2}"/>
            </c:ext>
          </c:extLst>
        </c:ser>
        <c:dLbls>
          <c:showLegendKey val="0"/>
          <c:showVal val="0"/>
          <c:showCatName val="0"/>
          <c:showSerName val="0"/>
          <c:showPercent val="0"/>
          <c:showBubbleSize val="0"/>
        </c:dLbls>
        <c:gapWidth val="150"/>
        <c:overlap val="100"/>
        <c:axId val="78779904"/>
        <c:axId val="78781440"/>
      </c:barChart>
      <c:catAx>
        <c:axId val="78779904"/>
        <c:scaling>
          <c:orientation val="minMax"/>
        </c:scaling>
        <c:delete val="0"/>
        <c:axPos val="b"/>
        <c:numFmt formatCode="General" sourceLinked="1"/>
        <c:majorTickMark val="out"/>
        <c:minorTickMark val="none"/>
        <c:tickLblPos val="nextTo"/>
        <c:txPr>
          <a:bodyPr/>
          <a:lstStyle/>
          <a:p>
            <a:pPr>
              <a:defRPr sz="1400" b="0"/>
            </a:pPr>
            <a:endParaRPr lang="en-US"/>
          </a:p>
        </c:txPr>
        <c:crossAx val="78781440"/>
        <c:crosses val="autoZero"/>
        <c:auto val="1"/>
        <c:lblAlgn val="ctr"/>
        <c:lblOffset val="100"/>
        <c:tickMarkSkip val="1"/>
        <c:noMultiLvlLbl val="0"/>
      </c:catAx>
      <c:valAx>
        <c:axId val="78781440"/>
        <c:scaling>
          <c:orientation val="minMax"/>
        </c:scaling>
        <c:delete val="0"/>
        <c:axPos val="l"/>
        <c:majorGridlines/>
        <c:title>
          <c:tx>
            <c:rich>
              <a:bodyPr rot="-5400000" vert="horz"/>
              <a:lstStyle/>
              <a:p>
                <a:pPr>
                  <a:defRPr sz="1400"/>
                </a:pPr>
                <a:r>
                  <a:rPr lang="en-US" sz="1400"/>
                  <a:t>Units shipped annually</a:t>
                </a:r>
              </a:p>
            </c:rich>
          </c:tx>
          <c:layout>
            <c:manualLayout>
              <c:xMode val="edge"/>
              <c:yMode val="edge"/>
              <c:x val="7.7746600823613895E-3"/>
              <c:y val="0.2730702651246622"/>
            </c:manualLayout>
          </c:layout>
          <c:overlay val="0"/>
        </c:title>
        <c:numFmt formatCode="_(* #,##0_);_(* \(#,##0\);_(* &quot;-&quot;??_);_(@_)" sourceLinked="1"/>
        <c:majorTickMark val="out"/>
        <c:minorTickMark val="none"/>
        <c:tickLblPos val="nextTo"/>
        <c:txPr>
          <a:bodyPr/>
          <a:lstStyle/>
          <a:p>
            <a:pPr>
              <a:defRPr sz="1400">
                <a:solidFill>
                  <a:sysClr val="windowText" lastClr="000000"/>
                </a:solidFill>
              </a:defRPr>
            </a:pPr>
            <a:endParaRPr lang="en-US"/>
          </a:p>
        </c:txPr>
        <c:crossAx val="78779904"/>
        <c:crosses val="autoZero"/>
        <c:crossBetween val="between"/>
      </c:valAx>
    </c:plotArea>
    <c:legend>
      <c:legendPos val="t"/>
      <c:layout>
        <c:manualLayout>
          <c:xMode val="edge"/>
          <c:yMode val="edge"/>
          <c:x val="8.0747676725691775E-2"/>
          <c:y val="8.2861287902311287E-2"/>
          <c:w val="0.89203451977613102"/>
          <c:h val="0.11620285484289145"/>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Access Optics Revenue Forecast</a:t>
            </a:r>
          </a:p>
        </c:rich>
      </c:tx>
      <c:layout>
        <c:manualLayout>
          <c:xMode val="edge"/>
          <c:yMode val="edge"/>
          <c:x val="0.28637990986981193"/>
          <c:y val="0"/>
        </c:manualLayout>
      </c:layout>
      <c:overlay val="0"/>
    </c:title>
    <c:autoTitleDeleted val="0"/>
    <c:plotArea>
      <c:layout>
        <c:manualLayout>
          <c:layoutTarget val="inner"/>
          <c:xMode val="edge"/>
          <c:yMode val="edge"/>
          <c:x val="0.16837306895375981"/>
          <c:y val="0.22084272350797832"/>
          <c:w val="0.81931994199835889"/>
          <c:h val="0.6839726835250648"/>
        </c:manualLayout>
      </c:layout>
      <c:barChart>
        <c:barDir val="col"/>
        <c:grouping val="stacked"/>
        <c:varyColors val="0"/>
        <c:ser>
          <c:idx val="0"/>
          <c:order val="0"/>
          <c:tx>
            <c:strRef>
              <c:f>Summary!$B$53</c:f>
              <c:strCache>
                <c:ptCount val="1"/>
                <c:pt idx="0">
                  <c:v>FTTx - PON</c:v>
                </c:pt>
              </c:strCache>
            </c:strRef>
          </c:tx>
          <c:invertIfNegative val="0"/>
          <c:cat>
            <c:numRef>
              <c:f>Summary!$P$52:$Z$52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Summary!$P$53:$Z$53</c:f>
              <c:numCache>
                <c:formatCode>_("$"* #,##0_);_("$"* \(#,##0\);_("$"* "-"??_);_(@_)</c:formatCode>
                <c:ptCount val="11"/>
                <c:pt idx="0">
                  <c:v>1136.246572946859</c:v>
                </c:pt>
                <c:pt idx="1">
                  <c:v>1013.163602195335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78BB-41FC-BC64-5F329859B4AB}"/>
            </c:ext>
          </c:extLst>
        </c:ser>
        <c:ser>
          <c:idx val="2"/>
          <c:order val="1"/>
          <c:tx>
            <c:strRef>
              <c:f>Summary!$B$54</c:f>
              <c:strCache>
                <c:ptCount val="1"/>
                <c:pt idx="0">
                  <c:v>Fronthaul - grey</c:v>
                </c:pt>
              </c:strCache>
            </c:strRef>
          </c:tx>
          <c:invertIfNegative val="0"/>
          <c:cat>
            <c:numRef>
              <c:f>Summary!$P$52:$Z$52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Summary!$P$54:$Z$54</c:f>
              <c:numCache>
                <c:formatCode>_("$"* #,##0_);_("$"* \(#,##0\);_("$"* "-"??_);_(@_)</c:formatCode>
                <c:ptCount val="11"/>
                <c:pt idx="0">
                  <c:v>364.66327292004905</c:v>
                </c:pt>
                <c:pt idx="1">
                  <c:v>219.55397325328306</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78BB-41FC-BC64-5F329859B4AB}"/>
            </c:ext>
          </c:extLst>
        </c:ser>
        <c:ser>
          <c:idx val="3"/>
          <c:order val="2"/>
          <c:tx>
            <c:strRef>
              <c:f>Summary!$B$55</c:f>
              <c:strCache>
                <c:ptCount val="1"/>
                <c:pt idx="0">
                  <c:v>Fronthaul - WDM </c:v>
                </c:pt>
              </c:strCache>
            </c:strRef>
          </c:tx>
          <c:invertIfNegative val="0"/>
          <c:cat>
            <c:numRef>
              <c:f>Summary!$P$52:$Z$52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Summary!$P$55:$Z$55</c:f>
              <c:numCache>
                <c:formatCode>_("$"* #,##0_);_("$"* \(#,##0\);_("$"* "-"??_);_(@_)</c:formatCode>
                <c:ptCount val="11"/>
                <c:pt idx="0">
                  <c:v>17.593548068639365</c:v>
                </c:pt>
                <c:pt idx="1">
                  <c:v>27.794950399771679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78BB-41FC-BC64-5F329859B4AB}"/>
            </c:ext>
          </c:extLst>
        </c:ser>
        <c:ser>
          <c:idx val="4"/>
          <c:order val="3"/>
          <c:tx>
            <c:strRef>
              <c:f>Summary!$B$56</c:f>
              <c:strCache>
                <c:ptCount val="1"/>
                <c:pt idx="0">
                  <c:v>Backhaul &amp; Midhaul</c:v>
                </c:pt>
              </c:strCache>
            </c:strRef>
          </c:tx>
          <c:invertIfNegative val="0"/>
          <c:cat>
            <c:numRef>
              <c:f>Summary!$P$52:$Z$52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Summary!$P$56:$Z$56</c:f>
              <c:numCache>
                <c:formatCode>_("$"* #,##0_);_("$"* \(#,##0\);_("$"* "-"??_);_(@_)</c:formatCode>
                <c:ptCount val="11"/>
                <c:pt idx="0">
                  <c:v>122.25775506511425</c:v>
                </c:pt>
                <c:pt idx="1">
                  <c:v>103.69885054896281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78BB-41FC-BC64-5F329859B4AB}"/>
            </c:ext>
          </c:extLst>
        </c:ser>
        <c:dLbls>
          <c:showLegendKey val="0"/>
          <c:showVal val="0"/>
          <c:showCatName val="0"/>
          <c:showSerName val="0"/>
          <c:showPercent val="0"/>
          <c:showBubbleSize val="0"/>
        </c:dLbls>
        <c:gapWidth val="150"/>
        <c:overlap val="100"/>
        <c:axId val="78813056"/>
        <c:axId val="78814592"/>
      </c:barChart>
      <c:catAx>
        <c:axId val="78813056"/>
        <c:scaling>
          <c:orientation val="minMax"/>
        </c:scaling>
        <c:delete val="0"/>
        <c:axPos val="b"/>
        <c:numFmt formatCode="General" sourceLinked="1"/>
        <c:majorTickMark val="out"/>
        <c:minorTickMark val="none"/>
        <c:tickLblPos val="nextTo"/>
        <c:txPr>
          <a:bodyPr/>
          <a:lstStyle/>
          <a:p>
            <a:pPr>
              <a:defRPr sz="1400" b="0"/>
            </a:pPr>
            <a:endParaRPr lang="en-US"/>
          </a:p>
        </c:txPr>
        <c:crossAx val="78814592"/>
        <c:crosses val="autoZero"/>
        <c:auto val="1"/>
        <c:lblAlgn val="ctr"/>
        <c:lblOffset val="100"/>
        <c:noMultiLvlLbl val="0"/>
      </c:catAx>
      <c:valAx>
        <c:axId val="78814592"/>
        <c:scaling>
          <c:orientation val="minMax"/>
        </c:scaling>
        <c:delete val="0"/>
        <c:axPos val="l"/>
        <c:majorGridlines/>
        <c:title>
          <c:tx>
            <c:rich>
              <a:bodyPr rot="-5400000" vert="horz"/>
              <a:lstStyle/>
              <a:p>
                <a:pPr>
                  <a:defRPr sz="1400"/>
                </a:pPr>
                <a:r>
                  <a:rPr lang="en-US" sz="1400"/>
                  <a:t>Annual sales ($ millions)</a:t>
                </a:r>
              </a:p>
            </c:rich>
          </c:tx>
          <c:layout>
            <c:manualLayout>
              <c:xMode val="edge"/>
              <c:yMode val="edge"/>
              <c:x val="2.4439607210415045E-2"/>
              <c:y val="0.29163812835906661"/>
            </c:manualLayout>
          </c:layout>
          <c:overlay val="0"/>
        </c:title>
        <c:numFmt formatCode="_(&quot;$&quot;* #,##0_);_(&quot;$&quot;* \(#,##0\);_(&quot;$&quot;* &quot;-&quot;??_);_(@_)" sourceLinked="1"/>
        <c:majorTickMark val="out"/>
        <c:minorTickMark val="none"/>
        <c:tickLblPos val="nextTo"/>
        <c:txPr>
          <a:bodyPr/>
          <a:lstStyle/>
          <a:p>
            <a:pPr>
              <a:defRPr sz="1200">
                <a:solidFill>
                  <a:sysClr val="windowText" lastClr="000000"/>
                </a:solidFill>
              </a:defRPr>
            </a:pPr>
            <a:endParaRPr lang="en-US"/>
          </a:p>
        </c:txPr>
        <c:crossAx val="78813056"/>
        <c:crosses val="autoZero"/>
        <c:crossBetween val="between"/>
      </c:valAx>
    </c:plotArea>
    <c:legend>
      <c:legendPos val="t"/>
      <c:layout>
        <c:manualLayout>
          <c:xMode val="edge"/>
          <c:yMode val="edge"/>
          <c:x val="8.4290599223947132E-2"/>
          <c:y val="6.9277602805309743E-2"/>
          <c:w val="0.85154838570320268"/>
          <c:h val="0.12336369852650668"/>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Fronthaul transceiver shipments </a:t>
            </a:r>
          </a:p>
        </c:rich>
      </c:tx>
      <c:layout>
        <c:manualLayout>
          <c:xMode val="edge"/>
          <c:yMode val="edge"/>
          <c:x val="0.28032355915635715"/>
          <c:y val="7.1543409293934653E-3"/>
        </c:manualLayout>
      </c:layout>
      <c:overlay val="0"/>
    </c:title>
    <c:autoTitleDeleted val="0"/>
    <c:plotArea>
      <c:layout>
        <c:manualLayout>
          <c:layoutTarget val="inner"/>
          <c:xMode val="edge"/>
          <c:yMode val="edge"/>
          <c:x val="0.19382864823562293"/>
          <c:y val="0.18753204443494981"/>
          <c:w val="0.79104289563637742"/>
          <c:h val="0.67938040749839779"/>
        </c:manualLayout>
      </c:layout>
      <c:barChart>
        <c:barDir val="col"/>
        <c:grouping val="stacked"/>
        <c:varyColors val="0"/>
        <c:ser>
          <c:idx val="0"/>
          <c:order val="0"/>
          <c:tx>
            <c:strRef>
              <c:f>Summary!$B$338</c:f>
              <c:strCache>
                <c:ptCount val="1"/>
                <c:pt idx="0">
                  <c:v>25G Duplex</c:v>
                </c:pt>
              </c:strCache>
            </c:strRef>
          </c:tx>
          <c:invertIfNegative val="0"/>
          <c:cat>
            <c:numRef>
              <c:f>Summary!$C$337:$M$337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Summary!$C$338:$M$338</c:f>
              <c:numCache>
                <c:formatCode>_(* #,##0_);_(* \(#,##0\);_(* "-"??_);_(@_)</c:formatCode>
                <c:ptCount val="11"/>
                <c:pt idx="0">
                  <c:v>450</c:v>
                </c:pt>
                <c:pt idx="1">
                  <c:v>74000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3C0E-4731-A2F6-6274A58DF64A}"/>
            </c:ext>
          </c:extLst>
        </c:ser>
        <c:ser>
          <c:idx val="1"/>
          <c:order val="1"/>
          <c:tx>
            <c:strRef>
              <c:f>Summary!$B$339</c:f>
              <c:strCache>
                <c:ptCount val="1"/>
                <c:pt idx="0">
                  <c:v>25G BiDi</c:v>
                </c:pt>
              </c:strCache>
            </c:strRef>
          </c:tx>
          <c:invertIfNegative val="0"/>
          <c:cat>
            <c:numRef>
              <c:f>Summary!$C$337:$M$337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Summary!$C$339:$M$339</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3C0E-4731-A2F6-6274A58DF64A}"/>
            </c:ext>
          </c:extLst>
        </c:ser>
        <c:dLbls>
          <c:showLegendKey val="0"/>
          <c:showVal val="0"/>
          <c:showCatName val="0"/>
          <c:showSerName val="0"/>
          <c:showPercent val="0"/>
          <c:showBubbleSize val="0"/>
        </c:dLbls>
        <c:gapWidth val="150"/>
        <c:overlap val="100"/>
        <c:axId val="78844672"/>
        <c:axId val="78846208"/>
      </c:barChart>
      <c:catAx>
        <c:axId val="78844672"/>
        <c:scaling>
          <c:orientation val="minMax"/>
        </c:scaling>
        <c:delete val="0"/>
        <c:axPos val="b"/>
        <c:numFmt formatCode="General" sourceLinked="1"/>
        <c:majorTickMark val="out"/>
        <c:minorTickMark val="none"/>
        <c:tickLblPos val="nextTo"/>
        <c:txPr>
          <a:bodyPr/>
          <a:lstStyle/>
          <a:p>
            <a:pPr>
              <a:defRPr sz="1400"/>
            </a:pPr>
            <a:endParaRPr lang="en-US"/>
          </a:p>
        </c:txPr>
        <c:crossAx val="78846208"/>
        <c:crosses val="autoZero"/>
        <c:auto val="1"/>
        <c:lblAlgn val="ctr"/>
        <c:lblOffset val="100"/>
        <c:noMultiLvlLbl val="0"/>
      </c:catAx>
      <c:valAx>
        <c:axId val="78846208"/>
        <c:scaling>
          <c:orientation val="minMax"/>
        </c:scaling>
        <c:delete val="0"/>
        <c:axPos val="l"/>
        <c:majorGridlines/>
        <c:numFmt formatCode="_(* #,##0_);_(* \(#,##0\);_(* &quot;-&quot;_);_(@_)" sourceLinked="0"/>
        <c:majorTickMark val="out"/>
        <c:minorTickMark val="none"/>
        <c:tickLblPos val="nextTo"/>
        <c:txPr>
          <a:bodyPr/>
          <a:lstStyle/>
          <a:p>
            <a:pPr>
              <a:defRPr sz="1400"/>
            </a:pPr>
            <a:endParaRPr lang="en-US"/>
          </a:p>
        </c:txPr>
        <c:crossAx val="78844672"/>
        <c:crosses val="autoZero"/>
        <c:crossBetween val="between"/>
      </c:valAx>
    </c:plotArea>
    <c:legend>
      <c:legendPos val="t"/>
      <c:layout>
        <c:manualLayout>
          <c:xMode val="edge"/>
          <c:yMode val="edge"/>
          <c:x val="0.267386053380192"/>
          <c:y val="9.6689055549943406E-2"/>
          <c:w val="0.43983616540098419"/>
          <c:h val="0.10901107389883569"/>
        </c:manualLayout>
      </c:layout>
      <c:overlay val="0"/>
      <c:txPr>
        <a:bodyPr/>
        <a:lstStyle/>
        <a:p>
          <a:pPr>
            <a:defRPr sz="1600"/>
          </a:pPr>
          <a:endParaRPr lang="en-US"/>
        </a:p>
      </c:txPr>
    </c:legend>
    <c:plotVisOnly val="1"/>
    <c:dispBlanksAs val="gap"/>
    <c:showDLblsOverMax val="0"/>
  </c:chart>
  <c:spPr>
    <a:ln>
      <a:solidFill>
        <a:sysClr val="windowText" lastClr="000000"/>
      </a:solidFill>
    </a:ln>
  </c:spPr>
  <c:txPr>
    <a:bodyPr/>
    <a:lstStyle/>
    <a:p>
      <a:pPr>
        <a:defRPr sz="1000"/>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Fronthaul transceiver revenues </a:t>
            </a:r>
          </a:p>
        </c:rich>
      </c:tx>
      <c:layout>
        <c:manualLayout>
          <c:xMode val="edge"/>
          <c:yMode val="edge"/>
          <c:x val="0.29892442120526541"/>
          <c:y val="1.5258462766415792E-2"/>
        </c:manualLayout>
      </c:layout>
      <c:overlay val="0"/>
    </c:title>
    <c:autoTitleDeleted val="0"/>
    <c:plotArea>
      <c:layout>
        <c:manualLayout>
          <c:layoutTarget val="inner"/>
          <c:xMode val="edge"/>
          <c:yMode val="edge"/>
          <c:x val="0.14216535496385763"/>
          <c:y val="0.19388975281314313"/>
          <c:w val="0.82789963922748278"/>
          <c:h val="0.66442830261584507"/>
        </c:manualLayout>
      </c:layout>
      <c:barChart>
        <c:barDir val="col"/>
        <c:grouping val="stacked"/>
        <c:varyColors val="0"/>
        <c:ser>
          <c:idx val="0"/>
          <c:order val="0"/>
          <c:tx>
            <c:strRef>
              <c:f>Summary!$O$338</c:f>
              <c:strCache>
                <c:ptCount val="1"/>
                <c:pt idx="0">
                  <c:v>25G Duplex</c:v>
                </c:pt>
              </c:strCache>
            </c:strRef>
          </c:tx>
          <c:invertIfNegative val="0"/>
          <c:cat>
            <c:numRef>
              <c:f>Summary!$P$337:$Z$337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Summary!$P$338:$Z$338</c:f>
              <c:numCache>
                <c:formatCode>_("$"* #,##0_);_("$"* \(#,##0\);_("$"* "-"??_);_(@_)</c:formatCode>
                <c:ptCount val="11"/>
                <c:pt idx="0">
                  <c:v>5.6571835065807707E-2</c:v>
                </c:pt>
                <c:pt idx="1">
                  <c:v>8.125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7EB9-4FCE-B9FF-658C730A90B3}"/>
            </c:ext>
          </c:extLst>
        </c:ser>
        <c:ser>
          <c:idx val="1"/>
          <c:order val="1"/>
          <c:tx>
            <c:strRef>
              <c:f>Summary!$O$339</c:f>
              <c:strCache>
                <c:ptCount val="1"/>
                <c:pt idx="0">
                  <c:v>25G BiDi</c:v>
                </c:pt>
              </c:strCache>
            </c:strRef>
          </c:tx>
          <c:invertIfNegative val="0"/>
          <c:cat>
            <c:numRef>
              <c:f>Summary!$P$337:$Z$337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Summary!$P$339:$Z$339</c:f>
              <c:numCache>
                <c:formatCode>_("$"* #,##0_);_("$"* \(#,##0\);_("$"* "-"??_);_(@_)</c:formatCode>
                <c:ptCount val="11"/>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7EB9-4FCE-B9FF-658C730A90B3}"/>
            </c:ext>
          </c:extLst>
        </c:ser>
        <c:dLbls>
          <c:showLegendKey val="0"/>
          <c:showVal val="0"/>
          <c:showCatName val="0"/>
          <c:showSerName val="0"/>
          <c:showPercent val="0"/>
          <c:showBubbleSize val="0"/>
        </c:dLbls>
        <c:gapWidth val="150"/>
        <c:overlap val="100"/>
        <c:axId val="78891648"/>
        <c:axId val="78905728"/>
      </c:barChart>
      <c:catAx>
        <c:axId val="78891648"/>
        <c:scaling>
          <c:orientation val="minMax"/>
        </c:scaling>
        <c:delete val="0"/>
        <c:axPos val="b"/>
        <c:numFmt formatCode="General" sourceLinked="1"/>
        <c:majorTickMark val="out"/>
        <c:minorTickMark val="none"/>
        <c:tickLblPos val="nextTo"/>
        <c:txPr>
          <a:bodyPr/>
          <a:lstStyle/>
          <a:p>
            <a:pPr>
              <a:defRPr sz="1400"/>
            </a:pPr>
            <a:endParaRPr lang="en-US"/>
          </a:p>
        </c:txPr>
        <c:crossAx val="78905728"/>
        <c:crosses val="autoZero"/>
        <c:auto val="1"/>
        <c:lblAlgn val="ctr"/>
        <c:lblOffset val="100"/>
        <c:noMultiLvlLbl val="0"/>
      </c:catAx>
      <c:valAx>
        <c:axId val="78905728"/>
        <c:scaling>
          <c:orientation val="minMax"/>
        </c:scaling>
        <c:delete val="0"/>
        <c:axPos val="l"/>
        <c:majorGridlines/>
        <c:title>
          <c:tx>
            <c:rich>
              <a:bodyPr rot="-5400000" vert="horz"/>
              <a:lstStyle/>
              <a:p>
                <a:pPr>
                  <a:defRPr sz="1400"/>
                </a:pPr>
                <a:r>
                  <a:rPr lang="en-US" sz="1400"/>
                  <a:t>$ millions</a:t>
                </a:r>
              </a:p>
            </c:rich>
          </c:tx>
          <c:layout>
            <c:manualLayout>
              <c:xMode val="edge"/>
              <c:yMode val="edge"/>
              <c:x val="8.0305772130533637E-3"/>
              <c:y val="0.36656197345849006"/>
            </c:manualLayout>
          </c:layout>
          <c:overlay val="0"/>
        </c:title>
        <c:numFmt formatCode="&quot;$&quot;#,##0" sourceLinked="0"/>
        <c:majorTickMark val="out"/>
        <c:minorTickMark val="none"/>
        <c:tickLblPos val="nextTo"/>
        <c:txPr>
          <a:bodyPr/>
          <a:lstStyle/>
          <a:p>
            <a:pPr>
              <a:defRPr sz="1400"/>
            </a:pPr>
            <a:endParaRPr lang="en-US"/>
          </a:p>
        </c:txPr>
        <c:crossAx val="78891648"/>
        <c:crosses val="autoZero"/>
        <c:crossBetween val="between"/>
      </c:valAx>
    </c:plotArea>
    <c:legend>
      <c:legendPos val="t"/>
      <c:layout>
        <c:manualLayout>
          <c:xMode val="edge"/>
          <c:yMode val="edge"/>
          <c:x val="0.29964442330892377"/>
          <c:y val="9.0639380262255098E-2"/>
          <c:w val="0.43977392105423224"/>
          <c:h val="0.11085187295737982"/>
        </c:manualLayout>
      </c:layout>
      <c:overlay val="0"/>
      <c:txPr>
        <a:bodyPr/>
        <a:lstStyle/>
        <a:p>
          <a:pPr>
            <a:defRPr sz="1600"/>
          </a:pPr>
          <a:endParaRPr lang="en-US"/>
        </a:p>
      </c:txPr>
    </c:legend>
    <c:plotVisOnly val="1"/>
    <c:dispBlanksAs val="gap"/>
    <c:showDLblsOverMax val="0"/>
  </c:chart>
  <c:spPr>
    <a:ln>
      <a:solidFill>
        <a:sysClr val="windowText" lastClr="000000"/>
      </a:solidFill>
    </a:ln>
  </c:spPr>
  <c:txPr>
    <a:bodyPr/>
    <a:lstStyle/>
    <a:p>
      <a:pPr>
        <a:defRPr sz="1000"/>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73751724981117"/>
          <c:y val="0.13355115848001123"/>
          <c:w val="0.80832747851468489"/>
          <c:h val="0.7247669092199901"/>
        </c:manualLayout>
      </c:layout>
      <c:barChart>
        <c:barDir val="col"/>
        <c:grouping val="stacked"/>
        <c:varyColors val="0"/>
        <c:ser>
          <c:idx val="0"/>
          <c:order val="0"/>
          <c:tx>
            <c:strRef>
              <c:f>Summary!$O$338</c:f>
              <c:strCache>
                <c:ptCount val="1"/>
                <c:pt idx="0">
                  <c:v>25G Duplex</c:v>
                </c:pt>
              </c:strCache>
            </c:strRef>
          </c:tx>
          <c:invertIfNegative val="0"/>
          <c:cat>
            <c:numRef>
              <c:f>Summary!$P$337:$Z$337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Summary!$P$338:$Z$338</c:f>
              <c:numCache>
                <c:formatCode>_("$"* #,##0_);_("$"* \(#,##0\);_("$"* "-"??_);_(@_)</c:formatCode>
                <c:ptCount val="11"/>
                <c:pt idx="0">
                  <c:v>5.6571835065807707E-2</c:v>
                </c:pt>
                <c:pt idx="1">
                  <c:v>8.125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B969-46BA-B276-376F08EC42AE}"/>
            </c:ext>
          </c:extLst>
        </c:ser>
        <c:ser>
          <c:idx val="1"/>
          <c:order val="1"/>
          <c:tx>
            <c:strRef>
              <c:f>Summary!$O$339</c:f>
              <c:strCache>
                <c:ptCount val="1"/>
                <c:pt idx="0">
                  <c:v>25G BiDi</c:v>
                </c:pt>
              </c:strCache>
            </c:strRef>
          </c:tx>
          <c:invertIfNegative val="0"/>
          <c:cat>
            <c:numRef>
              <c:f>Summary!$P$337:$Z$337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Summary!$P$339:$Z$339</c:f>
              <c:numCache>
                <c:formatCode>_("$"* #,##0_);_("$"* \(#,##0\);_("$"* "-"??_);_(@_)</c:formatCode>
                <c:ptCount val="11"/>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B969-46BA-B276-376F08EC42AE}"/>
            </c:ext>
          </c:extLst>
        </c:ser>
        <c:dLbls>
          <c:showLegendKey val="0"/>
          <c:showVal val="0"/>
          <c:showCatName val="0"/>
          <c:showSerName val="0"/>
          <c:showPercent val="0"/>
          <c:showBubbleSize val="0"/>
        </c:dLbls>
        <c:gapWidth val="150"/>
        <c:overlap val="100"/>
        <c:axId val="78935552"/>
        <c:axId val="78937088"/>
      </c:barChart>
      <c:catAx>
        <c:axId val="78935552"/>
        <c:scaling>
          <c:orientation val="minMax"/>
        </c:scaling>
        <c:delete val="0"/>
        <c:axPos val="b"/>
        <c:numFmt formatCode="General" sourceLinked="1"/>
        <c:majorTickMark val="out"/>
        <c:minorTickMark val="none"/>
        <c:tickLblPos val="nextTo"/>
        <c:txPr>
          <a:bodyPr/>
          <a:lstStyle/>
          <a:p>
            <a:pPr>
              <a:defRPr sz="1400"/>
            </a:pPr>
            <a:endParaRPr lang="en-US"/>
          </a:p>
        </c:txPr>
        <c:crossAx val="78937088"/>
        <c:crosses val="autoZero"/>
        <c:auto val="1"/>
        <c:lblAlgn val="ctr"/>
        <c:lblOffset val="100"/>
        <c:noMultiLvlLbl val="0"/>
      </c:catAx>
      <c:valAx>
        <c:axId val="78937088"/>
        <c:scaling>
          <c:orientation val="minMax"/>
        </c:scaling>
        <c:delete val="0"/>
        <c:axPos val="l"/>
        <c:majorGridlines/>
        <c:title>
          <c:tx>
            <c:rich>
              <a:bodyPr rot="-5400000" vert="horz"/>
              <a:lstStyle/>
              <a:p>
                <a:pPr>
                  <a:defRPr sz="1400"/>
                </a:pPr>
                <a:r>
                  <a:rPr lang="en-US" sz="1400"/>
                  <a:t>$ millions</a:t>
                </a:r>
              </a:p>
            </c:rich>
          </c:tx>
          <c:layout>
            <c:manualLayout>
              <c:xMode val="edge"/>
              <c:yMode val="edge"/>
              <c:x val="8.0305772130533637E-3"/>
              <c:y val="0.36656197345849006"/>
            </c:manualLayout>
          </c:layout>
          <c:overlay val="0"/>
        </c:title>
        <c:numFmt formatCode="&quot;$&quot;#,##0" sourceLinked="0"/>
        <c:majorTickMark val="out"/>
        <c:minorTickMark val="none"/>
        <c:tickLblPos val="nextTo"/>
        <c:txPr>
          <a:bodyPr/>
          <a:lstStyle/>
          <a:p>
            <a:pPr>
              <a:defRPr sz="1400"/>
            </a:pPr>
            <a:endParaRPr lang="en-US"/>
          </a:p>
        </c:txPr>
        <c:crossAx val="78935552"/>
        <c:crosses val="autoZero"/>
        <c:crossBetween val="between"/>
      </c:valAx>
    </c:plotArea>
    <c:legend>
      <c:legendPos val="t"/>
      <c:layout>
        <c:manualLayout>
          <c:xMode val="edge"/>
          <c:yMode val="edge"/>
          <c:x val="0.29784076639187457"/>
          <c:y val="2.5991055775499823E-2"/>
          <c:w val="0.43977392105423224"/>
          <c:h val="0.11085187295737982"/>
        </c:manualLayout>
      </c:layout>
      <c:overlay val="0"/>
      <c:txPr>
        <a:bodyPr/>
        <a:lstStyle/>
        <a:p>
          <a:pPr>
            <a:defRPr sz="1600"/>
          </a:pPr>
          <a:endParaRPr lang="en-US"/>
        </a:p>
      </c:txPr>
    </c:legend>
    <c:plotVisOnly val="1"/>
    <c:dispBlanksAs val="gap"/>
    <c:showDLblsOverMax val="0"/>
  </c:chart>
  <c:spPr>
    <a:ln>
      <a:solidFill>
        <a:sysClr val="windowText" lastClr="000000"/>
      </a:solidFill>
    </a:ln>
  </c:spPr>
  <c:txPr>
    <a:bodyPr/>
    <a:lstStyle/>
    <a:p>
      <a:pPr>
        <a:defRPr sz="1000"/>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15511747150259"/>
          <c:y val="4.0372787294835399E-2"/>
          <c:w val="0.6650322645596326"/>
          <c:h val="0.84185284435495245"/>
        </c:manualLayout>
      </c:layout>
      <c:barChart>
        <c:barDir val="col"/>
        <c:grouping val="stacked"/>
        <c:varyColors val="0"/>
        <c:ser>
          <c:idx val="1"/>
          <c:order val="0"/>
          <c:tx>
            <c:strRef>
              <c:f>Summary!$O$116</c:f>
              <c:strCache>
                <c:ptCount val="1"/>
                <c:pt idx="0">
                  <c:v>GPON</c:v>
                </c:pt>
              </c:strCache>
            </c:strRef>
          </c:tx>
          <c:invertIfNegative val="0"/>
          <c:cat>
            <c:numRef>
              <c:f>Summary!$P$114:$Z$114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Summary!$P$116:$Z$116</c:f>
              <c:numCache>
                <c:formatCode>_("$"* #,##0_);_("$"* \(#,##0\);_("$"* "-"??_);_(@_)</c:formatCode>
                <c:ptCount val="11"/>
                <c:pt idx="0">
                  <c:v>965.61073987588202</c:v>
                </c:pt>
                <c:pt idx="1">
                  <c:v>697.83861962944684</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EA4E-490E-AA84-ED3CAFD1DF55}"/>
            </c:ext>
          </c:extLst>
        </c:ser>
        <c:ser>
          <c:idx val="2"/>
          <c:order val="1"/>
          <c:tx>
            <c:strRef>
              <c:f>Summary!$O$117</c:f>
              <c:strCache>
                <c:ptCount val="1"/>
                <c:pt idx="0">
                  <c:v>EPON</c:v>
                </c:pt>
              </c:strCache>
            </c:strRef>
          </c:tx>
          <c:invertIfNegative val="0"/>
          <c:cat>
            <c:numRef>
              <c:f>Summary!$P$114:$Z$114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Summary!$P$117:$Z$117</c:f>
              <c:numCache>
                <c:formatCode>_("$"* #,##0_);_("$"* \(#,##0\);_("$"* "-"??_);_(@_)</c:formatCode>
                <c:ptCount val="11"/>
                <c:pt idx="0">
                  <c:v>132.31517270591647</c:v>
                </c:pt>
                <c:pt idx="1">
                  <c:v>72.715835714383658</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EA4E-490E-AA84-ED3CAFD1DF55}"/>
            </c:ext>
          </c:extLst>
        </c:ser>
        <c:ser>
          <c:idx val="5"/>
          <c:order val="2"/>
          <c:tx>
            <c:strRef>
              <c:f>Summary!$O$118</c:f>
              <c:strCache>
                <c:ptCount val="1"/>
                <c:pt idx="0">
                  <c:v>10G-PON</c:v>
                </c:pt>
              </c:strCache>
            </c:strRef>
          </c:tx>
          <c:spPr>
            <a:solidFill>
              <a:schemeClr val="accent1"/>
            </a:solidFill>
          </c:spPr>
          <c:invertIfNegative val="0"/>
          <c:cat>
            <c:numRef>
              <c:f>Summary!$P$114:$Z$114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Summary!$P$118:$Z$118</c:f>
              <c:numCache>
                <c:formatCode>_("$"* #,##0_);_("$"* \(#,##0\);_("$"* "-"??_);_(@_)</c:formatCode>
                <c:ptCount val="11"/>
                <c:pt idx="0">
                  <c:v>35.724999999999994</c:v>
                </c:pt>
                <c:pt idx="1">
                  <c:v>241.14695499999999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EA4E-490E-AA84-ED3CAFD1DF55}"/>
            </c:ext>
          </c:extLst>
        </c:ser>
        <c:ser>
          <c:idx val="3"/>
          <c:order val="3"/>
          <c:tx>
            <c:strRef>
              <c:f>Summary!$O$119</c:f>
              <c:strCache>
                <c:ptCount val="1"/>
                <c:pt idx="0">
                  <c:v>NG-PON2</c:v>
                </c:pt>
              </c:strCache>
            </c:strRef>
          </c:tx>
          <c:spPr>
            <a:solidFill>
              <a:schemeClr val="accent5">
                <a:lumMod val="40000"/>
                <a:lumOff val="60000"/>
              </a:schemeClr>
            </a:solidFill>
          </c:spPr>
          <c:invertIfNegative val="0"/>
          <c:cat>
            <c:numRef>
              <c:f>Summary!$P$114:$Z$114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Summary!$P$119:$Z$119</c:f>
              <c:numCache>
                <c:formatCode>_("$"* #,##0_);_("$"* \(#,##0\);_("$"* "-"??_);_(@_)</c:formatCode>
                <c:ptCount val="11"/>
                <c:pt idx="0">
                  <c:v>0.10375</c:v>
                </c:pt>
                <c:pt idx="1">
                  <c:v>0.44</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EA4E-490E-AA84-ED3CAFD1DF55}"/>
            </c:ext>
          </c:extLst>
        </c:ser>
        <c:ser>
          <c:idx val="4"/>
          <c:order val="4"/>
          <c:tx>
            <c:strRef>
              <c:f>Summary!$O$120</c:f>
              <c:strCache>
                <c:ptCount val="1"/>
                <c:pt idx="0">
                  <c:v>25/50G PON</c:v>
                </c:pt>
              </c:strCache>
            </c:strRef>
          </c:tx>
          <c:invertIfNegative val="0"/>
          <c:cat>
            <c:numRef>
              <c:f>Summary!$P$114:$Z$114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Summary!$P$120:$Z$120</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EA4E-490E-AA84-ED3CAFD1DF55}"/>
            </c:ext>
          </c:extLst>
        </c:ser>
        <c:dLbls>
          <c:showLegendKey val="0"/>
          <c:showVal val="0"/>
          <c:showCatName val="0"/>
          <c:showSerName val="0"/>
          <c:showPercent val="0"/>
          <c:showBubbleSize val="0"/>
        </c:dLbls>
        <c:gapWidth val="150"/>
        <c:overlap val="100"/>
        <c:axId val="78960896"/>
        <c:axId val="113655808"/>
      </c:barChart>
      <c:catAx>
        <c:axId val="78960896"/>
        <c:scaling>
          <c:orientation val="minMax"/>
        </c:scaling>
        <c:delete val="0"/>
        <c:axPos val="b"/>
        <c:numFmt formatCode="General" sourceLinked="1"/>
        <c:majorTickMark val="out"/>
        <c:minorTickMark val="none"/>
        <c:tickLblPos val="nextTo"/>
        <c:txPr>
          <a:bodyPr/>
          <a:lstStyle/>
          <a:p>
            <a:pPr>
              <a:defRPr sz="1400" b="0"/>
            </a:pPr>
            <a:endParaRPr lang="en-US"/>
          </a:p>
        </c:txPr>
        <c:crossAx val="113655808"/>
        <c:crosses val="autoZero"/>
        <c:auto val="1"/>
        <c:lblAlgn val="ctr"/>
        <c:lblOffset val="100"/>
        <c:noMultiLvlLbl val="1"/>
      </c:catAx>
      <c:valAx>
        <c:axId val="113655808"/>
        <c:scaling>
          <c:orientation val="minMax"/>
        </c:scaling>
        <c:delete val="0"/>
        <c:axPos val="l"/>
        <c:majorGridlines/>
        <c:title>
          <c:tx>
            <c:rich>
              <a:bodyPr rot="-5400000" vert="horz"/>
              <a:lstStyle/>
              <a:p>
                <a:pPr>
                  <a:defRPr sz="1400"/>
                </a:pPr>
                <a:r>
                  <a:rPr lang="en-US" sz="1400"/>
                  <a:t>$ millions</a:t>
                </a:r>
              </a:p>
            </c:rich>
          </c:tx>
          <c:layout>
            <c:manualLayout>
              <c:xMode val="edge"/>
              <c:yMode val="edge"/>
              <c:x val="2.1994657168299198E-2"/>
              <c:y val="0.390765242443739"/>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78960896"/>
        <c:crosses val="autoZero"/>
        <c:crossBetween val="between"/>
        <c:majorUnit val="200"/>
      </c:valAx>
    </c:plotArea>
    <c:legend>
      <c:legendPos val="r"/>
      <c:layout>
        <c:manualLayout>
          <c:xMode val="edge"/>
          <c:yMode val="edge"/>
          <c:x val="0.81704575528475443"/>
          <c:y val="9.687356712531224E-2"/>
          <c:w val="0.15838599292367092"/>
          <c:h val="0.90312643287468763"/>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n-US"/>
              <a:t>Revenues ($ million)</a:t>
            </a:r>
          </a:p>
          <a:p>
            <a:pPr>
              <a:defRPr/>
            </a:pPr>
            <a:endParaRPr lang="en-US"/>
          </a:p>
        </c:rich>
      </c:tx>
      <c:overlay val="0"/>
    </c:title>
    <c:autoTitleDeleted val="0"/>
    <c:plotArea>
      <c:layout>
        <c:manualLayout>
          <c:layoutTarget val="inner"/>
          <c:xMode val="edge"/>
          <c:yMode val="edge"/>
          <c:x val="0.116231686635501"/>
          <c:y val="0.19959169376439101"/>
          <c:w val="0.81767818013574001"/>
          <c:h val="0.71232234350845103"/>
        </c:manualLayout>
      </c:layout>
      <c:barChart>
        <c:barDir val="col"/>
        <c:grouping val="clustered"/>
        <c:varyColors val="0"/>
        <c:ser>
          <c:idx val="1"/>
          <c:order val="0"/>
          <c:tx>
            <c:strRef>
              <c:f>Dashboard!$D$33</c:f>
              <c:strCache>
                <c:ptCount val="1"/>
                <c:pt idx="0">
                  <c:v>Revenues ($ million)</c:v>
                </c:pt>
              </c:strCache>
            </c:strRef>
          </c:tx>
          <c:invertIfNegative val="0"/>
          <c:cat>
            <c:numRef>
              <c:f>Dashboard!$E$30:$O$30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Dashboard!$E$33:$O$33</c:f>
              <c:numCache>
                <c:formatCode>_("$"* #,##0_);_("$"* \(#,##0\);_("$"* "-"??_);_(@_)</c:formatCode>
                <c:ptCount val="11"/>
                <c:pt idx="0">
                  <c:v>122.25775506511425</c:v>
                </c:pt>
                <c:pt idx="1">
                  <c:v>103.69885054896281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BE11-4BC1-8851-644353025054}"/>
            </c:ext>
          </c:extLst>
        </c:ser>
        <c:dLbls>
          <c:showLegendKey val="0"/>
          <c:showVal val="0"/>
          <c:showCatName val="0"/>
          <c:showSerName val="0"/>
          <c:showPercent val="0"/>
          <c:showBubbleSize val="0"/>
        </c:dLbls>
        <c:gapWidth val="150"/>
        <c:axId val="77471744"/>
        <c:axId val="77473280"/>
      </c:barChart>
      <c:catAx>
        <c:axId val="77471744"/>
        <c:scaling>
          <c:orientation val="minMax"/>
        </c:scaling>
        <c:delete val="0"/>
        <c:axPos val="b"/>
        <c:numFmt formatCode="General" sourceLinked="1"/>
        <c:majorTickMark val="out"/>
        <c:minorTickMark val="none"/>
        <c:tickLblPos val="nextTo"/>
        <c:crossAx val="77473280"/>
        <c:crosses val="autoZero"/>
        <c:auto val="1"/>
        <c:lblAlgn val="ctr"/>
        <c:lblOffset val="100"/>
        <c:noMultiLvlLbl val="0"/>
      </c:catAx>
      <c:valAx>
        <c:axId val="77473280"/>
        <c:scaling>
          <c:orientation val="minMax"/>
        </c:scaling>
        <c:delete val="0"/>
        <c:axPos val="l"/>
        <c:majorGridlines/>
        <c:numFmt formatCode="_(&quot;$&quot;* #,##0_);_(&quot;$&quot;* \(#,##0\);_(&quot;$&quot;* &quot;-&quot;??_);_(@_)" sourceLinked="1"/>
        <c:majorTickMark val="out"/>
        <c:minorTickMark val="none"/>
        <c:tickLblPos val="nextTo"/>
        <c:crossAx val="77471744"/>
        <c:crosses val="autoZero"/>
        <c:crossBetween val="between"/>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30270232515768"/>
          <c:y val="0.14718466958069815"/>
          <c:w val="0.84490528523236774"/>
          <c:h val="0.72887843032060073"/>
        </c:manualLayout>
      </c:layout>
      <c:lineChart>
        <c:grouping val="standard"/>
        <c:varyColors val="0"/>
        <c:ser>
          <c:idx val="2"/>
          <c:order val="0"/>
          <c:tx>
            <c:strRef>
              <c:f>Summary!$O$243</c:f>
              <c:strCache>
                <c:ptCount val="1"/>
                <c:pt idx="0">
                  <c:v>10G All</c:v>
                </c:pt>
              </c:strCache>
            </c:strRef>
          </c:tx>
          <c:spPr>
            <a:ln>
              <a:solidFill>
                <a:schemeClr val="accent2"/>
              </a:solidFill>
            </a:ln>
          </c:spPr>
          <c:marker>
            <c:spPr>
              <a:solidFill>
                <a:schemeClr val="accent2"/>
              </a:solidFill>
              <a:ln>
                <a:solidFill>
                  <a:schemeClr val="accent2"/>
                </a:solidFill>
              </a:ln>
            </c:spPr>
          </c:marker>
          <c:cat>
            <c:numRef>
              <c:f>Summary!$P$242:$Z$242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Summary!$P$243:$Z$243</c:f>
              <c:numCache>
                <c:formatCode>_("$"* #,##0_);_("$"* \(#,##0\);_("$"* "-"??_);_(@_)</c:formatCode>
                <c:ptCount val="11"/>
                <c:pt idx="0">
                  <c:v>171.48350970403033</c:v>
                </c:pt>
                <c:pt idx="1">
                  <c:v>91.326523490178843</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55F2-45AB-B59A-FA6CAD612615}"/>
            </c:ext>
          </c:extLst>
        </c:ser>
        <c:ser>
          <c:idx val="3"/>
          <c:order val="1"/>
          <c:tx>
            <c:strRef>
              <c:f>Summary!$O$244</c:f>
              <c:strCache>
                <c:ptCount val="1"/>
                <c:pt idx="0">
                  <c:v>25G SR MMF</c:v>
                </c:pt>
              </c:strCache>
            </c:strRef>
          </c:tx>
          <c:spPr>
            <a:ln>
              <a:solidFill>
                <a:schemeClr val="accent1"/>
              </a:solidFill>
            </a:ln>
          </c:spPr>
          <c:marker>
            <c:symbol val="diamond"/>
            <c:size val="7"/>
            <c:spPr>
              <a:solidFill>
                <a:schemeClr val="accent1"/>
              </a:solidFill>
              <a:ln>
                <a:solidFill>
                  <a:schemeClr val="accent1"/>
                </a:solidFill>
              </a:ln>
            </c:spPr>
          </c:marker>
          <c:cat>
            <c:numRef>
              <c:f>Summary!$P$242:$Z$242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Summary!$P$244:$Z$244</c:f>
              <c:numCache>
                <c:formatCode>_("$"* #,##0_);_("$"* \(#,##0\);_("$"* "-"??_);_(@_)</c:formatCode>
                <c:ptCount val="11"/>
                <c:pt idx="0">
                  <c:v>2.4516990340140501E-2</c:v>
                </c:pt>
                <c:pt idx="1">
                  <c:v>0.38400000000000001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55F2-45AB-B59A-FA6CAD612615}"/>
            </c:ext>
          </c:extLst>
        </c:ser>
        <c:ser>
          <c:idx val="6"/>
          <c:order val="2"/>
          <c:tx>
            <c:strRef>
              <c:f>Summary!$O$245</c:f>
              <c:strCache>
                <c:ptCount val="1"/>
                <c:pt idx="0">
                  <c:v>25G SR SMF </c:v>
                </c:pt>
              </c:strCache>
            </c:strRef>
          </c:tx>
          <c:spPr>
            <a:ln>
              <a:solidFill>
                <a:schemeClr val="accent3"/>
              </a:solidFill>
            </a:ln>
          </c:spPr>
          <c:marker>
            <c:symbol val="plus"/>
            <c:size val="5"/>
            <c:spPr>
              <a:solidFill>
                <a:schemeClr val="accent3"/>
              </a:solidFill>
              <a:ln>
                <a:solidFill>
                  <a:schemeClr val="accent3"/>
                </a:solidFill>
              </a:ln>
            </c:spPr>
          </c:marker>
          <c:cat>
            <c:numRef>
              <c:f>Summary!$P$242:$Z$242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Summary!$P$245:$Z$245</c:f>
              <c:numCache>
                <c:formatCode>_("$"* #,##0_);_("$"* \(#,##0\);_("$"* "-"??_);_(@_)</c:formatCode>
                <c:ptCount val="11"/>
                <c:pt idx="0">
                  <c:v>0</c:v>
                </c:pt>
                <c:pt idx="1">
                  <c:v>4.8500000000000001E-2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55F2-45AB-B59A-FA6CAD612615}"/>
            </c:ext>
          </c:extLst>
        </c:ser>
        <c:ser>
          <c:idx val="0"/>
          <c:order val="3"/>
          <c:tx>
            <c:strRef>
              <c:f>Summary!$O$246</c:f>
              <c:strCache>
                <c:ptCount val="1"/>
                <c:pt idx="0">
                  <c:v>25G ≤20km (BiDi &amp; Duplex)</c:v>
                </c:pt>
              </c:strCache>
            </c:strRef>
          </c:tx>
          <c:spPr>
            <a:ln>
              <a:solidFill>
                <a:schemeClr val="accent6"/>
              </a:solidFill>
            </a:ln>
          </c:spPr>
          <c:marker>
            <c:symbol val="circle"/>
            <c:size val="7"/>
            <c:spPr>
              <a:solidFill>
                <a:schemeClr val="accent6"/>
              </a:solidFill>
              <a:ln>
                <a:solidFill>
                  <a:schemeClr val="accent6"/>
                </a:solidFill>
              </a:ln>
            </c:spPr>
          </c:marker>
          <c:cat>
            <c:numRef>
              <c:f>Summary!$P$242:$Z$242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Summary!$P$246:$Z$246</c:f>
              <c:numCache>
                <c:formatCode>_("$"* #,##0_);_("$"* \(#,##0\);_("$"* "-"??_);_(@_)</c:formatCode>
                <c:ptCount val="11"/>
                <c:pt idx="0">
                  <c:v>5.6571835065807707E-2</c:v>
                </c:pt>
                <c:pt idx="1">
                  <c:v>8.125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55F2-45AB-B59A-FA6CAD612615}"/>
            </c:ext>
          </c:extLst>
        </c:ser>
        <c:ser>
          <c:idx val="1"/>
          <c:order val="4"/>
          <c:tx>
            <c:strRef>
              <c:f>Summary!$O$247</c:f>
              <c:strCache>
                <c:ptCount val="1"/>
                <c:pt idx="0">
                  <c:v>50G </c:v>
                </c:pt>
              </c:strCache>
            </c:strRef>
          </c:tx>
          <c:cat>
            <c:numRef>
              <c:f>Summary!$P$242:$Z$242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Summary!$P$247:$Z$247</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55F2-45AB-B59A-FA6CAD612615}"/>
            </c:ext>
          </c:extLst>
        </c:ser>
        <c:ser>
          <c:idx val="4"/>
          <c:order val="5"/>
          <c:tx>
            <c:strRef>
              <c:f>Summary!$O$248</c:f>
              <c:strCache>
                <c:ptCount val="1"/>
                <c:pt idx="0">
                  <c:v>100G</c:v>
                </c:pt>
              </c:strCache>
            </c:strRef>
          </c:tx>
          <c:cat>
            <c:numRef>
              <c:f>Summary!$P$242:$Z$242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Summary!$P$248:$Z$248</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55F2-45AB-B59A-FA6CAD612615}"/>
            </c:ext>
          </c:extLst>
        </c:ser>
        <c:dLbls>
          <c:showLegendKey val="0"/>
          <c:showVal val="0"/>
          <c:showCatName val="0"/>
          <c:showSerName val="0"/>
          <c:showPercent val="0"/>
          <c:showBubbleSize val="0"/>
        </c:dLbls>
        <c:marker val="1"/>
        <c:smooth val="0"/>
        <c:axId val="113696768"/>
        <c:axId val="113698304"/>
      </c:lineChart>
      <c:catAx>
        <c:axId val="113696768"/>
        <c:scaling>
          <c:orientation val="minMax"/>
        </c:scaling>
        <c:delete val="0"/>
        <c:axPos val="b"/>
        <c:numFmt formatCode="General" sourceLinked="1"/>
        <c:majorTickMark val="out"/>
        <c:minorTickMark val="none"/>
        <c:tickLblPos val="nextTo"/>
        <c:txPr>
          <a:bodyPr/>
          <a:lstStyle/>
          <a:p>
            <a:pPr>
              <a:defRPr sz="1400"/>
            </a:pPr>
            <a:endParaRPr lang="en-US"/>
          </a:p>
        </c:txPr>
        <c:crossAx val="113698304"/>
        <c:crosses val="autoZero"/>
        <c:auto val="1"/>
        <c:lblAlgn val="ctr"/>
        <c:lblOffset val="100"/>
        <c:noMultiLvlLbl val="0"/>
      </c:catAx>
      <c:valAx>
        <c:axId val="113698304"/>
        <c:scaling>
          <c:orientation val="minMax"/>
        </c:scaling>
        <c:delete val="0"/>
        <c:axPos val="l"/>
        <c:majorGridlines/>
        <c:title>
          <c:tx>
            <c:rich>
              <a:bodyPr rot="-5400000" vert="horz"/>
              <a:lstStyle/>
              <a:p>
                <a:pPr>
                  <a:defRPr sz="1400"/>
                </a:pPr>
                <a:r>
                  <a:rPr lang="en-US" sz="1400"/>
                  <a:t>$ millions</a:t>
                </a:r>
              </a:p>
            </c:rich>
          </c:tx>
          <c:overlay val="0"/>
        </c:title>
        <c:numFmt formatCode="_(&quot;$&quot;* #,##0_);_(&quot;$&quot;* \(#,##0\);_(&quot;$&quot;* &quot;-&quot;??_);_(@_)" sourceLinked="1"/>
        <c:majorTickMark val="out"/>
        <c:minorTickMark val="none"/>
        <c:tickLblPos val="nextTo"/>
        <c:txPr>
          <a:bodyPr/>
          <a:lstStyle/>
          <a:p>
            <a:pPr>
              <a:defRPr sz="1400"/>
            </a:pPr>
            <a:endParaRPr lang="en-US"/>
          </a:p>
        </c:txPr>
        <c:crossAx val="113696768"/>
        <c:crosses val="autoZero"/>
        <c:crossBetween val="between"/>
      </c:valAx>
    </c:plotArea>
    <c:legend>
      <c:legendPos val="t"/>
      <c:layout>
        <c:manualLayout>
          <c:xMode val="edge"/>
          <c:yMode val="edge"/>
          <c:x val="7.3801624229084557E-3"/>
          <c:y val="1.0508625739541528E-2"/>
          <c:w val="0.9802271264764032"/>
          <c:h val="0.10903172075737307"/>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Summary!$B$243</c:f>
              <c:strCache>
                <c:ptCount val="1"/>
                <c:pt idx="0">
                  <c:v>10G All</c:v>
                </c:pt>
              </c:strCache>
            </c:strRef>
          </c:tx>
          <c:spPr>
            <a:ln>
              <a:solidFill>
                <a:schemeClr val="accent2"/>
              </a:solidFill>
            </a:ln>
          </c:spPr>
          <c:marker>
            <c:spPr>
              <a:solidFill>
                <a:schemeClr val="accent2"/>
              </a:solidFill>
              <a:ln>
                <a:solidFill>
                  <a:schemeClr val="accent2"/>
                </a:solidFill>
              </a:ln>
            </c:spPr>
          </c:marker>
          <c:cat>
            <c:numRef>
              <c:f>Summary!$C$207:$M$207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Summary!$C$243:$M$243</c:f>
              <c:numCache>
                <c:formatCode>_(* #,##0_);_(* \(#,##0\);_(* "-"??_);_(@_)</c:formatCode>
                <c:ptCount val="11"/>
                <c:pt idx="0">
                  <c:v>7556019.7358539663</c:v>
                </c:pt>
                <c:pt idx="1">
                  <c:v>4719015.4023229126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353D-4344-9CA9-A3A9224555AD}"/>
            </c:ext>
          </c:extLst>
        </c:ser>
        <c:ser>
          <c:idx val="0"/>
          <c:order val="1"/>
          <c:tx>
            <c:strRef>
              <c:f>Summary!$B$244</c:f>
              <c:strCache>
                <c:ptCount val="1"/>
                <c:pt idx="0">
                  <c:v>25G SR MMF</c:v>
                </c:pt>
              </c:strCache>
            </c:strRef>
          </c:tx>
          <c:cat>
            <c:numRef>
              <c:f>Summary!$C$207:$M$207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Summary!$C$244:$M$244</c:f>
              <c:numCache>
                <c:formatCode>_(* #,##0_);_(* \(#,##0\);_(* "-"??_);_(@_)</c:formatCode>
                <c:ptCount val="11"/>
                <c:pt idx="0">
                  <c:v>150</c:v>
                </c:pt>
                <c:pt idx="1">
                  <c:v>4000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353D-4344-9CA9-A3A9224555AD}"/>
            </c:ext>
          </c:extLst>
        </c:ser>
        <c:ser>
          <c:idx val="1"/>
          <c:order val="2"/>
          <c:tx>
            <c:strRef>
              <c:f>Summary!$B$245</c:f>
              <c:strCache>
                <c:ptCount val="1"/>
                <c:pt idx="0">
                  <c:v>25G SR SMF </c:v>
                </c:pt>
              </c:strCache>
            </c:strRef>
          </c:tx>
          <c:spPr>
            <a:ln>
              <a:solidFill>
                <a:schemeClr val="accent3"/>
              </a:solidFill>
            </a:ln>
          </c:spPr>
          <c:marker>
            <c:symbol val="square"/>
            <c:size val="5"/>
            <c:spPr>
              <a:solidFill>
                <a:schemeClr val="accent3"/>
              </a:solidFill>
              <a:ln>
                <a:solidFill>
                  <a:schemeClr val="accent3"/>
                </a:solidFill>
              </a:ln>
            </c:spPr>
          </c:marker>
          <c:cat>
            <c:numRef>
              <c:f>Summary!$C$207:$M$207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Summary!$C$245:$M$245</c:f>
              <c:numCache>
                <c:formatCode>_(* #,##0_);_(* \(#,##0\);_(* "-"??_);_(@_)</c:formatCode>
                <c:ptCount val="11"/>
                <c:pt idx="0">
                  <c:v>0</c:v>
                </c:pt>
                <c:pt idx="1">
                  <c:v>500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353D-4344-9CA9-A3A9224555AD}"/>
            </c:ext>
          </c:extLst>
        </c:ser>
        <c:ser>
          <c:idx val="3"/>
          <c:order val="3"/>
          <c:tx>
            <c:strRef>
              <c:f>Summary!$B$246</c:f>
              <c:strCache>
                <c:ptCount val="1"/>
                <c:pt idx="0">
                  <c:v>25G ≤20km (BiDi &amp; Duplex)</c:v>
                </c:pt>
              </c:strCache>
            </c:strRef>
          </c:tx>
          <c:marker>
            <c:symbol val="triangle"/>
            <c:size val="7"/>
          </c:marker>
          <c:cat>
            <c:numRef>
              <c:f>Summary!$C$207:$M$207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Summary!$C$246:$M$246</c:f>
              <c:numCache>
                <c:formatCode>_(* #,##0_);_(* \(#,##0\);_(* "-"??_);_(@_)</c:formatCode>
                <c:ptCount val="11"/>
                <c:pt idx="0">
                  <c:v>450</c:v>
                </c:pt>
                <c:pt idx="1">
                  <c:v>74000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353D-4344-9CA9-A3A9224555AD}"/>
            </c:ext>
          </c:extLst>
        </c:ser>
        <c:ser>
          <c:idx val="5"/>
          <c:order val="4"/>
          <c:tx>
            <c:strRef>
              <c:f>Summary!$B$247</c:f>
              <c:strCache>
                <c:ptCount val="1"/>
                <c:pt idx="0">
                  <c:v>50G </c:v>
                </c:pt>
              </c:strCache>
            </c:strRef>
          </c:tx>
          <c:spPr>
            <a:ln>
              <a:solidFill>
                <a:schemeClr val="accent6"/>
              </a:solidFill>
            </a:ln>
          </c:spPr>
          <c:cat>
            <c:numRef>
              <c:f>Summary!$C$207:$M$207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Summary!$C$247:$M$247</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353D-4344-9CA9-A3A9224555AD}"/>
            </c:ext>
          </c:extLst>
        </c:ser>
        <c:ser>
          <c:idx val="4"/>
          <c:order val="5"/>
          <c:tx>
            <c:strRef>
              <c:f>Summary!$B$248</c:f>
              <c:strCache>
                <c:ptCount val="1"/>
                <c:pt idx="0">
                  <c:v>100G</c:v>
                </c:pt>
              </c:strCache>
            </c:strRef>
          </c:tx>
          <c:cat>
            <c:numRef>
              <c:f>Summary!$C$207:$M$207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Summary!$C$248:$M$248</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353D-4344-9CA9-A3A9224555AD}"/>
            </c:ext>
          </c:extLst>
        </c:ser>
        <c:dLbls>
          <c:showLegendKey val="0"/>
          <c:showVal val="0"/>
          <c:showCatName val="0"/>
          <c:showSerName val="0"/>
          <c:showPercent val="0"/>
          <c:showBubbleSize val="0"/>
        </c:dLbls>
        <c:marker val="1"/>
        <c:smooth val="0"/>
        <c:axId val="113751552"/>
        <c:axId val="113753088"/>
      </c:lineChart>
      <c:catAx>
        <c:axId val="113751552"/>
        <c:scaling>
          <c:orientation val="minMax"/>
        </c:scaling>
        <c:delete val="0"/>
        <c:axPos val="b"/>
        <c:numFmt formatCode="General" sourceLinked="1"/>
        <c:majorTickMark val="out"/>
        <c:minorTickMark val="none"/>
        <c:tickLblPos val="nextTo"/>
        <c:txPr>
          <a:bodyPr/>
          <a:lstStyle/>
          <a:p>
            <a:pPr>
              <a:defRPr sz="1200"/>
            </a:pPr>
            <a:endParaRPr lang="en-US"/>
          </a:p>
        </c:txPr>
        <c:crossAx val="113753088"/>
        <c:crosses val="autoZero"/>
        <c:auto val="1"/>
        <c:lblAlgn val="ctr"/>
        <c:lblOffset val="100"/>
        <c:noMultiLvlLbl val="0"/>
      </c:catAx>
      <c:valAx>
        <c:axId val="113753088"/>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113751552"/>
        <c:crosses val="autoZero"/>
        <c:crossBetween val="between"/>
      </c:valAx>
    </c:plotArea>
    <c:legend>
      <c:legendPos val="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30270232515768"/>
          <c:y val="0.13262597569042026"/>
          <c:w val="0.84490528523236774"/>
          <c:h val="0.74343712421087871"/>
        </c:manualLayout>
      </c:layout>
      <c:lineChart>
        <c:grouping val="standard"/>
        <c:varyColors val="0"/>
        <c:ser>
          <c:idx val="2"/>
          <c:order val="0"/>
          <c:tx>
            <c:strRef>
              <c:f>Summary!$O$279</c:f>
              <c:strCache>
                <c:ptCount val="1"/>
                <c:pt idx="0">
                  <c:v>10G CWDM</c:v>
                </c:pt>
              </c:strCache>
            </c:strRef>
          </c:tx>
          <c:spPr>
            <a:ln>
              <a:solidFill>
                <a:schemeClr val="accent2"/>
              </a:solidFill>
            </a:ln>
          </c:spPr>
          <c:marker>
            <c:spPr>
              <a:solidFill>
                <a:schemeClr val="accent2"/>
              </a:solidFill>
              <a:ln>
                <a:solidFill>
                  <a:schemeClr val="accent2"/>
                </a:solidFill>
              </a:ln>
            </c:spPr>
          </c:marker>
          <c:cat>
            <c:numRef>
              <c:f>Summary!$P$278:$Z$278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Summary!$P$279:$Z$279</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ACAB-44C8-983D-174EDEAA3610}"/>
            </c:ext>
          </c:extLst>
        </c:ser>
        <c:ser>
          <c:idx val="3"/>
          <c:order val="1"/>
          <c:tx>
            <c:strRef>
              <c:f>Summary!$O$280</c:f>
              <c:strCache>
                <c:ptCount val="1"/>
                <c:pt idx="0">
                  <c:v>10G DWDM</c:v>
                </c:pt>
              </c:strCache>
            </c:strRef>
          </c:tx>
          <c:spPr>
            <a:ln>
              <a:solidFill>
                <a:schemeClr val="accent1"/>
              </a:solidFill>
            </a:ln>
          </c:spPr>
          <c:marker>
            <c:symbol val="diamond"/>
            <c:size val="7"/>
            <c:spPr>
              <a:solidFill>
                <a:schemeClr val="accent1"/>
              </a:solidFill>
              <a:ln>
                <a:solidFill>
                  <a:schemeClr val="accent1"/>
                </a:solidFill>
              </a:ln>
            </c:spPr>
          </c:marker>
          <c:cat>
            <c:numRef>
              <c:f>Summary!$P$278:$Z$278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Summary!$P$280:$Z$280</c:f>
              <c:numCache>
                <c:formatCode>_("$"* #,##0_);_("$"* \(#,##0\);_("$"* "-"??_);_(@_)</c:formatCode>
                <c:ptCount val="11"/>
                <c:pt idx="0">
                  <c:v>17.593548068639365</c:v>
                </c:pt>
                <c:pt idx="1">
                  <c:v>27.794950399771679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ACAB-44C8-983D-174EDEAA3610}"/>
            </c:ext>
          </c:extLst>
        </c:ser>
        <c:ser>
          <c:idx val="6"/>
          <c:order val="2"/>
          <c:tx>
            <c:strRef>
              <c:f>Summary!$O$281</c:f>
              <c:strCache>
                <c:ptCount val="1"/>
                <c:pt idx="0">
                  <c:v>25G CWDM</c:v>
                </c:pt>
              </c:strCache>
            </c:strRef>
          </c:tx>
          <c:spPr>
            <a:ln>
              <a:solidFill>
                <a:schemeClr val="accent3"/>
              </a:solidFill>
            </a:ln>
          </c:spPr>
          <c:marker>
            <c:symbol val="plus"/>
            <c:size val="5"/>
            <c:spPr>
              <a:solidFill>
                <a:schemeClr val="accent3"/>
              </a:solidFill>
              <a:ln>
                <a:solidFill>
                  <a:schemeClr val="accent3"/>
                </a:solidFill>
              </a:ln>
            </c:spPr>
          </c:marker>
          <c:cat>
            <c:numRef>
              <c:f>Summary!$P$278:$Z$278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Summary!$P$281:$Z$281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ACAB-44C8-983D-174EDEAA3610}"/>
            </c:ext>
          </c:extLst>
        </c:ser>
        <c:ser>
          <c:idx val="0"/>
          <c:order val="3"/>
          <c:tx>
            <c:strRef>
              <c:f>Summary!$O$282</c:f>
              <c:strCache>
                <c:ptCount val="1"/>
                <c:pt idx="0">
                  <c:v>25G DWDM</c:v>
                </c:pt>
              </c:strCache>
            </c:strRef>
          </c:tx>
          <c:spPr>
            <a:ln>
              <a:solidFill>
                <a:schemeClr val="accent6"/>
              </a:solidFill>
            </a:ln>
          </c:spPr>
          <c:marker>
            <c:symbol val="circle"/>
            <c:size val="7"/>
            <c:spPr>
              <a:solidFill>
                <a:schemeClr val="accent6"/>
              </a:solidFill>
              <a:ln>
                <a:solidFill>
                  <a:schemeClr val="accent6"/>
                </a:solidFill>
              </a:ln>
            </c:spPr>
          </c:marker>
          <c:cat>
            <c:numRef>
              <c:f>Summary!$P$278:$Z$278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Summary!$P$282:$Z$282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ACAB-44C8-983D-174EDEAA3610}"/>
            </c:ext>
          </c:extLst>
        </c:ser>
        <c:dLbls>
          <c:showLegendKey val="0"/>
          <c:showVal val="0"/>
          <c:showCatName val="0"/>
          <c:showSerName val="0"/>
          <c:showPercent val="0"/>
          <c:showBubbleSize val="0"/>
        </c:dLbls>
        <c:marker val="1"/>
        <c:smooth val="0"/>
        <c:axId val="114713728"/>
        <c:axId val="114715648"/>
      </c:lineChart>
      <c:catAx>
        <c:axId val="114713728"/>
        <c:scaling>
          <c:orientation val="minMax"/>
        </c:scaling>
        <c:delete val="0"/>
        <c:axPos val="b"/>
        <c:numFmt formatCode="General" sourceLinked="1"/>
        <c:majorTickMark val="out"/>
        <c:minorTickMark val="none"/>
        <c:tickLblPos val="nextTo"/>
        <c:txPr>
          <a:bodyPr/>
          <a:lstStyle/>
          <a:p>
            <a:pPr>
              <a:defRPr sz="1400"/>
            </a:pPr>
            <a:endParaRPr lang="en-US"/>
          </a:p>
        </c:txPr>
        <c:crossAx val="114715648"/>
        <c:crosses val="autoZero"/>
        <c:auto val="1"/>
        <c:lblAlgn val="ctr"/>
        <c:lblOffset val="100"/>
        <c:noMultiLvlLbl val="0"/>
      </c:catAx>
      <c:valAx>
        <c:axId val="114715648"/>
        <c:scaling>
          <c:orientation val="minMax"/>
        </c:scaling>
        <c:delete val="0"/>
        <c:axPos val="l"/>
        <c:majorGridlines/>
        <c:title>
          <c:tx>
            <c:rich>
              <a:bodyPr rot="-5400000" vert="horz"/>
              <a:lstStyle/>
              <a:p>
                <a:pPr>
                  <a:defRPr sz="1400"/>
                </a:pPr>
                <a:r>
                  <a:rPr lang="en-US" sz="1400"/>
                  <a:t>$ millions</a:t>
                </a:r>
              </a:p>
            </c:rich>
          </c:tx>
          <c:overlay val="0"/>
        </c:title>
        <c:numFmt formatCode="_(&quot;$&quot;* #,##0_);_(&quot;$&quot;* \(#,##0\);_(&quot;$&quot;* &quot;-&quot;??_);_(@_)" sourceLinked="1"/>
        <c:majorTickMark val="out"/>
        <c:minorTickMark val="none"/>
        <c:tickLblPos val="nextTo"/>
        <c:txPr>
          <a:bodyPr/>
          <a:lstStyle/>
          <a:p>
            <a:pPr>
              <a:defRPr sz="1400"/>
            </a:pPr>
            <a:endParaRPr lang="en-US"/>
          </a:p>
        </c:txPr>
        <c:crossAx val="114713728"/>
        <c:crosses val="autoZero"/>
        <c:crossBetween val="between"/>
      </c:valAx>
    </c:plotArea>
    <c:legend>
      <c:legendPos val="t"/>
      <c:layout>
        <c:manualLayout>
          <c:xMode val="edge"/>
          <c:yMode val="edge"/>
          <c:x val="0.17603326158960278"/>
          <c:y val="1.7787972684680471E-2"/>
          <c:w val="0.75057178578165207"/>
          <c:h val="0.13814912601857576"/>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Summary!$B$279</c:f>
              <c:strCache>
                <c:ptCount val="1"/>
                <c:pt idx="0">
                  <c:v>10G CWDM</c:v>
                </c:pt>
              </c:strCache>
            </c:strRef>
          </c:tx>
          <c:spPr>
            <a:ln>
              <a:solidFill>
                <a:schemeClr val="accent2"/>
              </a:solidFill>
            </a:ln>
          </c:spPr>
          <c:marker>
            <c:spPr>
              <a:solidFill>
                <a:schemeClr val="accent2"/>
              </a:solidFill>
              <a:ln>
                <a:solidFill>
                  <a:schemeClr val="accent2"/>
                </a:solidFill>
              </a:ln>
            </c:spPr>
          </c:marker>
          <c:cat>
            <c:numRef>
              <c:f>Summary!$C$207:$M$207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Summary!$C$279:$M$279</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68A5-491E-A268-55F6CE30C0B9}"/>
            </c:ext>
          </c:extLst>
        </c:ser>
        <c:ser>
          <c:idx val="0"/>
          <c:order val="1"/>
          <c:tx>
            <c:strRef>
              <c:f>Summary!$B$280</c:f>
              <c:strCache>
                <c:ptCount val="1"/>
                <c:pt idx="0">
                  <c:v>10G DWDM</c:v>
                </c:pt>
              </c:strCache>
            </c:strRef>
          </c:tx>
          <c:cat>
            <c:numRef>
              <c:f>Summary!$C$207:$M$207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Summary!$C$280:$M$280</c:f>
              <c:numCache>
                <c:formatCode>_(* #,##0_);_(* \(#,##0\);_(* "-"??_);_(@_)</c:formatCode>
                <c:ptCount val="11"/>
                <c:pt idx="0">
                  <c:v>39985.336519634919</c:v>
                </c:pt>
                <c:pt idx="1">
                  <c:v>75000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68A5-491E-A268-55F6CE30C0B9}"/>
            </c:ext>
          </c:extLst>
        </c:ser>
        <c:ser>
          <c:idx val="1"/>
          <c:order val="2"/>
          <c:tx>
            <c:strRef>
              <c:f>Summary!$B$281</c:f>
              <c:strCache>
                <c:ptCount val="1"/>
                <c:pt idx="0">
                  <c:v>25G CWDM</c:v>
                </c:pt>
              </c:strCache>
            </c:strRef>
          </c:tx>
          <c:spPr>
            <a:ln>
              <a:solidFill>
                <a:schemeClr val="accent3"/>
              </a:solidFill>
            </a:ln>
          </c:spPr>
          <c:marker>
            <c:symbol val="square"/>
            <c:size val="5"/>
            <c:spPr>
              <a:solidFill>
                <a:schemeClr val="accent3"/>
              </a:solidFill>
              <a:ln>
                <a:solidFill>
                  <a:schemeClr val="accent3"/>
                </a:solidFill>
              </a:ln>
            </c:spPr>
          </c:marker>
          <c:cat>
            <c:numRef>
              <c:f>Summary!$C$207:$M$207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Summary!$C$281:$M$281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68A5-491E-A268-55F6CE30C0B9}"/>
            </c:ext>
          </c:extLst>
        </c:ser>
        <c:ser>
          <c:idx val="3"/>
          <c:order val="3"/>
          <c:tx>
            <c:strRef>
              <c:f>Summary!$B$282</c:f>
              <c:strCache>
                <c:ptCount val="1"/>
                <c:pt idx="0">
                  <c:v>25G DWDM</c:v>
                </c:pt>
              </c:strCache>
            </c:strRef>
          </c:tx>
          <c:marker>
            <c:symbol val="triangle"/>
            <c:size val="7"/>
          </c:marker>
          <c:cat>
            <c:numRef>
              <c:f>Summary!$C$207:$M$207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Summary!$C$282:$M$282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68A5-491E-A268-55F6CE30C0B9}"/>
            </c:ext>
          </c:extLst>
        </c:ser>
        <c:dLbls>
          <c:showLegendKey val="0"/>
          <c:showVal val="0"/>
          <c:showCatName val="0"/>
          <c:showSerName val="0"/>
          <c:showPercent val="0"/>
          <c:showBubbleSize val="0"/>
        </c:dLbls>
        <c:marker val="1"/>
        <c:smooth val="0"/>
        <c:axId val="114824704"/>
        <c:axId val="114826240"/>
      </c:lineChart>
      <c:catAx>
        <c:axId val="114824704"/>
        <c:scaling>
          <c:orientation val="minMax"/>
        </c:scaling>
        <c:delete val="0"/>
        <c:axPos val="b"/>
        <c:numFmt formatCode="General" sourceLinked="1"/>
        <c:majorTickMark val="out"/>
        <c:minorTickMark val="none"/>
        <c:tickLblPos val="nextTo"/>
        <c:txPr>
          <a:bodyPr/>
          <a:lstStyle/>
          <a:p>
            <a:pPr>
              <a:defRPr sz="1200"/>
            </a:pPr>
            <a:endParaRPr lang="en-US"/>
          </a:p>
        </c:txPr>
        <c:crossAx val="114826240"/>
        <c:crosses val="autoZero"/>
        <c:auto val="1"/>
        <c:lblAlgn val="ctr"/>
        <c:lblOffset val="100"/>
        <c:noMultiLvlLbl val="0"/>
      </c:catAx>
      <c:valAx>
        <c:axId val="114826240"/>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114824704"/>
        <c:crosses val="autoZero"/>
        <c:crossBetween val="between"/>
      </c:valAx>
    </c:plotArea>
    <c:legend>
      <c:legendPos val="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30270232515768"/>
          <c:y val="0.13262597569042026"/>
          <c:w val="0.84490528523236774"/>
          <c:h val="0.74343712421087871"/>
        </c:manualLayout>
      </c:layout>
      <c:barChart>
        <c:barDir val="col"/>
        <c:grouping val="stacked"/>
        <c:varyColors val="0"/>
        <c:ser>
          <c:idx val="2"/>
          <c:order val="0"/>
          <c:tx>
            <c:strRef>
              <c:f>Summary!$O$279</c:f>
              <c:strCache>
                <c:ptCount val="1"/>
                <c:pt idx="0">
                  <c:v>10G CWDM</c:v>
                </c:pt>
              </c:strCache>
            </c:strRef>
          </c:tx>
          <c:spPr>
            <a:ln>
              <a:solidFill>
                <a:schemeClr val="accent2"/>
              </a:solidFill>
            </a:ln>
          </c:spPr>
          <c:invertIfNegative val="0"/>
          <c:cat>
            <c:numRef>
              <c:f>Summary!$P$278:$Z$278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Summary!$P$279:$Z$279</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AF17-4043-9CFC-AB5FFE072548}"/>
            </c:ext>
          </c:extLst>
        </c:ser>
        <c:ser>
          <c:idx val="3"/>
          <c:order val="1"/>
          <c:tx>
            <c:strRef>
              <c:f>Summary!$O$280</c:f>
              <c:strCache>
                <c:ptCount val="1"/>
                <c:pt idx="0">
                  <c:v>10G DWDM</c:v>
                </c:pt>
              </c:strCache>
            </c:strRef>
          </c:tx>
          <c:spPr>
            <a:ln>
              <a:solidFill>
                <a:schemeClr val="accent1"/>
              </a:solidFill>
            </a:ln>
          </c:spPr>
          <c:invertIfNegative val="0"/>
          <c:cat>
            <c:numRef>
              <c:f>Summary!$P$278:$Z$278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Summary!$P$280:$Z$280</c:f>
              <c:numCache>
                <c:formatCode>_("$"* #,##0_);_("$"* \(#,##0\);_("$"* "-"??_);_(@_)</c:formatCode>
                <c:ptCount val="11"/>
                <c:pt idx="0">
                  <c:v>17.593548068639365</c:v>
                </c:pt>
                <c:pt idx="1">
                  <c:v>27.794950399771679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AF17-4043-9CFC-AB5FFE072548}"/>
            </c:ext>
          </c:extLst>
        </c:ser>
        <c:ser>
          <c:idx val="6"/>
          <c:order val="2"/>
          <c:tx>
            <c:strRef>
              <c:f>Summary!$O$281</c:f>
              <c:strCache>
                <c:ptCount val="1"/>
                <c:pt idx="0">
                  <c:v>25G CWDM</c:v>
                </c:pt>
              </c:strCache>
            </c:strRef>
          </c:tx>
          <c:spPr>
            <a:ln>
              <a:solidFill>
                <a:schemeClr val="accent3"/>
              </a:solidFill>
            </a:ln>
          </c:spPr>
          <c:invertIfNegative val="0"/>
          <c:cat>
            <c:numRef>
              <c:f>Summary!$P$278:$Z$278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Summary!$P$281:$Z$281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AF17-4043-9CFC-AB5FFE072548}"/>
            </c:ext>
          </c:extLst>
        </c:ser>
        <c:ser>
          <c:idx val="0"/>
          <c:order val="3"/>
          <c:tx>
            <c:strRef>
              <c:f>Summary!$O$282</c:f>
              <c:strCache>
                <c:ptCount val="1"/>
                <c:pt idx="0">
                  <c:v>25G DWDM</c:v>
                </c:pt>
              </c:strCache>
            </c:strRef>
          </c:tx>
          <c:spPr>
            <a:ln>
              <a:solidFill>
                <a:schemeClr val="accent6"/>
              </a:solidFill>
            </a:ln>
          </c:spPr>
          <c:invertIfNegative val="0"/>
          <c:cat>
            <c:numRef>
              <c:f>Summary!$P$278:$Z$278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Summary!$P$282:$Z$282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AF17-4043-9CFC-AB5FFE072548}"/>
            </c:ext>
          </c:extLst>
        </c:ser>
        <c:dLbls>
          <c:showLegendKey val="0"/>
          <c:showVal val="0"/>
          <c:showCatName val="0"/>
          <c:showSerName val="0"/>
          <c:showPercent val="0"/>
          <c:showBubbleSize val="0"/>
        </c:dLbls>
        <c:gapWidth val="150"/>
        <c:overlap val="100"/>
        <c:axId val="114869376"/>
        <c:axId val="114870912"/>
      </c:barChart>
      <c:catAx>
        <c:axId val="114869376"/>
        <c:scaling>
          <c:orientation val="minMax"/>
        </c:scaling>
        <c:delete val="0"/>
        <c:axPos val="b"/>
        <c:numFmt formatCode="General" sourceLinked="1"/>
        <c:majorTickMark val="out"/>
        <c:minorTickMark val="none"/>
        <c:tickLblPos val="nextTo"/>
        <c:txPr>
          <a:bodyPr/>
          <a:lstStyle/>
          <a:p>
            <a:pPr>
              <a:defRPr sz="1400"/>
            </a:pPr>
            <a:endParaRPr lang="en-US"/>
          </a:p>
        </c:txPr>
        <c:crossAx val="114870912"/>
        <c:crosses val="autoZero"/>
        <c:auto val="1"/>
        <c:lblAlgn val="ctr"/>
        <c:lblOffset val="100"/>
        <c:noMultiLvlLbl val="0"/>
      </c:catAx>
      <c:valAx>
        <c:axId val="114870912"/>
        <c:scaling>
          <c:orientation val="minMax"/>
        </c:scaling>
        <c:delete val="0"/>
        <c:axPos val="l"/>
        <c:majorGridlines/>
        <c:title>
          <c:tx>
            <c:rich>
              <a:bodyPr rot="-5400000" vert="horz"/>
              <a:lstStyle/>
              <a:p>
                <a:pPr>
                  <a:defRPr sz="1400"/>
                </a:pPr>
                <a:r>
                  <a:rPr lang="en-US" sz="1400"/>
                  <a:t>$ millions</a:t>
                </a:r>
              </a:p>
            </c:rich>
          </c:tx>
          <c:overlay val="0"/>
        </c:title>
        <c:numFmt formatCode="_(&quot;$&quot;* #,##0_);_(&quot;$&quot;* \(#,##0\);_(&quot;$&quot;* &quot;-&quot;??_);_(@_)" sourceLinked="1"/>
        <c:majorTickMark val="out"/>
        <c:minorTickMark val="none"/>
        <c:tickLblPos val="nextTo"/>
        <c:txPr>
          <a:bodyPr/>
          <a:lstStyle/>
          <a:p>
            <a:pPr>
              <a:defRPr sz="1400"/>
            </a:pPr>
            <a:endParaRPr lang="en-US"/>
          </a:p>
        </c:txPr>
        <c:crossAx val="114869376"/>
        <c:crosses val="autoZero"/>
        <c:crossBetween val="between"/>
      </c:valAx>
    </c:plotArea>
    <c:legend>
      <c:legendPos val="t"/>
      <c:layout>
        <c:manualLayout>
          <c:xMode val="edge"/>
          <c:yMode val="edge"/>
          <c:x val="0.17603326158960278"/>
          <c:y val="1.7787972684680471E-2"/>
          <c:w val="0.70776387786495465"/>
          <c:h val="8.2516590010160387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50858862042406"/>
          <c:y val="0.13990532263555921"/>
          <c:w val="0.84490528523236774"/>
          <c:h val="0.72887843032060073"/>
        </c:manualLayout>
      </c:layout>
      <c:barChart>
        <c:barDir val="col"/>
        <c:grouping val="stacked"/>
        <c:varyColors val="0"/>
        <c:ser>
          <c:idx val="2"/>
          <c:order val="0"/>
          <c:tx>
            <c:strRef>
              <c:f>Summary!$O$243</c:f>
              <c:strCache>
                <c:ptCount val="1"/>
                <c:pt idx="0">
                  <c:v>10G All</c:v>
                </c:pt>
              </c:strCache>
            </c:strRef>
          </c:tx>
          <c:spPr>
            <a:ln>
              <a:noFill/>
            </a:ln>
          </c:spPr>
          <c:invertIfNegative val="0"/>
          <c:cat>
            <c:numRef>
              <c:f>Summary!$P$242:$Z$242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Summary!$P$243:$Z$243</c:f>
              <c:numCache>
                <c:formatCode>_("$"* #,##0_);_("$"* \(#,##0\);_("$"* "-"??_);_(@_)</c:formatCode>
                <c:ptCount val="11"/>
                <c:pt idx="0">
                  <c:v>171.48350970403033</c:v>
                </c:pt>
                <c:pt idx="1">
                  <c:v>91.326523490178843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88F9-426E-9198-A8C2D827302C}"/>
            </c:ext>
          </c:extLst>
        </c:ser>
        <c:ser>
          <c:idx val="6"/>
          <c:order val="1"/>
          <c:tx>
            <c:strRef>
              <c:f>Summary!$O$245</c:f>
              <c:strCache>
                <c:ptCount val="1"/>
                <c:pt idx="0">
                  <c:v>25G SR SMF </c:v>
                </c:pt>
              </c:strCache>
            </c:strRef>
          </c:tx>
          <c:spPr>
            <a:ln>
              <a:noFill/>
            </a:ln>
          </c:spPr>
          <c:invertIfNegative val="0"/>
          <c:cat>
            <c:numRef>
              <c:f>Summary!$P$242:$Z$242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Summary!$P$245:$Z$245</c:f>
              <c:numCache>
                <c:formatCode>_("$"* #,##0_);_("$"* \(#,##0\);_("$"* "-"??_);_(@_)</c:formatCode>
                <c:ptCount val="11"/>
                <c:pt idx="0">
                  <c:v>0</c:v>
                </c:pt>
                <c:pt idx="1">
                  <c:v>4.8500000000000001E-2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88F9-426E-9198-A8C2D827302C}"/>
            </c:ext>
          </c:extLst>
        </c:ser>
        <c:ser>
          <c:idx val="0"/>
          <c:order val="2"/>
          <c:tx>
            <c:strRef>
              <c:f>Summary!$O$246</c:f>
              <c:strCache>
                <c:ptCount val="1"/>
                <c:pt idx="0">
                  <c:v>25G ≤20km (BiDi &amp; Duplex)</c:v>
                </c:pt>
              </c:strCache>
            </c:strRef>
          </c:tx>
          <c:spPr>
            <a:ln>
              <a:noFill/>
            </a:ln>
          </c:spPr>
          <c:invertIfNegative val="0"/>
          <c:cat>
            <c:numRef>
              <c:f>Summary!$P$242:$Z$242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Summary!$P$246:$Z$246</c:f>
              <c:numCache>
                <c:formatCode>_("$"* #,##0_);_("$"* \(#,##0\);_("$"* "-"??_);_(@_)</c:formatCode>
                <c:ptCount val="11"/>
                <c:pt idx="0">
                  <c:v>5.6571835065807707E-2</c:v>
                </c:pt>
                <c:pt idx="1">
                  <c:v>8.125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88F9-426E-9198-A8C2D827302C}"/>
            </c:ext>
          </c:extLst>
        </c:ser>
        <c:ser>
          <c:idx val="1"/>
          <c:order val="3"/>
          <c:tx>
            <c:strRef>
              <c:f>Summary!$O$247</c:f>
              <c:strCache>
                <c:ptCount val="1"/>
                <c:pt idx="0">
                  <c:v>50G </c:v>
                </c:pt>
              </c:strCache>
            </c:strRef>
          </c:tx>
          <c:spPr>
            <a:solidFill>
              <a:schemeClr val="accent2"/>
            </a:solidFill>
            <a:ln>
              <a:noFill/>
            </a:ln>
          </c:spPr>
          <c:invertIfNegative val="0"/>
          <c:cat>
            <c:numRef>
              <c:f>Summary!$P$242:$Z$242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Summary!$P$247:$Z$247</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88F9-426E-9198-A8C2D827302C}"/>
            </c:ext>
          </c:extLst>
        </c:ser>
        <c:ser>
          <c:idx val="4"/>
          <c:order val="4"/>
          <c:tx>
            <c:strRef>
              <c:f>Summary!$O$248</c:f>
              <c:strCache>
                <c:ptCount val="1"/>
                <c:pt idx="0">
                  <c:v>100G</c:v>
                </c:pt>
              </c:strCache>
            </c:strRef>
          </c:tx>
          <c:invertIfNegative val="0"/>
          <c:cat>
            <c:numRef>
              <c:f>Summary!$P$242:$Z$242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Summary!$P$248:$Z$248</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88F9-426E-9198-A8C2D827302C}"/>
            </c:ext>
          </c:extLst>
        </c:ser>
        <c:dLbls>
          <c:showLegendKey val="0"/>
          <c:showVal val="0"/>
          <c:showCatName val="0"/>
          <c:showSerName val="0"/>
          <c:showPercent val="0"/>
          <c:showBubbleSize val="0"/>
        </c:dLbls>
        <c:gapWidth val="150"/>
        <c:overlap val="100"/>
        <c:axId val="114898816"/>
        <c:axId val="114900352"/>
      </c:barChart>
      <c:catAx>
        <c:axId val="114898816"/>
        <c:scaling>
          <c:orientation val="minMax"/>
        </c:scaling>
        <c:delete val="0"/>
        <c:axPos val="b"/>
        <c:numFmt formatCode="General" sourceLinked="1"/>
        <c:majorTickMark val="out"/>
        <c:minorTickMark val="none"/>
        <c:tickLblPos val="nextTo"/>
        <c:txPr>
          <a:bodyPr/>
          <a:lstStyle/>
          <a:p>
            <a:pPr>
              <a:defRPr sz="1400"/>
            </a:pPr>
            <a:endParaRPr lang="en-US"/>
          </a:p>
        </c:txPr>
        <c:crossAx val="114900352"/>
        <c:crosses val="autoZero"/>
        <c:auto val="1"/>
        <c:lblAlgn val="ctr"/>
        <c:lblOffset val="100"/>
        <c:noMultiLvlLbl val="0"/>
      </c:catAx>
      <c:valAx>
        <c:axId val="114900352"/>
        <c:scaling>
          <c:orientation val="minMax"/>
        </c:scaling>
        <c:delete val="0"/>
        <c:axPos val="l"/>
        <c:majorGridlines/>
        <c:title>
          <c:tx>
            <c:rich>
              <a:bodyPr rot="-5400000" vert="horz"/>
              <a:lstStyle/>
              <a:p>
                <a:pPr>
                  <a:defRPr sz="1400"/>
                </a:pPr>
                <a:r>
                  <a:rPr lang="en-US" sz="1400"/>
                  <a:t>$ millions</a:t>
                </a:r>
              </a:p>
            </c:rich>
          </c:tx>
          <c:overlay val="0"/>
        </c:title>
        <c:numFmt formatCode="_(&quot;$&quot;* #,##0_);_(&quot;$&quot;* \(#,##0\);_(&quot;$&quot;* &quot;-&quot;??_);_(@_)" sourceLinked="1"/>
        <c:majorTickMark val="out"/>
        <c:minorTickMark val="none"/>
        <c:tickLblPos val="nextTo"/>
        <c:txPr>
          <a:bodyPr/>
          <a:lstStyle/>
          <a:p>
            <a:pPr>
              <a:defRPr sz="1400"/>
            </a:pPr>
            <a:endParaRPr lang="en-US"/>
          </a:p>
        </c:txPr>
        <c:crossAx val="114898816"/>
        <c:crosses val="autoZero"/>
        <c:crossBetween val="between"/>
      </c:valAx>
    </c:plotArea>
    <c:legend>
      <c:legendPos val="t"/>
      <c:layout>
        <c:manualLayout>
          <c:xMode val="edge"/>
          <c:yMode val="edge"/>
          <c:x val="0.19397505324622558"/>
          <c:y val="1.4148299212110999E-2"/>
          <c:w val="0.7370933998571022"/>
          <c:h val="7.3820158846795839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'Fronthaul regional splits'!$B$24</c:f>
          <c:strCache>
            <c:ptCount val="1"/>
            <c:pt idx="0">
              <c:v>CWDM 10 Gbps</c:v>
            </c:pt>
          </c:strCache>
        </c:strRef>
      </c:tx>
      <c:overlay val="1"/>
    </c:title>
    <c:autoTitleDeleted val="0"/>
    <c:plotArea>
      <c:layout>
        <c:manualLayout>
          <c:layoutTarget val="inner"/>
          <c:xMode val="edge"/>
          <c:yMode val="edge"/>
          <c:x val="0.12084797337896068"/>
          <c:y val="8.8437591134441523E-2"/>
          <c:w val="0.72101365932471717"/>
          <c:h val="0.79558253135024792"/>
        </c:manualLayout>
      </c:layout>
      <c:barChart>
        <c:barDir val="col"/>
        <c:grouping val="stacked"/>
        <c:varyColors val="0"/>
        <c:ser>
          <c:idx val="1"/>
          <c:order val="0"/>
          <c:tx>
            <c:strRef>
              <c:f>'Fronthaul regional splits'!$B$26</c:f>
              <c:strCache>
                <c:ptCount val="1"/>
                <c:pt idx="0">
                  <c:v> China </c:v>
                </c:pt>
              </c:strCache>
            </c:strRef>
          </c:tx>
          <c:invertIfNegative val="0"/>
          <c:cat>
            <c:numRef>
              <c:f>'Fronthaul regional splits'!$C$25:$J$25</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splits'!$C$26:$J$26</c:f>
              <c:numCache>
                <c:formatCode>_(* #,##0_);_(* \(#,##0\);_(* "-"??_);_(@_)</c:formatCode>
                <c:ptCount val="8"/>
                <c:pt idx="0">
                  <c:v>117900.0000000001</c:v>
                </c:pt>
              </c:numCache>
            </c:numRef>
          </c:val>
          <c:extLst>
            <c:ext xmlns:c16="http://schemas.microsoft.com/office/drawing/2014/chart" uri="{C3380CC4-5D6E-409C-BE32-E72D297353CC}">
              <c16:uniqueId val="{00000000-BE5F-4937-9EE3-C5AF7A86A0A7}"/>
            </c:ext>
          </c:extLst>
        </c:ser>
        <c:ser>
          <c:idx val="4"/>
          <c:order val="1"/>
          <c:tx>
            <c:strRef>
              <c:f>'Fronthaul regional splits'!$B$27</c:f>
              <c:strCache>
                <c:ptCount val="1"/>
                <c:pt idx="0">
                  <c:v> Japan </c:v>
                </c:pt>
              </c:strCache>
            </c:strRef>
          </c:tx>
          <c:invertIfNegative val="0"/>
          <c:cat>
            <c:numRef>
              <c:f>'Fronthaul regional splits'!$C$25:$J$25</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splits'!$C$27:$J$27</c:f>
              <c:numCache>
                <c:formatCode>_(* #,##0_);_(* \(#,##0\);_(* "-"??_);_(@_)</c:formatCode>
                <c:ptCount val="8"/>
                <c:pt idx="0">
                  <c:v>0</c:v>
                </c:pt>
              </c:numCache>
            </c:numRef>
          </c:val>
          <c:extLst>
            <c:ext xmlns:c16="http://schemas.microsoft.com/office/drawing/2014/chart" uri="{C3380CC4-5D6E-409C-BE32-E72D297353CC}">
              <c16:uniqueId val="{00000001-BE5F-4937-9EE3-C5AF7A86A0A7}"/>
            </c:ext>
          </c:extLst>
        </c:ser>
        <c:ser>
          <c:idx val="0"/>
          <c:order val="2"/>
          <c:tx>
            <c:strRef>
              <c:f>'Fronthaul regional splits'!$B$28</c:f>
              <c:strCache>
                <c:ptCount val="1"/>
                <c:pt idx="0">
                  <c:v> Korea </c:v>
                </c:pt>
              </c:strCache>
            </c:strRef>
          </c:tx>
          <c:invertIfNegative val="0"/>
          <c:cat>
            <c:numRef>
              <c:f>'Fronthaul regional splits'!$C$25:$J$25</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splits'!$C$28:$J$28</c:f>
              <c:numCache>
                <c:formatCode>_(* #,##0_);_(* \(#,##0\);_(* "-"??_);_(@_)</c:formatCode>
                <c:ptCount val="8"/>
                <c:pt idx="0">
                  <c:v>0</c:v>
                </c:pt>
              </c:numCache>
            </c:numRef>
          </c:val>
          <c:extLst>
            <c:ext xmlns:c16="http://schemas.microsoft.com/office/drawing/2014/chart" uri="{C3380CC4-5D6E-409C-BE32-E72D297353CC}">
              <c16:uniqueId val="{00000002-BE5F-4937-9EE3-C5AF7A86A0A7}"/>
            </c:ext>
          </c:extLst>
        </c:ser>
        <c:ser>
          <c:idx val="3"/>
          <c:order val="3"/>
          <c:tx>
            <c:strRef>
              <c:f>'Fronthaul regional splits'!$B$29</c:f>
              <c:strCache>
                <c:ptCount val="1"/>
                <c:pt idx="0">
                  <c:v> NA </c:v>
                </c:pt>
              </c:strCache>
            </c:strRef>
          </c:tx>
          <c:invertIfNegative val="0"/>
          <c:cat>
            <c:numRef>
              <c:f>'Fronthaul regional splits'!$C$25:$J$25</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splits'!$C$29:$J$29</c:f>
              <c:numCache>
                <c:formatCode>_(* #,##0_);_(* \(#,##0\);_(* "-"??_);_(@_)</c:formatCode>
                <c:ptCount val="8"/>
                <c:pt idx="0">
                  <c:v>5000</c:v>
                </c:pt>
              </c:numCache>
            </c:numRef>
          </c:val>
          <c:extLst>
            <c:ext xmlns:c16="http://schemas.microsoft.com/office/drawing/2014/chart" uri="{C3380CC4-5D6E-409C-BE32-E72D297353CC}">
              <c16:uniqueId val="{00000003-BE5F-4937-9EE3-C5AF7A86A0A7}"/>
            </c:ext>
          </c:extLst>
        </c:ser>
        <c:ser>
          <c:idx val="5"/>
          <c:order val="4"/>
          <c:tx>
            <c:strRef>
              <c:f>'Fronthaul regional splits'!$B$30</c:f>
              <c:strCache>
                <c:ptCount val="1"/>
                <c:pt idx="0">
                  <c:v> EMEA </c:v>
                </c:pt>
              </c:strCache>
            </c:strRef>
          </c:tx>
          <c:invertIfNegative val="0"/>
          <c:cat>
            <c:numRef>
              <c:f>'Fronthaul regional splits'!$C$25:$J$25</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splits'!$C$30:$J$30</c:f>
              <c:numCache>
                <c:formatCode>_(* #,##0_);_(* \(#,##0\);_(* "-"??_);_(@_)</c:formatCode>
                <c:ptCount val="8"/>
                <c:pt idx="0">
                  <c:v>1457.3698785124604</c:v>
                </c:pt>
              </c:numCache>
            </c:numRef>
          </c:val>
          <c:extLst>
            <c:ext xmlns:c16="http://schemas.microsoft.com/office/drawing/2014/chart" uri="{C3380CC4-5D6E-409C-BE32-E72D297353CC}">
              <c16:uniqueId val="{00000004-BE5F-4937-9EE3-C5AF7A86A0A7}"/>
            </c:ext>
          </c:extLst>
        </c:ser>
        <c:ser>
          <c:idx val="6"/>
          <c:order val="5"/>
          <c:tx>
            <c:strRef>
              <c:f>'Fronthaul regional splits'!$B$31</c:f>
              <c:strCache>
                <c:ptCount val="1"/>
                <c:pt idx="0">
                  <c:v> Rest of World </c:v>
                </c:pt>
              </c:strCache>
            </c:strRef>
          </c:tx>
          <c:invertIfNegative val="0"/>
          <c:cat>
            <c:numRef>
              <c:f>'Fronthaul regional splits'!$C$25:$J$25</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splits'!$C$31:$J$31</c:f>
              <c:numCache>
                <c:formatCode>_(* #,##0_);_(* \(#,##0\);_(* "-"??_);_(@_)</c:formatCode>
                <c:ptCount val="8"/>
                <c:pt idx="0">
                  <c:v>10120.630121487447</c:v>
                </c:pt>
              </c:numCache>
            </c:numRef>
          </c:val>
          <c:extLst>
            <c:ext xmlns:c16="http://schemas.microsoft.com/office/drawing/2014/chart" uri="{C3380CC4-5D6E-409C-BE32-E72D297353CC}">
              <c16:uniqueId val="{00000005-BE5F-4937-9EE3-C5AF7A86A0A7}"/>
            </c:ext>
          </c:extLst>
        </c:ser>
        <c:dLbls>
          <c:showLegendKey val="0"/>
          <c:showVal val="0"/>
          <c:showCatName val="0"/>
          <c:showSerName val="0"/>
          <c:showPercent val="0"/>
          <c:showBubbleSize val="0"/>
        </c:dLbls>
        <c:gapWidth val="150"/>
        <c:overlap val="100"/>
        <c:axId val="115139328"/>
        <c:axId val="115140864"/>
      </c:barChart>
      <c:catAx>
        <c:axId val="115139328"/>
        <c:scaling>
          <c:orientation val="minMax"/>
        </c:scaling>
        <c:delete val="0"/>
        <c:axPos val="b"/>
        <c:numFmt formatCode="General" sourceLinked="1"/>
        <c:majorTickMark val="out"/>
        <c:minorTickMark val="none"/>
        <c:tickLblPos val="nextTo"/>
        <c:crossAx val="115140864"/>
        <c:crosses val="autoZero"/>
        <c:auto val="1"/>
        <c:lblAlgn val="ctr"/>
        <c:lblOffset val="100"/>
        <c:noMultiLvlLbl val="0"/>
      </c:catAx>
      <c:valAx>
        <c:axId val="115140864"/>
        <c:scaling>
          <c:orientation val="minMax"/>
        </c:scaling>
        <c:delete val="0"/>
        <c:axPos val="l"/>
        <c:majorGridlines/>
        <c:numFmt formatCode="_(* #,##0_);_(* \(#,##0\);_(* &quot;-&quot;??_);_(@_)" sourceLinked="1"/>
        <c:majorTickMark val="out"/>
        <c:minorTickMark val="none"/>
        <c:tickLblPos val="nextTo"/>
        <c:crossAx val="115139328"/>
        <c:crosses val="autoZero"/>
        <c:crossBetween val="between"/>
      </c:valAx>
    </c:plotArea>
    <c:legend>
      <c:legendPos val="r"/>
      <c:layout>
        <c:manualLayout>
          <c:xMode val="edge"/>
          <c:yMode val="edge"/>
          <c:x val="0.86148546686884553"/>
          <c:y val="0.24441093273234837"/>
          <c:w val="0.1245934194420593"/>
          <c:h val="0.64780909453456126"/>
        </c:manualLayout>
      </c:layout>
      <c:overlay val="0"/>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'Fronthaul regional splits'!$L$24</c:f>
          <c:strCache>
            <c:ptCount val="1"/>
            <c:pt idx="0">
              <c:v>CWDM 25 Gbps</c:v>
            </c:pt>
          </c:strCache>
        </c:strRef>
      </c:tx>
      <c:overlay val="1"/>
    </c:title>
    <c:autoTitleDeleted val="0"/>
    <c:plotArea>
      <c:layout>
        <c:manualLayout>
          <c:layoutTarget val="inner"/>
          <c:xMode val="edge"/>
          <c:yMode val="edge"/>
          <c:x val="0.12084797337896068"/>
          <c:y val="8.8437591134441523E-2"/>
          <c:w val="0.71869748186514326"/>
          <c:h val="0.79558253135024792"/>
        </c:manualLayout>
      </c:layout>
      <c:barChart>
        <c:barDir val="col"/>
        <c:grouping val="stacked"/>
        <c:varyColors val="0"/>
        <c:ser>
          <c:idx val="1"/>
          <c:order val="0"/>
          <c:tx>
            <c:strRef>
              <c:f>'Fronthaul regional splits'!$B$26</c:f>
              <c:strCache>
                <c:ptCount val="1"/>
                <c:pt idx="0">
                  <c:v> China </c:v>
                </c:pt>
              </c:strCache>
            </c:strRef>
          </c:tx>
          <c:invertIfNegative val="0"/>
          <c:cat>
            <c:numRef>
              <c:f>'Fronthaul regional splits'!$M$25:$T$25</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splits'!$M$26:$T$26</c:f>
              <c:numCache>
                <c:formatCode>_(* #,##0_);_(* \(#,##0\);_(* "-"??_);_(@_)</c:formatCode>
                <c:ptCount val="8"/>
                <c:pt idx="0">
                  <c:v>449607.92499999999</c:v>
                </c:pt>
              </c:numCache>
            </c:numRef>
          </c:val>
          <c:extLst>
            <c:ext xmlns:c16="http://schemas.microsoft.com/office/drawing/2014/chart" uri="{C3380CC4-5D6E-409C-BE32-E72D297353CC}">
              <c16:uniqueId val="{00000000-7794-49B9-864E-EB22DA779933}"/>
            </c:ext>
          </c:extLst>
        </c:ser>
        <c:ser>
          <c:idx val="4"/>
          <c:order val="1"/>
          <c:tx>
            <c:strRef>
              <c:f>'Fronthaul regional splits'!$B$27</c:f>
              <c:strCache>
                <c:ptCount val="1"/>
                <c:pt idx="0">
                  <c:v> Japan </c:v>
                </c:pt>
              </c:strCache>
            </c:strRef>
          </c:tx>
          <c:invertIfNegative val="0"/>
          <c:cat>
            <c:numRef>
              <c:f>'Fronthaul regional splits'!$M$25:$T$25</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splits'!$M$27:$T$27</c:f>
              <c:numCache>
                <c:formatCode>_(* #,##0_);_(* \(#,##0\);_(* "-"??_);_(@_)</c:formatCode>
                <c:ptCount val="8"/>
                <c:pt idx="0">
                  <c:v>0</c:v>
                </c:pt>
              </c:numCache>
            </c:numRef>
          </c:val>
          <c:extLst>
            <c:ext xmlns:c16="http://schemas.microsoft.com/office/drawing/2014/chart" uri="{C3380CC4-5D6E-409C-BE32-E72D297353CC}">
              <c16:uniqueId val="{00000001-7794-49B9-864E-EB22DA779933}"/>
            </c:ext>
          </c:extLst>
        </c:ser>
        <c:ser>
          <c:idx val="0"/>
          <c:order val="2"/>
          <c:tx>
            <c:strRef>
              <c:f>'Fronthaul regional splits'!$B$28</c:f>
              <c:strCache>
                <c:ptCount val="1"/>
                <c:pt idx="0">
                  <c:v> Korea </c:v>
                </c:pt>
              </c:strCache>
            </c:strRef>
          </c:tx>
          <c:invertIfNegative val="0"/>
          <c:cat>
            <c:numRef>
              <c:f>'Fronthaul regional splits'!$M$25:$T$25</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splits'!$M$28:$T$28</c:f>
              <c:numCache>
                <c:formatCode>_(* #,##0_);_(* \(#,##0\);_(* "-"??_);_(@_)</c:formatCode>
                <c:ptCount val="8"/>
                <c:pt idx="0">
                  <c:v>10000</c:v>
                </c:pt>
              </c:numCache>
            </c:numRef>
          </c:val>
          <c:extLst>
            <c:ext xmlns:c16="http://schemas.microsoft.com/office/drawing/2014/chart" uri="{C3380CC4-5D6E-409C-BE32-E72D297353CC}">
              <c16:uniqueId val="{00000002-7794-49B9-864E-EB22DA779933}"/>
            </c:ext>
          </c:extLst>
        </c:ser>
        <c:ser>
          <c:idx val="3"/>
          <c:order val="3"/>
          <c:tx>
            <c:strRef>
              <c:f>'Fronthaul regional splits'!$B$29</c:f>
              <c:strCache>
                <c:ptCount val="1"/>
                <c:pt idx="0">
                  <c:v> NA </c:v>
                </c:pt>
              </c:strCache>
            </c:strRef>
          </c:tx>
          <c:invertIfNegative val="0"/>
          <c:cat>
            <c:numRef>
              <c:f>'Fronthaul regional splits'!$M$25:$T$25</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splits'!$M$29:$T$29</c:f>
              <c:numCache>
                <c:formatCode>_(* #,##0_);_(* \(#,##0\);_(* "-"??_);_(@_)</c:formatCode>
                <c:ptCount val="8"/>
                <c:pt idx="0">
                  <c:v>0</c:v>
                </c:pt>
              </c:numCache>
            </c:numRef>
          </c:val>
          <c:extLst>
            <c:ext xmlns:c16="http://schemas.microsoft.com/office/drawing/2014/chart" uri="{C3380CC4-5D6E-409C-BE32-E72D297353CC}">
              <c16:uniqueId val="{00000003-7794-49B9-864E-EB22DA779933}"/>
            </c:ext>
          </c:extLst>
        </c:ser>
        <c:ser>
          <c:idx val="5"/>
          <c:order val="4"/>
          <c:tx>
            <c:strRef>
              <c:f>'Fronthaul regional splits'!$B$30</c:f>
              <c:strCache>
                <c:ptCount val="1"/>
                <c:pt idx="0">
                  <c:v> EMEA </c:v>
                </c:pt>
              </c:strCache>
            </c:strRef>
          </c:tx>
          <c:invertIfNegative val="0"/>
          <c:cat>
            <c:numRef>
              <c:f>'Fronthaul regional splits'!$M$25:$T$25</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splits'!$M$30:$T$30</c:f>
              <c:numCache>
                <c:formatCode>_(* #,##0_);_(* \(#,##0\);_(* "-"??_);_(@_)</c:formatCode>
                <c:ptCount val="8"/>
                <c:pt idx="0">
                  <c:v>1719.9526103588996</c:v>
                </c:pt>
              </c:numCache>
            </c:numRef>
          </c:val>
          <c:extLst>
            <c:ext xmlns:c16="http://schemas.microsoft.com/office/drawing/2014/chart" uri="{C3380CC4-5D6E-409C-BE32-E72D297353CC}">
              <c16:uniqueId val="{00000004-7794-49B9-864E-EB22DA779933}"/>
            </c:ext>
          </c:extLst>
        </c:ser>
        <c:ser>
          <c:idx val="6"/>
          <c:order val="5"/>
          <c:tx>
            <c:strRef>
              <c:f>'Fronthaul regional splits'!$B$31</c:f>
              <c:strCache>
                <c:ptCount val="1"/>
                <c:pt idx="0">
                  <c:v> Rest of World </c:v>
                </c:pt>
              </c:strCache>
            </c:strRef>
          </c:tx>
          <c:invertIfNegative val="0"/>
          <c:cat>
            <c:numRef>
              <c:f>'Fronthaul regional splits'!$M$25:$T$25</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splits'!$M$31:$T$31</c:f>
              <c:numCache>
                <c:formatCode>_(* #,##0_);_(* \(#,##0\);_(* "-"??_);_(@_)</c:formatCode>
                <c:ptCount val="8"/>
                <c:pt idx="0">
                  <c:v>11944.122389641112</c:v>
                </c:pt>
              </c:numCache>
            </c:numRef>
          </c:val>
          <c:extLst>
            <c:ext xmlns:c16="http://schemas.microsoft.com/office/drawing/2014/chart" uri="{C3380CC4-5D6E-409C-BE32-E72D297353CC}">
              <c16:uniqueId val="{00000005-7794-49B9-864E-EB22DA779933}"/>
            </c:ext>
          </c:extLst>
        </c:ser>
        <c:dLbls>
          <c:showLegendKey val="0"/>
          <c:showVal val="0"/>
          <c:showCatName val="0"/>
          <c:showSerName val="0"/>
          <c:showPercent val="0"/>
          <c:showBubbleSize val="0"/>
        </c:dLbls>
        <c:gapWidth val="150"/>
        <c:overlap val="100"/>
        <c:axId val="76253824"/>
        <c:axId val="76259712"/>
      </c:barChart>
      <c:catAx>
        <c:axId val="76253824"/>
        <c:scaling>
          <c:orientation val="minMax"/>
        </c:scaling>
        <c:delete val="0"/>
        <c:axPos val="b"/>
        <c:numFmt formatCode="General" sourceLinked="1"/>
        <c:majorTickMark val="out"/>
        <c:minorTickMark val="none"/>
        <c:tickLblPos val="nextTo"/>
        <c:crossAx val="76259712"/>
        <c:crosses val="autoZero"/>
        <c:auto val="1"/>
        <c:lblAlgn val="ctr"/>
        <c:lblOffset val="100"/>
        <c:noMultiLvlLbl val="0"/>
      </c:catAx>
      <c:valAx>
        <c:axId val="76259712"/>
        <c:scaling>
          <c:orientation val="minMax"/>
        </c:scaling>
        <c:delete val="0"/>
        <c:axPos val="l"/>
        <c:majorGridlines/>
        <c:numFmt formatCode="_(* #,##0_);_(* \(#,##0\);_(* &quot;-&quot;??_);_(@_)" sourceLinked="1"/>
        <c:majorTickMark val="out"/>
        <c:minorTickMark val="none"/>
        <c:tickLblPos val="nextTo"/>
        <c:crossAx val="76253824"/>
        <c:crosses val="autoZero"/>
        <c:crossBetween val="between"/>
      </c:valAx>
    </c:plotArea>
    <c:legend>
      <c:legendPos val="r"/>
      <c:layout>
        <c:manualLayout>
          <c:xMode val="edge"/>
          <c:yMode val="edge"/>
          <c:x val="0.86404223791655455"/>
          <c:y val="0.24441093273234837"/>
          <c:w val="0.12206083098906209"/>
          <c:h val="0.62425196850393705"/>
        </c:manualLayout>
      </c:layout>
      <c:overlay val="0"/>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'Fronthaul regional splits'!$B$51</c:f>
          <c:strCache>
            <c:ptCount val="1"/>
            <c:pt idx="0">
              <c:v>DWDM 10 Gbps</c:v>
            </c:pt>
          </c:strCache>
        </c:strRef>
      </c:tx>
      <c:overlay val="1"/>
    </c:title>
    <c:autoTitleDeleted val="0"/>
    <c:plotArea>
      <c:layout>
        <c:manualLayout>
          <c:layoutTarget val="inner"/>
          <c:xMode val="edge"/>
          <c:yMode val="edge"/>
          <c:x val="0.12084797337896068"/>
          <c:y val="8.8437591134441523E-2"/>
          <c:w val="0.72101365932471717"/>
          <c:h val="0.79558253135024792"/>
        </c:manualLayout>
      </c:layout>
      <c:barChart>
        <c:barDir val="col"/>
        <c:grouping val="stacked"/>
        <c:varyColors val="0"/>
        <c:ser>
          <c:idx val="1"/>
          <c:order val="0"/>
          <c:tx>
            <c:strRef>
              <c:f>'Fronthaul regional splits'!$B$53</c:f>
              <c:strCache>
                <c:ptCount val="1"/>
                <c:pt idx="0">
                  <c:v> China </c:v>
                </c:pt>
              </c:strCache>
            </c:strRef>
          </c:tx>
          <c:invertIfNegative val="0"/>
          <c:cat>
            <c:numRef>
              <c:f>'Fronthaul regional splits'!$C$52:$J$52</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splits'!$C$53:$J$53</c:f>
              <c:numCache>
                <c:formatCode>_(* #,##0_);_(* \(#,##0\);_(* "-"??_);_(@_)</c:formatCode>
                <c:ptCount val="8"/>
                <c:pt idx="0">
                  <c:v>0</c:v>
                </c:pt>
              </c:numCache>
            </c:numRef>
          </c:val>
          <c:extLst>
            <c:ext xmlns:c16="http://schemas.microsoft.com/office/drawing/2014/chart" uri="{C3380CC4-5D6E-409C-BE32-E72D297353CC}">
              <c16:uniqueId val="{00000000-6003-4AE5-B366-E96E28B72057}"/>
            </c:ext>
          </c:extLst>
        </c:ser>
        <c:ser>
          <c:idx val="4"/>
          <c:order val="1"/>
          <c:tx>
            <c:strRef>
              <c:f>'Fronthaul regional splits'!$B$54</c:f>
              <c:strCache>
                <c:ptCount val="1"/>
                <c:pt idx="0">
                  <c:v> Japan </c:v>
                </c:pt>
              </c:strCache>
            </c:strRef>
          </c:tx>
          <c:invertIfNegative val="0"/>
          <c:cat>
            <c:numRef>
              <c:f>'Fronthaul regional splits'!$C$52:$J$52</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splits'!$C$54:$J$54</c:f>
              <c:numCache>
                <c:formatCode>_(* #,##0_);_(* \(#,##0\);_(* "-"??_);_(@_)</c:formatCode>
                <c:ptCount val="8"/>
                <c:pt idx="0">
                  <c:v>8500</c:v>
                </c:pt>
              </c:numCache>
            </c:numRef>
          </c:val>
          <c:extLst>
            <c:ext xmlns:c16="http://schemas.microsoft.com/office/drawing/2014/chart" uri="{C3380CC4-5D6E-409C-BE32-E72D297353CC}">
              <c16:uniqueId val="{00000001-6003-4AE5-B366-E96E28B72057}"/>
            </c:ext>
          </c:extLst>
        </c:ser>
        <c:ser>
          <c:idx val="0"/>
          <c:order val="2"/>
          <c:tx>
            <c:strRef>
              <c:f>'Fronthaul regional splits'!$B$55</c:f>
              <c:strCache>
                <c:ptCount val="1"/>
                <c:pt idx="0">
                  <c:v> Korea </c:v>
                </c:pt>
              </c:strCache>
            </c:strRef>
          </c:tx>
          <c:invertIfNegative val="0"/>
          <c:cat>
            <c:numRef>
              <c:f>'Fronthaul regional splits'!$C$52:$J$52</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splits'!$C$55:$J$55</c:f>
              <c:numCache>
                <c:formatCode>_(* #,##0_);_(* \(#,##0\);_(* "-"??_);_(@_)</c:formatCode>
                <c:ptCount val="8"/>
                <c:pt idx="0">
                  <c:v>225000</c:v>
                </c:pt>
              </c:numCache>
            </c:numRef>
          </c:val>
          <c:extLst>
            <c:ext xmlns:c16="http://schemas.microsoft.com/office/drawing/2014/chart" uri="{C3380CC4-5D6E-409C-BE32-E72D297353CC}">
              <c16:uniqueId val="{00000002-6003-4AE5-B366-E96E28B72057}"/>
            </c:ext>
          </c:extLst>
        </c:ser>
        <c:ser>
          <c:idx val="3"/>
          <c:order val="3"/>
          <c:tx>
            <c:strRef>
              <c:f>'Fronthaul regional splits'!$B$56</c:f>
              <c:strCache>
                <c:ptCount val="1"/>
                <c:pt idx="0">
                  <c:v> NA </c:v>
                </c:pt>
              </c:strCache>
            </c:strRef>
          </c:tx>
          <c:invertIfNegative val="0"/>
          <c:cat>
            <c:numRef>
              <c:f>'Fronthaul regional splits'!$C$52:$J$52</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splits'!$C$56:$J$56</c:f>
              <c:numCache>
                <c:formatCode>_(* #,##0_);_(* \(#,##0\);_(* "-"??_);_(@_)</c:formatCode>
                <c:ptCount val="8"/>
                <c:pt idx="0">
                  <c:v>15000</c:v>
                </c:pt>
              </c:numCache>
            </c:numRef>
          </c:val>
          <c:extLst>
            <c:ext xmlns:c16="http://schemas.microsoft.com/office/drawing/2014/chart" uri="{C3380CC4-5D6E-409C-BE32-E72D297353CC}">
              <c16:uniqueId val="{00000003-6003-4AE5-B366-E96E28B72057}"/>
            </c:ext>
          </c:extLst>
        </c:ser>
        <c:ser>
          <c:idx val="5"/>
          <c:order val="4"/>
          <c:tx>
            <c:strRef>
              <c:f>'Fronthaul regional splits'!$B$57</c:f>
              <c:strCache>
                <c:ptCount val="1"/>
                <c:pt idx="0">
                  <c:v> EMEA </c:v>
                </c:pt>
              </c:strCache>
            </c:strRef>
          </c:tx>
          <c:invertIfNegative val="0"/>
          <c:cat>
            <c:numRef>
              <c:f>'Fronthaul regional splits'!$C$52:$J$52</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splits'!$C$57:$J$57</c:f>
              <c:numCache>
                <c:formatCode>_(* #,##0_);_(* \(#,##0\);_(* "-"??_);_(@_)</c:formatCode>
                <c:ptCount val="8"/>
                <c:pt idx="0">
                  <c:v>33196.640239265507</c:v>
                </c:pt>
              </c:numCache>
            </c:numRef>
          </c:val>
          <c:extLst>
            <c:ext xmlns:c16="http://schemas.microsoft.com/office/drawing/2014/chart" uri="{C3380CC4-5D6E-409C-BE32-E72D297353CC}">
              <c16:uniqueId val="{00000004-6003-4AE5-B366-E96E28B72057}"/>
            </c:ext>
          </c:extLst>
        </c:ser>
        <c:ser>
          <c:idx val="6"/>
          <c:order val="5"/>
          <c:tx>
            <c:strRef>
              <c:f>'Fronthaul regional splits'!$B$58</c:f>
              <c:strCache>
                <c:ptCount val="1"/>
                <c:pt idx="0">
                  <c:v> Rest of World </c:v>
                </c:pt>
              </c:strCache>
            </c:strRef>
          </c:tx>
          <c:invertIfNegative val="0"/>
          <c:cat>
            <c:numRef>
              <c:f>'Fronthaul regional splits'!$C$52:$J$52</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splits'!$C$58:$J$58</c:f>
              <c:numCache>
                <c:formatCode>_(* #,##0_);_(* \(#,##0\);_(* "-"??_);_(@_)</c:formatCode>
                <c:ptCount val="8"/>
                <c:pt idx="0">
                  <c:v>230532.35976073451</c:v>
                </c:pt>
              </c:numCache>
            </c:numRef>
          </c:val>
          <c:extLst>
            <c:ext xmlns:c16="http://schemas.microsoft.com/office/drawing/2014/chart" uri="{C3380CC4-5D6E-409C-BE32-E72D297353CC}">
              <c16:uniqueId val="{00000005-6003-4AE5-B366-E96E28B72057}"/>
            </c:ext>
          </c:extLst>
        </c:ser>
        <c:dLbls>
          <c:showLegendKey val="0"/>
          <c:showVal val="0"/>
          <c:showCatName val="0"/>
          <c:showSerName val="0"/>
          <c:showPercent val="0"/>
          <c:showBubbleSize val="0"/>
        </c:dLbls>
        <c:gapWidth val="150"/>
        <c:overlap val="100"/>
        <c:axId val="131989888"/>
        <c:axId val="131991424"/>
      </c:barChart>
      <c:catAx>
        <c:axId val="131989888"/>
        <c:scaling>
          <c:orientation val="minMax"/>
        </c:scaling>
        <c:delete val="0"/>
        <c:axPos val="b"/>
        <c:numFmt formatCode="General" sourceLinked="1"/>
        <c:majorTickMark val="out"/>
        <c:minorTickMark val="none"/>
        <c:tickLblPos val="nextTo"/>
        <c:crossAx val="131991424"/>
        <c:crosses val="autoZero"/>
        <c:auto val="1"/>
        <c:lblAlgn val="ctr"/>
        <c:lblOffset val="100"/>
        <c:noMultiLvlLbl val="0"/>
      </c:catAx>
      <c:valAx>
        <c:axId val="131991424"/>
        <c:scaling>
          <c:orientation val="minMax"/>
        </c:scaling>
        <c:delete val="0"/>
        <c:axPos val="l"/>
        <c:majorGridlines/>
        <c:numFmt formatCode="_(* #,##0_);_(* \(#,##0\);_(* &quot;-&quot;??_);_(@_)" sourceLinked="1"/>
        <c:majorTickMark val="out"/>
        <c:minorTickMark val="none"/>
        <c:tickLblPos val="nextTo"/>
        <c:crossAx val="131989888"/>
        <c:crosses val="autoZero"/>
        <c:crossBetween val="between"/>
      </c:valAx>
    </c:plotArea>
    <c:legend>
      <c:legendPos val="r"/>
      <c:layout>
        <c:manualLayout>
          <c:xMode val="edge"/>
          <c:yMode val="edge"/>
          <c:x val="0.85331841350457638"/>
          <c:y val="0.24441093273234837"/>
          <c:w val="0.13276047280632841"/>
          <c:h val="0.68078907097743524"/>
        </c:manualLayout>
      </c:layout>
      <c:overlay val="0"/>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'Fronthaul regional splits'!$L$51</c:f>
          <c:strCache>
            <c:ptCount val="1"/>
            <c:pt idx="0">
              <c:v>DWDM 25 Gbps</c:v>
            </c:pt>
          </c:strCache>
        </c:strRef>
      </c:tx>
      <c:overlay val="1"/>
    </c:title>
    <c:autoTitleDeleted val="0"/>
    <c:plotArea>
      <c:layout>
        <c:manualLayout>
          <c:layoutTarget val="inner"/>
          <c:xMode val="edge"/>
          <c:yMode val="edge"/>
          <c:x val="0.12084797337896068"/>
          <c:y val="8.8437591134441523E-2"/>
          <c:w val="0.72101365932471717"/>
          <c:h val="0.79558253135024792"/>
        </c:manualLayout>
      </c:layout>
      <c:barChart>
        <c:barDir val="col"/>
        <c:grouping val="stacked"/>
        <c:varyColors val="0"/>
        <c:ser>
          <c:idx val="1"/>
          <c:order val="0"/>
          <c:tx>
            <c:strRef>
              <c:f>'Fronthaul regional splits'!$B$53</c:f>
              <c:strCache>
                <c:ptCount val="1"/>
                <c:pt idx="0">
                  <c:v> China </c:v>
                </c:pt>
              </c:strCache>
            </c:strRef>
          </c:tx>
          <c:invertIfNegative val="0"/>
          <c:cat>
            <c:numRef>
              <c:f>'Fronthaul regional splits'!$M$52:$T$52</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splits'!$M$53:$T$53</c:f>
              <c:numCache>
                <c:formatCode>_(* #,##0_);_(* \(#,##0\);_(* "-"??_);_(@_)</c:formatCode>
                <c:ptCount val="8"/>
                <c:pt idx="0">
                  <c:v>0</c:v>
                </c:pt>
              </c:numCache>
            </c:numRef>
          </c:val>
          <c:extLst>
            <c:ext xmlns:c16="http://schemas.microsoft.com/office/drawing/2014/chart" uri="{C3380CC4-5D6E-409C-BE32-E72D297353CC}">
              <c16:uniqueId val="{00000000-4AD4-4545-A6B9-B5FB5EBC9AB7}"/>
            </c:ext>
          </c:extLst>
        </c:ser>
        <c:ser>
          <c:idx val="4"/>
          <c:order val="1"/>
          <c:tx>
            <c:strRef>
              <c:f>'Fronthaul regional splits'!$B$54</c:f>
              <c:strCache>
                <c:ptCount val="1"/>
                <c:pt idx="0">
                  <c:v> Japan </c:v>
                </c:pt>
              </c:strCache>
            </c:strRef>
          </c:tx>
          <c:invertIfNegative val="0"/>
          <c:cat>
            <c:numRef>
              <c:f>'Fronthaul regional splits'!$M$52:$T$52</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splits'!$M$54:$T$54</c:f>
              <c:numCache>
                <c:formatCode>_(* #,##0_);_(* \(#,##0\);_(* "-"??_);_(@_)</c:formatCode>
                <c:ptCount val="8"/>
                <c:pt idx="0">
                  <c:v>0</c:v>
                </c:pt>
              </c:numCache>
            </c:numRef>
          </c:val>
          <c:extLst>
            <c:ext xmlns:c16="http://schemas.microsoft.com/office/drawing/2014/chart" uri="{C3380CC4-5D6E-409C-BE32-E72D297353CC}">
              <c16:uniqueId val="{00000001-4AD4-4545-A6B9-B5FB5EBC9AB7}"/>
            </c:ext>
          </c:extLst>
        </c:ser>
        <c:ser>
          <c:idx val="0"/>
          <c:order val="2"/>
          <c:tx>
            <c:strRef>
              <c:f>'Fronthaul regional splits'!$B$55</c:f>
              <c:strCache>
                <c:ptCount val="1"/>
                <c:pt idx="0">
                  <c:v> Korea </c:v>
                </c:pt>
              </c:strCache>
            </c:strRef>
          </c:tx>
          <c:invertIfNegative val="0"/>
          <c:cat>
            <c:numRef>
              <c:f>'Fronthaul regional splits'!$M$52:$T$52</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splits'!$M$55:$T$55</c:f>
              <c:numCache>
                <c:formatCode>_(* #,##0_);_(* \(#,##0\);_(* "-"??_);_(@_)</c:formatCode>
                <c:ptCount val="8"/>
                <c:pt idx="0">
                  <c:v>160000</c:v>
                </c:pt>
              </c:numCache>
            </c:numRef>
          </c:val>
          <c:extLst>
            <c:ext xmlns:c16="http://schemas.microsoft.com/office/drawing/2014/chart" uri="{C3380CC4-5D6E-409C-BE32-E72D297353CC}">
              <c16:uniqueId val="{00000002-4AD4-4545-A6B9-B5FB5EBC9AB7}"/>
            </c:ext>
          </c:extLst>
        </c:ser>
        <c:ser>
          <c:idx val="3"/>
          <c:order val="3"/>
          <c:tx>
            <c:strRef>
              <c:f>'Fronthaul regional splits'!$B$56</c:f>
              <c:strCache>
                <c:ptCount val="1"/>
                <c:pt idx="0">
                  <c:v> NA </c:v>
                </c:pt>
              </c:strCache>
            </c:strRef>
          </c:tx>
          <c:invertIfNegative val="0"/>
          <c:cat>
            <c:numRef>
              <c:f>'Fronthaul regional splits'!$M$52:$T$52</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splits'!$M$56:$T$56</c:f>
              <c:numCache>
                <c:formatCode>_(* #,##0_);_(* \(#,##0\);_(* "-"??_);_(@_)</c:formatCode>
                <c:ptCount val="8"/>
                <c:pt idx="0">
                  <c:v>5000</c:v>
                </c:pt>
              </c:numCache>
            </c:numRef>
          </c:val>
          <c:extLst>
            <c:ext xmlns:c16="http://schemas.microsoft.com/office/drawing/2014/chart" uri="{C3380CC4-5D6E-409C-BE32-E72D297353CC}">
              <c16:uniqueId val="{00000003-4AD4-4545-A6B9-B5FB5EBC9AB7}"/>
            </c:ext>
          </c:extLst>
        </c:ser>
        <c:ser>
          <c:idx val="5"/>
          <c:order val="4"/>
          <c:tx>
            <c:strRef>
              <c:f>'Fronthaul regional splits'!$B$57</c:f>
              <c:strCache>
                <c:ptCount val="1"/>
                <c:pt idx="0">
                  <c:v> EMEA </c:v>
                </c:pt>
              </c:strCache>
            </c:strRef>
          </c:tx>
          <c:invertIfNegative val="0"/>
          <c:cat>
            <c:numRef>
              <c:f>'Fronthaul regional splits'!$M$52:$T$52</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splits'!$M$57:$T$57</c:f>
              <c:numCache>
                <c:formatCode>_(* #,##0_);_(* \(#,##0\);_(* "-"??_);_(@_)</c:formatCode>
                <c:ptCount val="8"/>
                <c:pt idx="0">
                  <c:v>1672.3627747380135</c:v>
                </c:pt>
              </c:numCache>
            </c:numRef>
          </c:val>
          <c:extLst>
            <c:ext xmlns:c16="http://schemas.microsoft.com/office/drawing/2014/chart" uri="{C3380CC4-5D6E-409C-BE32-E72D297353CC}">
              <c16:uniqueId val="{00000004-4AD4-4545-A6B9-B5FB5EBC9AB7}"/>
            </c:ext>
          </c:extLst>
        </c:ser>
        <c:ser>
          <c:idx val="6"/>
          <c:order val="5"/>
          <c:tx>
            <c:strRef>
              <c:f>'Fronthaul regional splits'!$B$58</c:f>
              <c:strCache>
                <c:ptCount val="1"/>
                <c:pt idx="0">
                  <c:v> Rest of World </c:v>
                </c:pt>
              </c:strCache>
            </c:strRef>
          </c:tx>
          <c:invertIfNegative val="0"/>
          <c:cat>
            <c:numRef>
              <c:f>'Fronthaul regional splits'!$M$52:$T$52</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splits'!$M$58:$T$58</c:f>
              <c:numCache>
                <c:formatCode>_(* #,##0_);_(* \(#,##0\);_(* "-"??_);_(@_)</c:formatCode>
                <c:ptCount val="8"/>
                <c:pt idx="0">
                  <c:v>11613.637225261988</c:v>
                </c:pt>
              </c:numCache>
            </c:numRef>
          </c:val>
          <c:extLst>
            <c:ext xmlns:c16="http://schemas.microsoft.com/office/drawing/2014/chart" uri="{C3380CC4-5D6E-409C-BE32-E72D297353CC}">
              <c16:uniqueId val="{00000005-4AD4-4545-A6B9-B5FB5EBC9AB7}"/>
            </c:ext>
          </c:extLst>
        </c:ser>
        <c:dLbls>
          <c:showLegendKey val="0"/>
          <c:showVal val="0"/>
          <c:showCatName val="0"/>
          <c:showSerName val="0"/>
          <c:showPercent val="0"/>
          <c:showBubbleSize val="0"/>
        </c:dLbls>
        <c:gapWidth val="150"/>
        <c:overlap val="100"/>
        <c:axId val="132024192"/>
        <c:axId val="132025728"/>
      </c:barChart>
      <c:catAx>
        <c:axId val="132024192"/>
        <c:scaling>
          <c:orientation val="minMax"/>
        </c:scaling>
        <c:delete val="0"/>
        <c:axPos val="b"/>
        <c:numFmt formatCode="General" sourceLinked="1"/>
        <c:majorTickMark val="out"/>
        <c:minorTickMark val="none"/>
        <c:tickLblPos val="nextTo"/>
        <c:crossAx val="132025728"/>
        <c:crosses val="autoZero"/>
        <c:auto val="1"/>
        <c:lblAlgn val="ctr"/>
        <c:lblOffset val="100"/>
        <c:noMultiLvlLbl val="0"/>
      </c:catAx>
      <c:valAx>
        <c:axId val="132025728"/>
        <c:scaling>
          <c:orientation val="minMax"/>
        </c:scaling>
        <c:delete val="0"/>
        <c:axPos val="l"/>
        <c:majorGridlines/>
        <c:numFmt formatCode="_(* #,##0_);_(* \(#,##0\);_(* &quot;-&quot;??_);_(@_)" sourceLinked="1"/>
        <c:majorTickMark val="out"/>
        <c:minorTickMark val="none"/>
        <c:tickLblPos val="nextTo"/>
        <c:crossAx val="132024192"/>
        <c:crosses val="autoZero"/>
        <c:crossBetween val="between"/>
      </c:valAx>
    </c:plotArea>
    <c:legend>
      <c:legendPos val="r"/>
      <c:layout>
        <c:manualLayout>
          <c:xMode val="edge"/>
          <c:yMode val="edge"/>
          <c:x val="0.85146092349191016"/>
          <c:y val="0.20459651411718227"/>
          <c:w val="0.14621687062460756"/>
          <c:h val="0.59080697176563546"/>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0"/>
              <a:t>125 million units</a:t>
            </a:r>
          </a:p>
        </c:rich>
      </c:tx>
      <c:layout>
        <c:manualLayout>
          <c:xMode val="edge"/>
          <c:yMode val="edge"/>
          <c:x val="0.21767970060652989"/>
          <c:y val="0.11888182697766102"/>
        </c:manualLayout>
      </c:layout>
      <c:overlay val="0"/>
    </c:title>
    <c:autoTitleDeleted val="0"/>
    <c:plotArea>
      <c:layout>
        <c:manualLayout>
          <c:layoutTarget val="inner"/>
          <c:xMode val="edge"/>
          <c:yMode val="edge"/>
          <c:x val="0.1752378513661402"/>
          <c:y val="0.27064949280739703"/>
          <c:w val="0.39978823785238232"/>
          <c:h val="0.5747603246723082"/>
        </c:manualLayout>
      </c:layout>
      <c:pieChart>
        <c:varyColors val="1"/>
        <c:ser>
          <c:idx val="4"/>
          <c:order val="0"/>
          <c:dLbls>
            <c:dLbl>
              <c:idx val="4"/>
              <c:layout>
                <c:manualLayout>
                  <c:x val="4.375899273649364E-2"/>
                  <c:y val="3.583158478020990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B61-4C30-B287-9CB19E05AE98}"/>
                </c:ext>
              </c:extLst>
            </c:dLbl>
            <c:spPr>
              <a:noFill/>
              <a:ln>
                <a:noFill/>
              </a:ln>
              <a:effectLst/>
            </c:spPr>
            <c:txPr>
              <a:bodyPr/>
              <a:lstStyle/>
              <a:p>
                <a:pPr>
                  <a:defRPr sz="1400"/>
                </a:pPr>
                <a:endParaRPr lang="en-US"/>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Summary!$B$53:$B$56</c:f>
              <c:strCache>
                <c:ptCount val="4"/>
                <c:pt idx="0">
                  <c:v>FTTx - PON</c:v>
                </c:pt>
                <c:pt idx="1">
                  <c:v>Fronthaul - grey</c:v>
                </c:pt>
                <c:pt idx="2">
                  <c:v>Fronthaul - WDM </c:v>
                </c:pt>
                <c:pt idx="3">
                  <c:v>Backhaul &amp; Midhaul</c:v>
                </c:pt>
              </c:strCache>
            </c:strRef>
          </c:cat>
          <c:val>
            <c:numRef>
              <c:f>Summary!$H$53:$H$56</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1-BB61-4C30-B287-9CB19E05AE98}"/>
            </c:ext>
          </c:extLst>
        </c:ser>
        <c:dLbls>
          <c:showLegendKey val="0"/>
          <c:showVal val="1"/>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'Fronthaul regional splits'!$L$79</c:f>
          <c:strCache>
            <c:ptCount val="1"/>
            <c:pt idx="0">
              <c:v>≥25G grey optics</c:v>
            </c:pt>
          </c:strCache>
        </c:strRef>
      </c:tx>
      <c:overlay val="1"/>
    </c:title>
    <c:autoTitleDeleted val="0"/>
    <c:plotArea>
      <c:layout>
        <c:manualLayout>
          <c:layoutTarget val="inner"/>
          <c:xMode val="edge"/>
          <c:yMode val="edge"/>
          <c:x val="0.12084797337896068"/>
          <c:y val="8.8437591134441523E-2"/>
          <c:w val="0.69082498283944704"/>
          <c:h val="0.79558253135024792"/>
        </c:manualLayout>
      </c:layout>
      <c:barChart>
        <c:barDir val="col"/>
        <c:grouping val="stacked"/>
        <c:varyColors val="0"/>
        <c:ser>
          <c:idx val="1"/>
          <c:order val="0"/>
          <c:tx>
            <c:strRef>
              <c:f>'Fronthaul regional splits'!$L$81</c:f>
              <c:strCache>
                <c:ptCount val="1"/>
                <c:pt idx="0">
                  <c:v> China </c:v>
                </c:pt>
              </c:strCache>
            </c:strRef>
          </c:tx>
          <c:invertIfNegative val="0"/>
          <c:cat>
            <c:numRef>
              <c:f>'Fronthaul regional splits'!$M$80:$T$80</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splits'!$M$81:$T$81</c:f>
              <c:numCache>
                <c:formatCode>_(* #,##0_);_(* \(#,##0\);_(* "-"??_);_(@_)</c:formatCode>
                <c:ptCount val="8"/>
                <c:pt idx="0">
                  <c:v>1075299.0950251427</c:v>
                </c:pt>
              </c:numCache>
            </c:numRef>
          </c:val>
          <c:extLst>
            <c:ext xmlns:c16="http://schemas.microsoft.com/office/drawing/2014/chart" uri="{C3380CC4-5D6E-409C-BE32-E72D297353CC}">
              <c16:uniqueId val="{00000000-BA8A-4081-8274-AE9A36217C6F}"/>
            </c:ext>
          </c:extLst>
        </c:ser>
        <c:ser>
          <c:idx val="4"/>
          <c:order val="1"/>
          <c:tx>
            <c:strRef>
              <c:f>'Fronthaul regional splits'!$L$82</c:f>
              <c:strCache>
                <c:ptCount val="1"/>
                <c:pt idx="0">
                  <c:v> Japan </c:v>
                </c:pt>
              </c:strCache>
            </c:strRef>
          </c:tx>
          <c:invertIfNegative val="0"/>
          <c:cat>
            <c:numRef>
              <c:f>'Fronthaul regional splits'!$M$80:$T$80</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splits'!$M$82:$T$82</c:f>
              <c:numCache>
                <c:formatCode>_(* #,##0_);_(* \(#,##0\);_(* "-"??_);_(@_)</c:formatCode>
                <c:ptCount val="8"/>
                <c:pt idx="0">
                  <c:v>3653.4518807726236</c:v>
                </c:pt>
              </c:numCache>
            </c:numRef>
          </c:val>
          <c:extLst>
            <c:ext xmlns:c16="http://schemas.microsoft.com/office/drawing/2014/chart" uri="{C3380CC4-5D6E-409C-BE32-E72D297353CC}">
              <c16:uniqueId val="{00000001-BA8A-4081-8274-AE9A36217C6F}"/>
            </c:ext>
          </c:extLst>
        </c:ser>
        <c:ser>
          <c:idx val="0"/>
          <c:order val="2"/>
          <c:tx>
            <c:strRef>
              <c:f>'Fronthaul regional splits'!$L$83</c:f>
              <c:strCache>
                <c:ptCount val="1"/>
                <c:pt idx="0">
                  <c:v> Korea </c:v>
                </c:pt>
              </c:strCache>
            </c:strRef>
          </c:tx>
          <c:invertIfNegative val="0"/>
          <c:cat>
            <c:numRef>
              <c:f>'Fronthaul regional splits'!$M$80:$T$80</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splits'!$M$83:$T$83</c:f>
              <c:numCache>
                <c:formatCode>_(* #,##0_);_(* \(#,##0\);_(* "-"??_);_(@_)</c:formatCode>
                <c:ptCount val="8"/>
                <c:pt idx="0">
                  <c:v>666795.92622172984</c:v>
                </c:pt>
              </c:numCache>
            </c:numRef>
          </c:val>
          <c:extLst>
            <c:ext xmlns:c16="http://schemas.microsoft.com/office/drawing/2014/chart" uri="{C3380CC4-5D6E-409C-BE32-E72D297353CC}">
              <c16:uniqueId val="{00000002-BA8A-4081-8274-AE9A36217C6F}"/>
            </c:ext>
          </c:extLst>
        </c:ser>
        <c:ser>
          <c:idx val="3"/>
          <c:order val="3"/>
          <c:tx>
            <c:strRef>
              <c:f>'Fronthaul regional splits'!$L$84</c:f>
              <c:strCache>
                <c:ptCount val="1"/>
                <c:pt idx="0">
                  <c:v> NA </c:v>
                </c:pt>
              </c:strCache>
            </c:strRef>
          </c:tx>
          <c:invertIfNegative val="0"/>
          <c:cat>
            <c:numRef>
              <c:f>'Fronthaul regional splits'!$M$80:$T$80</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splits'!$M$84:$T$84</c:f>
              <c:numCache>
                <c:formatCode>_(* #,##0_);_(* \(#,##0\);_(* "-"??_);_(@_)</c:formatCode>
                <c:ptCount val="8"/>
                <c:pt idx="0">
                  <c:v>316777.21453219309</c:v>
                </c:pt>
              </c:numCache>
            </c:numRef>
          </c:val>
          <c:extLst>
            <c:ext xmlns:c16="http://schemas.microsoft.com/office/drawing/2014/chart" uri="{C3380CC4-5D6E-409C-BE32-E72D297353CC}">
              <c16:uniqueId val="{00000003-BA8A-4081-8274-AE9A36217C6F}"/>
            </c:ext>
          </c:extLst>
        </c:ser>
        <c:ser>
          <c:idx val="5"/>
          <c:order val="4"/>
          <c:tx>
            <c:strRef>
              <c:f>'Fronthaul regional splits'!$L$85</c:f>
              <c:strCache>
                <c:ptCount val="1"/>
                <c:pt idx="0">
                  <c:v> EMEA </c:v>
                </c:pt>
              </c:strCache>
            </c:strRef>
          </c:tx>
          <c:invertIfNegative val="0"/>
          <c:cat>
            <c:numRef>
              <c:f>'Fronthaul regional splits'!$M$80:$T$80</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splits'!$M$85:$T$85</c:f>
              <c:numCache>
                <c:formatCode>_(* #,##0_);_(* \(#,##0\);_(* "-"??_);_(@_)</c:formatCode>
                <c:ptCount val="8"/>
                <c:pt idx="0">
                  <c:v>111184.5344792081</c:v>
                </c:pt>
              </c:numCache>
            </c:numRef>
          </c:val>
          <c:extLst>
            <c:ext xmlns:c16="http://schemas.microsoft.com/office/drawing/2014/chart" uri="{C3380CC4-5D6E-409C-BE32-E72D297353CC}">
              <c16:uniqueId val="{00000004-BA8A-4081-8274-AE9A36217C6F}"/>
            </c:ext>
          </c:extLst>
        </c:ser>
        <c:ser>
          <c:idx val="6"/>
          <c:order val="5"/>
          <c:tx>
            <c:strRef>
              <c:f>'Fronthaul regional splits'!$L$86</c:f>
              <c:strCache>
                <c:ptCount val="1"/>
                <c:pt idx="0">
                  <c:v> Rest of World </c:v>
                </c:pt>
              </c:strCache>
            </c:strRef>
          </c:tx>
          <c:invertIfNegative val="0"/>
          <c:cat>
            <c:numRef>
              <c:f>'Fronthaul regional splits'!$M$80:$T$80</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splits'!$M$86:$T$86</c:f>
              <c:numCache>
                <c:formatCode>_(* #,##0_);_(* \(#,##0\);_(* "-"??_);_(@_)</c:formatCode>
                <c:ptCount val="8"/>
                <c:pt idx="0">
                  <c:v>772115.27786095324</c:v>
                </c:pt>
              </c:numCache>
            </c:numRef>
          </c:val>
          <c:extLst>
            <c:ext xmlns:c16="http://schemas.microsoft.com/office/drawing/2014/chart" uri="{C3380CC4-5D6E-409C-BE32-E72D297353CC}">
              <c16:uniqueId val="{00000005-BA8A-4081-8274-AE9A36217C6F}"/>
            </c:ext>
          </c:extLst>
        </c:ser>
        <c:dLbls>
          <c:showLegendKey val="0"/>
          <c:showVal val="0"/>
          <c:showCatName val="0"/>
          <c:showSerName val="0"/>
          <c:showPercent val="0"/>
          <c:showBubbleSize val="0"/>
        </c:dLbls>
        <c:gapWidth val="150"/>
        <c:overlap val="100"/>
        <c:axId val="143547776"/>
        <c:axId val="143574144"/>
      </c:barChart>
      <c:catAx>
        <c:axId val="143547776"/>
        <c:scaling>
          <c:orientation val="minMax"/>
        </c:scaling>
        <c:delete val="0"/>
        <c:axPos val="b"/>
        <c:numFmt formatCode="General" sourceLinked="1"/>
        <c:majorTickMark val="out"/>
        <c:minorTickMark val="none"/>
        <c:tickLblPos val="nextTo"/>
        <c:crossAx val="143574144"/>
        <c:crosses val="autoZero"/>
        <c:auto val="1"/>
        <c:lblAlgn val="ctr"/>
        <c:lblOffset val="100"/>
        <c:noMultiLvlLbl val="0"/>
      </c:catAx>
      <c:valAx>
        <c:axId val="143574144"/>
        <c:scaling>
          <c:orientation val="minMax"/>
        </c:scaling>
        <c:delete val="0"/>
        <c:axPos val="l"/>
        <c:majorGridlines/>
        <c:numFmt formatCode="_(* #,##0_);_(* \(#,##0\);_(* &quot;-&quot;??_);_(@_)" sourceLinked="1"/>
        <c:majorTickMark val="out"/>
        <c:minorTickMark val="none"/>
        <c:tickLblPos val="nextTo"/>
        <c:crossAx val="1435477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'Fronthaul regional splits'!$B$108</c:f>
          <c:strCache>
            <c:ptCount val="1"/>
            <c:pt idx="0">
              <c:v>5G fronthaul transceivers (excludes 10G grey)</c:v>
            </c:pt>
          </c:strCache>
        </c:strRef>
      </c:tx>
      <c:layout>
        <c:manualLayout>
          <c:xMode val="edge"/>
          <c:yMode val="edge"/>
          <c:x val="0.15068322018520122"/>
          <c:y val="2.3557126030624265E-2"/>
        </c:manualLayout>
      </c:layout>
      <c:overlay val="1"/>
    </c:title>
    <c:autoTitleDeleted val="0"/>
    <c:plotArea>
      <c:layout>
        <c:manualLayout>
          <c:layoutTarget val="inner"/>
          <c:xMode val="edge"/>
          <c:yMode val="edge"/>
          <c:x val="0.12084797337896068"/>
          <c:y val="8.8437591134441523E-2"/>
          <c:w val="0.72101365932471717"/>
          <c:h val="0.79558253135024792"/>
        </c:manualLayout>
      </c:layout>
      <c:barChart>
        <c:barDir val="col"/>
        <c:grouping val="stacked"/>
        <c:varyColors val="0"/>
        <c:ser>
          <c:idx val="1"/>
          <c:order val="0"/>
          <c:tx>
            <c:strRef>
              <c:f>'Fronthaul regional splits'!$B$110</c:f>
              <c:strCache>
                <c:ptCount val="1"/>
                <c:pt idx="0">
                  <c:v> China </c:v>
                </c:pt>
              </c:strCache>
            </c:strRef>
          </c:tx>
          <c:invertIfNegative val="0"/>
          <c:cat>
            <c:numRef>
              <c:f>'Fronthaul regional splits'!$C$109:$J$109</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splits'!$C$110:$J$110</c:f>
              <c:numCache>
                <c:formatCode>_(* #,##0_);_(* \(#,##0\);_(* "-"??_);_(@_)</c:formatCode>
                <c:ptCount val="8"/>
                <c:pt idx="0">
                  <c:v>1642807.0200251427</c:v>
                </c:pt>
              </c:numCache>
            </c:numRef>
          </c:val>
          <c:extLst>
            <c:ext xmlns:c16="http://schemas.microsoft.com/office/drawing/2014/chart" uri="{C3380CC4-5D6E-409C-BE32-E72D297353CC}">
              <c16:uniqueId val="{00000000-8D23-4466-B67B-42E98AE532F1}"/>
            </c:ext>
          </c:extLst>
        </c:ser>
        <c:ser>
          <c:idx val="4"/>
          <c:order val="1"/>
          <c:tx>
            <c:strRef>
              <c:f>'Fronthaul regional splits'!$B$111</c:f>
              <c:strCache>
                <c:ptCount val="1"/>
                <c:pt idx="0">
                  <c:v> Japan </c:v>
                </c:pt>
              </c:strCache>
            </c:strRef>
          </c:tx>
          <c:invertIfNegative val="0"/>
          <c:cat>
            <c:numRef>
              <c:f>'Fronthaul regional splits'!$C$109:$J$109</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splits'!$C$111:$J$111</c:f>
              <c:numCache>
                <c:formatCode>_(* #,##0_);_(* \(#,##0\);_(* "-"??_);_(@_)</c:formatCode>
                <c:ptCount val="8"/>
                <c:pt idx="0">
                  <c:v>12153.451880772624</c:v>
                </c:pt>
              </c:numCache>
            </c:numRef>
          </c:val>
          <c:extLst>
            <c:ext xmlns:c16="http://schemas.microsoft.com/office/drawing/2014/chart" uri="{C3380CC4-5D6E-409C-BE32-E72D297353CC}">
              <c16:uniqueId val="{00000001-8D23-4466-B67B-42E98AE532F1}"/>
            </c:ext>
          </c:extLst>
        </c:ser>
        <c:ser>
          <c:idx val="0"/>
          <c:order val="2"/>
          <c:tx>
            <c:strRef>
              <c:f>'Fronthaul regional splits'!$B$112</c:f>
              <c:strCache>
                <c:ptCount val="1"/>
                <c:pt idx="0">
                  <c:v> Korea </c:v>
                </c:pt>
              </c:strCache>
            </c:strRef>
          </c:tx>
          <c:invertIfNegative val="0"/>
          <c:cat>
            <c:numRef>
              <c:f>'Fronthaul regional splits'!$C$109:$J$109</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splits'!$C$112:$J$112</c:f>
              <c:numCache>
                <c:formatCode>_(* #,##0_);_(* \(#,##0\);_(* "-"??_);_(@_)</c:formatCode>
                <c:ptCount val="8"/>
                <c:pt idx="0">
                  <c:v>1061795.9262217297</c:v>
                </c:pt>
              </c:numCache>
            </c:numRef>
          </c:val>
          <c:extLst>
            <c:ext xmlns:c16="http://schemas.microsoft.com/office/drawing/2014/chart" uri="{C3380CC4-5D6E-409C-BE32-E72D297353CC}">
              <c16:uniqueId val="{00000002-8D23-4466-B67B-42E98AE532F1}"/>
            </c:ext>
          </c:extLst>
        </c:ser>
        <c:ser>
          <c:idx val="3"/>
          <c:order val="3"/>
          <c:tx>
            <c:strRef>
              <c:f>'Fronthaul regional splits'!$B$113</c:f>
              <c:strCache>
                <c:ptCount val="1"/>
                <c:pt idx="0">
                  <c:v> NA </c:v>
                </c:pt>
              </c:strCache>
            </c:strRef>
          </c:tx>
          <c:invertIfNegative val="0"/>
          <c:cat>
            <c:numRef>
              <c:f>'Fronthaul regional splits'!$C$109:$J$109</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splits'!$C$113:$J$113</c:f>
              <c:numCache>
                <c:formatCode>_(* #,##0_);_(* \(#,##0\);_(* "-"??_);_(@_)</c:formatCode>
                <c:ptCount val="8"/>
                <c:pt idx="0">
                  <c:v>341777.21453219309</c:v>
                </c:pt>
              </c:numCache>
            </c:numRef>
          </c:val>
          <c:extLst>
            <c:ext xmlns:c16="http://schemas.microsoft.com/office/drawing/2014/chart" uri="{C3380CC4-5D6E-409C-BE32-E72D297353CC}">
              <c16:uniqueId val="{00000003-8D23-4466-B67B-42E98AE532F1}"/>
            </c:ext>
          </c:extLst>
        </c:ser>
        <c:ser>
          <c:idx val="5"/>
          <c:order val="4"/>
          <c:tx>
            <c:strRef>
              <c:f>'Fronthaul regional splits'!$B$114</c:f>
              <c:strCache>
                <c:ptCount val="1"/>
                <c:pt idx="0">
                  <c:v> EMEA </c:v>
                </c:pt>
              </c:strCache>
            </c:strRef>
          </c:tx>
          <c:invertIfNegative val="0"/>
          <c:cat>
            <c:numRef>
              <c:f>'Fronthaul regional splits'!$C$109:$J$109</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splits'!$C$114:$J$114</c:f>
              <c:numCache>
                <c:formatCode>_(* #,##0_);_(* \(#,##0\);_(* "-"??_);_(@_)</c:formatCode>
                <c:ptCount val="8"/>
                <c:pt idx="0">
                  <c:v>149230.85998208297</c:v>
                </c:pt>
              </c:numCache>
            </c:numRef>
          </c:val>
          <c:extLst>
            <c:ext xmlns:c16="http://schemas.microsoft.com/office/drawing/2014/chart" uri="{C3380CC4-5D6E-409C-BE32-E72D297353CC}">
              <c16:uniqueId val="{00000004-8D23-4466-B67B-42E98AE532F1}"/>
            </c:ext>
          </c:extLst>
        </c:ser>
        <c:ser>
          <c:idx val="6"/>
          <c:order val="5"/>
          <c:tx>
            <c:strRef>
              <c:f>'Fronthaul regional splits'!$B$115</c:f>
              <c:strCache>
                <c:ptCount val="1"/>
                <c:pt idx="0">
                  <c:v> Rest of World </c:v>
                </c:pt>
              </c:strCache>
            </c:strRef>
          </c:tx>
          <c:invertIfNegative val="0"/>
          <c:cat>
            <c:numRef>
              <c:f>'Fronthaul regional splits'!$C$109:$J$109</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splits'!$C$115:$J$115</c:f>
              <c:numCache>
                <c:formatCode>_(* #,##0_);_(* \(#,##0\);_(* "-"??_);_(@_)</c:formatCode>
                <c:ptCount val="8"/>
                <c:pt idx="0">
                  <c:v>1036326.0273580783</c:v>
                </c:pt>
              </c:numCache>
            </c:numRef>
          </c:val>
          <c:extLst>
            <c:ext xmlns:c16="http://schemas.microsoft.com/office/drawing/2014/chart" uri="{C3380CC4-5D6E-409C-BE32-E72D297353CC}">
              <c16:uniqueId val="{00000005-8D23-4466-B67B-42E98AE532F1}"/>
            </c:ext>
          </c:extLst>
        </c:ser>
        <c:dLbls>
          <c:showLegendKey val="0"/>
          <c:showVal val="0"/>
          <c:showCatName val="0"/>
          <c:showSerName val="0"/>
          <c:showPercent val="0"/>
          <c:showBubbleSize val="0"/>
        </c:dLbls>
        <c:gapWidth val="150"/>
        <c:overlap val="100"/>
        <c:axId val="143467648"/>
        <c:axId val="143469184"/>
      </c:barChart>
      <c:catAx>
        <c:axId val="143467648"/>
        <c:scaling>
          <c:orientation val="minMax"/>
        </c:scaling>
        <c:delete val="0"/>
        <c:axPos val="b"/>
        <c:numFmt formatCode="General" sourceLinked="1"/>
        <c:majorTickMark val="out"/>
        <c:minorTickMark val="none"/>
        <c:tickLblPos val="nextTo"/>
        <c:crossAx val="143469184"/>
        <c:crosses val="autoZero"/>
        <c:auto val="1"/>
        <c:lblAlgn val="ctr"/>
        <c:lblOffset val="100"/>
        <c:noMultiLvlLbl val="0"/>
      </c:catAx>
      <c:valAx>
        <c:axId val="143469184"/>
        <c:scaling>
          <c:orientation val="minMax"/>
        </c:scaling>
        <c:delete val="0"/>
        <c:axPos val="l"/>
        <c:majorGridlines/>
        <c:numFmt formatCode="_(* #,##0_);_(* \(#,##0\);_(* &quot;-&quot;??_);_(@_)" sourceLinked="1"/>
        <c:majorTickMark val="out"/>
        <c:minorTickMark val="none"/>
        <c:tickLblPos val="nextTo"/>
        <c:crossAx val="143467648"/>
        <c:crosses val="autoZero"/>
        <c:crossBetween val="between"/>
      </c:valAx>
    </c:plotArea>
    <c:legend>
      <c:legendPos val="r"/>
      <c:layout>
        <c:manualLayout>
          <c:xMode val="edge"/>
          <c:yMode val="edge"/>
          <c:x val="0.85146092349191016"/>
          <c:y val="0.20459651411718227"/>
          <c:w val="0.14621687062460756"/>
          <c:h val="0.59080697176563546"/>
        </c:manualLayout>
      </c:layout>
      <c:overlay val="0"/>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84797337896068"/>
          <c:y val="8.8437591134441523E-2"/>
          <c:w val="0.69082498283944704"/>
          <c:h val="0.79558253135024792"/>
        </c:manualLayout>
      </c:layout>
      <c:barChart>
        <c:barDir val="col"/>
        <c:grouping val="stacked"/>
        <c:varyColors val="0"/>
        <c:ser>
          <c:idx val="1"/>
          <c:order val="0"/>
          <c:tx>
            <c:strRef>
              <c:f>'Fronthaul regional splits'!$B$81</c:f>
              <c:strCache>
                <c:ptCount val="1"/>
                <c:pt idx="0">
                  <c:v> China </c:v>
                </c:pt>
              </c:strCache>
            </c:strRef>
          </c:tx>
          <c:invertIfNegative val="0"/>
          <c:cat>
            <c:numRef>
              <c:f>'Fronthaul regional splits'!$C$80:$J$80</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splits'!$C$81:$J$81</c:f>
              <c:numCache>
                <c:formatCode>_(* #,##0_);_(* \(#,##0\);_(* "-"??_);_(@_)</c:formatCode>
                <c:ptCount val="8"/>
                <c:pt idx="0">
                  <c:v>567507.92500000005</c:v>
                </c:pt>
              </c:numCache>
            </c:numRef>
          </c:val>
          <c:extLst>
            <c:ext xmlns:c16="http://schemas.microsoft.com/office/drawing/2014/chart" uri="{C3380CC4-5D6E-409C-BE32-E72D297353CC}">
              <c16:uniqueId val="{00000000-DE1E-4FC7-A0E1-8D467842A2C2}"/>
            </c:ext>
          </c:extLst>
        </c:ser>
        <c:ser>
          <c:idx val="4"/>
          <c:order val="1"/>
          <c:tx>
            <c:strRef>
              <c:f>'Fronthaul regional splits'!$B$82</c:f>
              <c:strCache>
                <c:ptCount val="1"/>
                <c:pt idx="0">
                  <c:v> Japan </c:v>
                </c:pt>
              </c:strCache>
            </c:strRef>
          </c:tx>
          <c:invertIfNegative val="0"/>
          <c:cat>
            <c:numRef>
              <c:f>'Fronthaul regional splits'!$C$80:$J$80</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splits'!$C$82:$J$82</c:f>
              <c:numCache>
                <c:formatCode>_(* #,##0_);_(* \(#,##0\);_(* "-"??_);_(@_)</c:formatCode>
                <c:ptCount val="8"/>
                <c:pt idx="0">
                  <c:v>8500</c:v>
                </c:pt>
              </c:numCache>
            </c:numRef>
          </c:val>
          <c:extLst>
            <c:ext xmlns:c16="http://schemas.microsoft.com/office/drawing/2014/chart" uri="{C3380CC4-5D6E-409C-BE32-E72D297353CC}">
              <c16:uniqueId val="{00000001-DE1E-4FC7-A0E1-8D467842A2C2}"/>
            </c:ext>
          </c:extLst>
        </c:ser>
        <c:ser>
          <c:idx val="0"/>
          <c:order val="2"/>
          <c:tx>
            <c:strRef>
              <c:f>'Fronthaul regional splits'!$B$83</c:f>
              <c:strCache>
                <c:ptCount val="1"/>
                <c:pt idx="0">
                  <c:v> Korea </c:v>
                </c:pt>
              </c:strCache>
            </c:strRef>
          </c:tx>
          <c:invertIfNegative val="0"/>
          <c:cat>
            <c:numRef>
              <c:f>'Fronthaul regional splits'!$C$80:$J$80</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splits'!$C$83:$J$83</c:f>
              <c:numCache>
                <c:formatCode>_(* #,##0_);_(* \(#,##0\);_(* "-"??_);_(@_)</c:formatCode>
                <c:ptCount val="8"/>
                <c:pt idx="0">
                  <c:v>395000</c:v>
                </c:pt>
              </c:numCache>
            </c:numRef>
          </c:val>
          <c:extLst>
            <c:ext xmlns:c16="http://schemas.microsoft.com/office/drawing/2014/chart" uri="{C3380CC4-5D6E-409C-BE32-E72D297353CC}">
              <c16:uniqueId val="{00000002-DE1E-4FC7-A0E1-8D467842A2C2}"/>
            </c:ext>
          </c:extLst>
        </c:ser>
        <c:ser>
          <c:idx val="3"/>
          <c:order val="3"/>
          <c:tx>
            <c:strRef>
              <c:f>'Fronthaul regional splits'!$B$84</c:f>
              <c:strCache>
                <c:ptCount val="1"/>
                <c:pt idx="0">
                  <c:v> NA </c:v>
                </c:pt>
              </c:strCache>
            </c:strRef>
          </c:tx>
          <c:invertIfNegative val="0"/>
          <c:cat>
            <c:numRef>
              <c:f>'Fronthaul regional splits'!$C$80:$J$80</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splits'!$C$84:$J$84</c:f>
              <c:numCache>
                <c:formatCode>_(* #,##0_);_(* \(#,##0\);_(* "-"??_);_(@_)</c:formatCode>
                <c:ptCount val="8"/>
                <c:pt idx="0">
                  <c:v>25000</c:v>
                </c:pt>
              </c:numCache>
            </c:numRef>
          </c:val>
          <c:extLst>
            <c:ext xmlns:c16="http://schemas.microsoft.com/office/drawing/2014/chart" uri="{C3380CC4-5D6E-409C-BE32-E72D297353CC}">
              <c16:uniqueId val="{00000003-DE1E-4FC7-A0E1-8D467842A2C2}"/>
            </c:ext>
          </c:extLst>
        </c:ser>
        <c:ser>
          <c:idx val="5"/>
          <c:order val="4"/>
          <c:tx>
            <c:strRef>
              <c:f>'Fronthaul regional splits'!$B$85</c:f>
              <c:strCache>
                <c:ptCount val="1"/>
                <c:pt idx="0">
                  <c:v> EMEA </c:v>
                </c:pt>
              </c:strCache>
            </c:strRef>
          </c:tx>
          <c:invertIfNegative val="0"/>
          <c:cat>
            <c:numRef>
              <c:f>'Fronthaul regional splits'!$C$80:$J$80</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splits'!$C$85:$J$85</c:f>
              <c:numCache>
                <c:formatCode>_(* #,##0_);_(* \(#,##0\);_(* "-"??_);_(@_)</c:formatCode>
                <c:ptCount val="8"/>
                <c:pt idx="0">
                  <c:v>38046.325502874883</c:v>
                </c:pt>
              </c:numCache>
            </c:numRef>
          </c:val>
          <c:extLst>
            <c:ext xmlns:c16="http://schemas.microsoft.com/office/drawing/2014/chart" uri="{C3380CC4-5D6E-409C-BE32-E72D297353CC}">
              <c16:uniqueId val="{00000004-DE1E-4FC7-A0E1-8D467842A2C2}"/>
            </c:ext>
          </c:extLst>
        </c:ser>
        <c:ser>
          <c:idx val="6"/>
          <c:order val="5"/>
          <c:tx>
            <c:strRef>
              <c:f>'Fronthaul regional splits'!$B$86</c:f>
              <c:strCache>
                <c:ptCount val="1"/>
                <c:pt idx="0">
                  <c:v> Rest of World </c:v>
                </c:pt>
              </c:strCache>
            </c:strRef>
          </c:tx>
          <c:invertIfNegative val="0"/>
          <c:cat>
            <c:numRef>
              <c:f>'Fronthaul regional splits'!$C$80:$J$80</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regional splits'!$C$86:$J$86</c:f>
              <c:numCache>
                <c:formatCode>_(* #,##0_);_(* \(#,##0\);_(* "-"??_);_(@_)</c:formatCode>
                <c:ptCount val="8"/>
                <c:pt idx="0">
                  <c:v>264210.74949712504</c:v>
                </c:pt>
              </c:numCache>
            </c:numRef>
          </c:val>
          <c:extLst>
            <c:ext xmlns:c16="http://schemas.microsoft.com/office/drawing/2014/chart" uri="{C3380CC4-5D6E-409C-BE32-E72D297353CC}">
              <c16:uniqueId val="{00000005-DE1E-4FC7-A0E1-8D467842A2C2}"/>
            </c:ext>
          </c:extLst>
        </c:ser>
        <c:dLbls>
          <c:showLegendKey val="0"/>
          <c:showVal val="0"/>
          <c:showCatName val="0"/>
          <c:showSerName val="0"/>
          <c:showPercent val="0"/>
          <c:showBubbleSize val="0"/>
        </c:dLbls>
        <c:gapWidth val="150"/>
        <c:overlap val="100"/>
        <c:axId val="143518336"/>
        <c:axId val="143589760"/>
      </c:barChart>
      <c:catAx>
        <c:axId val="143518336"/>
        <c:scaling>
          <c:orientation val="minMax"/>
        </c:scaling>
        <c:delete val="0"/>
        <c:axPos val="b"/>
        <c:numFmt formatCode="General" sourceLinked="1"/>
        <c:majorTickMark val="out"/>
        <c:minorTickMark val="none"/>
        <c:tickLblPos val="nextTo"/>
        <c:crossAx val="143589760"/>
        <c:crosses val="autoZero"/>
        <c:auto val="1"/>
        <c:lblAlgn val="ctr"/>
        <c:lblOffset val="100"/>
        <c:noMultiLvlLbl val="0"/>
      </c:catAx>
      <c:valAx>
        <c:axId val="143589760"/>
        <c:scaling>
          <c:orientation val="minMax"/>
        </c:scaling>
        <c:delete val="0"/>
        <c:axPos val="l"/>
        <c:majorGridlines/>
        <c:numFmt formatCode="_(* #,##0_);_(* \(#,##0\);_(* &quot;-&quot;??_);_(@_)" sourceLinked="1"/>
        <c:majorTickMark val="out"/>
        <c:minorTickMark val="none"/>
        <c:tickLblPos val="nextTo"/>
        <c:crossAx val="143518336"/>
        <c:crosses val="autoZero"/>
        <c:crossBetween val="between"/>
      </c:valAx>
    </c:plotArea>
    <c:legend>
      <c:legendPos val="r"/>
      <c:layout>
        <c:manualLayout>
          <c:xMode val="edge"/>
          <c:yMode val="edge"/>
          <c:x val="0.82116185137751496"/>
          <c:y val="0.25115402053667157"/>
          <c:w val="0.17883814862248501"/>
          <c:h val="0.51674243881694193"/>
        </c:manualLayout>
      </c:layout>
      <c:overlay val="0"/>
    </c:legend>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a:t>
            </a:r>
          </a:p>
        </c:rich>
      </c:tx>
      <c:overlay val="1"/>
    </c:title>
    <c:autoTitleDeleted val="0"/>
    <c:plotArea>
      <c:layout/>
      <c:lineChart>
        <c:grouping val="standard"/>
        <c:varyColors val="0"/>
        <c:ser>
          <c:idx val="0"/>
          <c:order val="0"/>
          <c:tx>
            <c:strRef>
              <c:f>'Fronthaul selected countries'!$B$26</c:f>
              <c:strCache>
                <c:ptCount val="1"/>
                <c:pt idx="0">
                  <c:v>CWDM_10 Gbps</c:v>
                </c:pt>
              </c:strCache>
            </c:strRef>
          </c:tx>
          <c:cat>
            <c:numRef>
              <c:f>'Fronthaul selected countries'!$C$25:$J$25</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countries'!$C$26:$J$26</c:f>
              <c:numCache>
                <c:formatCode>_(* #,##0_);_(* \(#,##0\);_(* "-"??_);_(@_)</c:formatCode>
                <c:ptCount val="8"/>
                <c:pt idx="0">
                  <c:v>117900.0000000001</c:v>
                </c:pt>
              </c:numCache>
            </c:numRef>
          </c:val>
          <c:smooth val="0"/>
          <c:extLst>
            <c:ext xmlns:c16="http://schemas.microsoft.com/office/drawing/2014/chart" uri="{C3380CC4-5D6E-409C-BE32-E72D297353CC}">
              <c16:uniqueId val="{00000000-86A4-45E1-B302-2B6B98CF7DF2}"/>
            </c:ext>
          </c:extLst>
        </c:ser>
        <c:ser>
          <c:idx val="1"/>
          <c:order val="1"/>
          <c:tx>
            <c:strRef>
              <c:f>'Fronthaul selected countries'!$B$27</c:f>
              <c:strCache>
                <c:ptCount val="1"/>
                <c:pt idx="0">
                  <c:v>CWDM_25 Gbps</c:v>
                </c:pt>
              </c:strCache>
            </c:strRef>
          </c:tx>
          <c:cat>
            <c:numRef>
              <c:f>'Fronthaul selected countries'!$C$25:$J$25</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countries'!$C$27:$J$27</c:f>
              <c:numCache>
                <c:formatCode>_(* #,##0_);_(* \(#,##0\);_(* "-"??_);_(@_)</c:formatCode>
                <c:ptCount val="8"/>
                <c:pt idx="0">
                  <c:v>449607.92499999999</c:v>
                </c:pt>
              </c:numCache>
            </c:numRef>
          </c:val>
          <c:smooth val="0"/>
          <c:extLst>
            <c:ext xmlns:c16="http://schemas.microsoft.com/office/drawing/2014/chart" uri="{C3380CC4-5D6E-409C-BE32-E72D297353CC}">
              <c16:uniqueId val="{00000001-86A4-45E1-B302-2B6B98CF7DF2}"/>
            </c:ext>
          </c:extLst>
        </c:ser>
        <c:ser>
          <c:idx val="3"/>
          <c:order val="2"/>
          <c:tx>
            <c:strRef>
              <c:f>'Fronthaul selected countries'!$B$29</c:f>
              <c:strCache>
                <c:ptCount val="1"/>
                <c:pt idx="0">
                  <c:v>DWDM_25 Gbps</c:v>
                </c:pt>
              </c:strCache>
            </c:strRef>
          </c:tx>
          <c:cat>
            <c:numRef>
              <c:f>'Fronthaul selected countries'!$C$25:$J$25</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countries'!$C$29:$J$29</c:f>
              <c:numCache>
                <c:formatCode>_(* #,##0_);_(* \(#,##0\);_(* "-"??_);_(@_)</c:formatCode>
                <c:ptCount val="8"/>
                <c:pt idx="0">
                  <c:v>0</c:v>
                </c:pt>
              </c:numCache>
            </c:numRef>
          </c:val>
          <c:smooth val="0"/>
          <c:extLst>
            <c:ext xmlns:c16="http://schemas.microsoft.com/office/drawing/2014/chart" uri="{C3380CC4-5D6E-409C-BE32-E72D297353CC}">
              <c16:uniqueId val="{00000002-86A4-45E1-B302-2B6B98CF7DF2}"/>
            </c:ext>
          </c:extLst>
        </c:ser>
        <c:ser>
          <c:idx val="4"/>
          <c:order val="3"/>
          <c:tx>
            <c:strRef>
              <c:f>'Fronthaul selected countries'!$B$30</c:f>
              <c:strCache>
                <c:ptCount val="1"/>
                <c:pt idx="0">
                  <c:v>Grey optics ≥25G</c:v>
                </c:pt>
              </c:strCache>
            </c:strRef>
          </c:tx>
          <c:cat>
            <c:numRef>
              <c:f>'Fronthaul selected countries'!$C$25:$J$25</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countries'!$C$30:$J$30</c:f>
              <c:numCache>
                <c:formatCode>_(* #,##0_);_(* \(#,##0\);_(* "-"??_);_(@_)</c:formatCode>
                <c:ptCount val="8"/>
                <c:pt idx="0">
                  <c:v>1075299.0950251427</c:v>
                </c:pt>
              </c:numCache>
            </c:numRef>
          </c:val>
          <c:smooth val="0"/>
          <c:extLst>
            <c:ext xmlns:c16="http://schemas.microsoft.com/office/drawing/2014/chart" uri="{C3380CC4-5D6E-409C-BE32-E72D297353CC}">
              <c16:uniqueId val="{00000003-86A4-45E1-B302-2B6B98CF7DF2}"/>
            </c:ext>
          </c:extLst>
        </c:ser>
        <c:dLbls>
          <c:showLegendKey val="0"/>
          <c:showVal val="0"/>
          <c:showCatName val="0"/>
          <c:showSerName val="0"/>
          <c:showPercent val="0"/>
          <c:showBubbleSize val="0"/>
        </c:dLbls>
        <c:marker val="1"/>
        <c:smooth val="0"/>
        <c:axId val="134572672"/>
        <c:axId val="134578560"/>
      </c:lineChart>
      <c:catAx>
        <c:axId val="134572672"/>
        <c:scaling>
          <c:orientation val="minMax"/>
        </c:scaling>
        <c:delete val="0"/>
        <c:axPos val="b"/>
        <c:numFmt formatCode="General" sourceLinked="1"/>
        <c:majorTickMark val="out"/>
        <c:minorTickMark val="none"/>
        <c:tickLblPos val="nextTo"/>
        <c:crossAx val="134578560"/>
        <c:crosses val="autoZero"/>
        <c:auto val="1"/>
        <c:lblAlgn val="ctr"/>
        <c:lblOffset val="100"/>
        <c:noMultiLvlLbl val="0"/>
      </c:catAx>
      <c:valAx>
        <c:axId val="134578560"/>
        <c:scaling>
          <c:orientation val="minMax"/>
        </c:scaling>
        <c:delete val="0"/>
        <c:axPos val="l"/>
        <c:majorGridlines/>
        <c:numFmt formatCode="_(* #,##0_);_(* \(#,##0\);_(* &quot;-&quot;??_);_(@_)" sourceLinked="1"/>
        <c:majorTickMark val="out"/>
        <c:minorTickMark val="none"/>
        <c:tickLblPos val="nextTo"/>
        <c:crossAx val="1345726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South Korea</a:t>
            </a:r>
          </a:p>
        </c:rich>
      </c:tx>
      <c:overlay val="1"/>
    </c:title>
    <c:autoTitleDeleted val="0"/>
    <c:plotArea>
      <c:layout/>
      <c:lineChart>
        <c:grouping val="standard"/>
        <c:varyColors val="0"/>
        <c:ser>
          <c:idx val="2"/>
          <c:order val="0"/>
          <c:tx>
            <c:strRef>
              <c:f>'Fronthaul selected countries'!$B$54</c:f>
              <c:strCache>
                <c:ptCount val="1"/>
                <c:pt idx="0">
                  <c:v> DWDM_10 Gbps </c:v>
                </c:pt>
              </c:strCache>
            </c:strRef>
          </c:tx>
          <c:cat>
            <c:numRef>
              <c:f>'Fronthaul selected countries'!$C$51:$J$51</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countries'!$C$54:$J$54</c:f>
              <c:numCache>
                <c:formatCode>_(* #,##0_);_(* \(#,##0\);_(* "-"??_);_(@_)</c:formatCode>
                <c:ptCount val="8"/>
                <c:pt idx="0">
                  <c:v>225000</c:v>
                </c:pt>
              </c:numCache>
            </c:numRef>
          </c:val>
          <c:smooth val="0"/>
          <c:extLst>
            <c:ext xmlns:c16="http://schemas.microsoft.com/office/drawing/2014/chart" uri="{C3380CC4-5D6E-409C-BE32-E72D297353CC}">
              <c16:uniqueId val="{00000000-12BC-4B03-807E-415AECF9A176}"/>
            </c:ext>
          </c:extLst>
        </c:ser>
        <c:ser>
          <c:idx val="3"/>
          <c:order val="1"/>
          <c:tx>
            <c:strRef>
              <c:f>'Fronthaul selected countries'!$B$55</c:f>
              <c:strCache>
                <c:ptCount val="1"/>
                <c:pt idx="0">
                  <c:v> DWDM_25 Gbps </c:v>
                </c:pt>
              </c:strCache>
            </c:strRef>
          </c:tx>
          <c:cat>
            <c:numRef>
              <c:f>'Fronthaul selected countries'!$C$51:$J$51</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countries'!$C$55:$J$55</c:f>
              <c:numCache>
                <c:formatCode>_(* #,##0_);_(* \(#,##0\);_(* "-"??_);_(@_)</c:formatCode>
                <c:ptCount val="8"/>
                <c:pt idx="0">
                  <c:v>160000</c:v>
                </c:pt>
              </c:numCache>
            </c:numRef>
          </c:val>
          <c:smooth val="0"/>
          <c:extLst>
            <c:ext xmlns:c16="http://schemas.microsoft.com/office/drawing/2014/chart" uri="{C3380CC4-5D6E-409C-BE32-E72D297353CC}">
              <c16:uniqueId val="{00000001-12BC-4B03-807E-415AECF9A176}"/>
            </c:ext>
          </c:extLst>
        </c:ser>
        <c:ser>
          <c:idx val="4"/>
          <c:order val="2"/>
          <c:tx>
            <c:strRef>
              <c:f>'Fronthaul selected countries'!$B$56</c:f>
              <c:strCache>
                <c:ptCount val="1"/>
                <c:pt idx="0">
                  <c:v> Grey optics ≥25G </c:v>
                </c:pt>
              </c:strCache>
            </c:strRef>
          </c:tx>
          <c:cat>
            <c:numRef>
              <c:f>'Fronthaul selected countries'!$C$51:$J$51</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countries'!$C$56:$J$56</c:f>
              <c:numCache>
                <c:formatCode>_(* #,##0_);_(* \(#,##0\);_(* "-"??_);_(@_)</c:formatCode>
                <c:ptCount val="8"/>
                <c:pt idx="0">
                  <c:v>666795.92622172984</c:v>
                </c:pt>
              </c:numCache>
            </c:numRef>
          </c:val>
          <c:smooth val="0"/>
          <c:extLst>
            <c:ext xmlns:c16="http://schemas.microsoft.com/office/drawing/2014/chart" uri="{C3380CC4-5D6E-409C-BE32-E72D297353CC}">
              <c16:uniqueId val="{00000002-12BC-4B03-807E-415AECF9A176}"/>
            </c:ext>
          </c:extLst>
        </c:ser>
        <c:dLbls>
          <c:showLegendKey val="0"/>
          <c:showVal val="0"/>
          <c:showCatName val="0"/>
          <c:showSerName val="0"/>
          <c:showPercent val="0"/>
          <c:showBubbleSize val="0"/>
        </c:dLbls>
        <c:marker val="1"/>
        <c:smooth val="0"/>
        <c:axId val="134608768"/>
        <c:axId val="134610304"/>
      </c:lineChart>
      <c:catAx>
        <c:axId val="134608768"/>
        <c:scaling>
          <c:orientation val="minMax"/>
        </c:scaling>
        <c:delete val="0"/>
        <c:axPos val="b"/>
        <c:numFmt formatCode="General" sourceLinked="1"/>
        <c:majorTickMark val="out"/>
        <c:minorTickMark val="none"/>
        <c:tickLblPos val="nextTo"/>
        <c:crossAx val="134610304"/>
        <c:crosses val="autoZero"/>
        <c:auto val="1"/>
        <c:lblAlgn val="ctr"/>
        <c:lblOffset val="100"/>
        <c:noMultiLvlLbl val="0"/>
      </c:catAx>
      <c:valAx>
        <c:axId val="134610304"/>
        <c:scaling>
          <c:orientation val="minMax"/>
        </c:scaling>
        <c:delete val="0"/>
        <c:axPos val="l"/>
        <c:majorGridlines/>
        <c:numFmt formatCode="_(* #,##0_);_(* \(#,##0\);_(* &quot;-&quot;??_);_(@_)" sourceLinked="1"/>
        <c:majorTickMark val="out"/>
        <c:minorTickMark val="none"/>
        <c:tickLblPos val="nextTo"/>
        <c:crossAx val="1346087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Japan</a:t>
            </a:r>
          </a:p>
        </c:rich>
      </c:tx>
      <c:overlay val="1"/>
    </c:title>
    <c:autoTitleDeleted val="0"/>
    <c:plotArea>
      <c:layout/>
      <c:lineChart>
        <c:grouping val="standard"/>
        <c:varyColors val="0"/>
        <c:ser>
          <c:idx val="2"/>
          <c:order val="0"/>
          <c:tx>
            <c:strRef>
              <c:f>'Fronthaul selected countries'!$L$28</c:f>
              <c:strCache>
                <c:ptCount val="1"/>
                <c:pt idx="0">
                  <c:v> DWDM_10 Gbps </c:v>
                </c:pt>
              </c:strCache>
            </c:strRef>
          </c:tx>
          <c:cat>
            <c:numRef>
              <c:f>'Fronthaul selected countries'!$M$25:$T$25</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countries'!$M$28:$T$28</c:f>
              <c:numCache>
                <c:formatCode>_(* #,##0_);_(* \(#,##0\);_(* "-"??_);_(@_)</c:formatCode>
                <c:ptCount val="8"/>
                <c:pt idx="0">
                  <c:v>8500</c:v>
                </c:pt>
              </c:numCache>
            </c:numRef>
          </c:val>
          <c:smooth val="0"/>
          <c:extLst>
            <c:ext xmlns:c16="http://schemas.microsoft.com/office/drawing/2014/chart" uri="{C3380CC4-5D6E-409C-BE32-E72D297353CC}">
              <c16:uniqueId val="{00000000-F70A-49CC-B766-A6CD2F901E2E}"/>
            </c:ext>
          </c:extLst>
        </c:ser>
        <c:ser>
          <c:idx val="3"/>
          <c:order val="1"/>
          <c:tx>
            <c:strRef>
              <c:f>'Fronthaul selected countries'!$L$29</c:f>
              <c:strCache>
                <c:ptCount val="1"/>
                <c:pt idx="0">
                  <c:v> DWDM_25 Gbps </c:v>
                </c:pt>
              </c:strCache>
            </c:strRef>
          </c:tx>
          <c:cat>
            <c:numRef>
              <c:f>'Fronthaul selected countries'!$M$25:$T$25</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countries'!$M$29:$T$29</c:f>
              <c:numCache>
                <c:formatCode>_(* #,##0_);_(* \(#,##0\);_(* "-"??_);_(@_)</c:formatCode>
                <c:ptCount val="8"/>
                <c:pt idx="0">
                  <c:v>0</c:v>
                </c:pt>
              </c:numCache>
            </c:numRef>
          </c:val>
          <c:smooth val="0"/>
          <c:extLst>
            <c:ext xmlns:c16="http://schemas.microsoft.com/office/drawing/2014/chart" uri="{C3380CC4-5D6E-409C-BE32-E72D297353CC}">
              <c16:uniqueId val="{00000001-F70A-49CC-B766-A6CD2F901E2E}"/>
            </c:ext>
          </c:extLst>
        </c:ser>
        <c:ser>
          <c:idx val="4"/>
          <c:order val="2"/>
          <c:tx>
            <c:strRef>
              <c:f>'Fronthaul selected countries'!$L$30</c:f>
              <c:strCache>
                <c:ptCount val="1"/>
                <c:pt idx="0">
                  <c:v> Grey optics ≥25G </c:v>
                </c:pt>
              </c:strCache>
            </c:strRef>
          </c:tx>
          <c:cat>
            <c:numRef>
              <c:f>'Fronthaul selected countries'!$M$25:$T$25</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countries'!$M$30:$T$30</c:f>
              <c:numCache>
                <c:formatCode>_(* #,##0_);_(* \(#,##0\);_(* "-"??_);_(@_)</c:formatCode>
                <c:ptCount val="8"/>
                <c:pt idx="0">
                  <c:v>3653.4518807726236</c:v>
                </c:pt>
              </c:numCache>
            </c:numRef>
          </c:val>
          <c:smooth val="0"/>
          <c:extLst>
            <c:ext xmlns:c16="http://schemas.microsoft.com/office/drawing/2014/chart" uri="{C3380CC4-5D6E-409C-BE32-E72D297353CC}">
              <c16:uniqueId val="{00000002-F70A-49CC-B766-A6CD2F901E2E}"/>
            </c:ext>
          </c:extLst>
        </c:ser>
        <c:dLbls>
          <c:showLegendKey val="0"/>
          <c:showVal val="0"/>
          <c:showCatName val="0"/>
          <c:showSerName val="0"/>
          <c:showPercent val="0"/>
          <c:showBubbleSize val="0"/>
        </c:dLbls>
        <c:marker val="1"/>
        <c:smooth val="0"/>
        <c:axId val="134710400"/>
        <c:axId val="134711936"/>
      </c:lineChart>
      <c:catAx>
        <c:axId val="134710400"/>
        <c:scaling>
          <c:orientation val="minMax"/>
        </c:scaling>
        <c:delete val="0"/>
        <c:axPos val="b"/>
        <c:numFmt formatCode="General" sourceLinked="1"/>
        <c:majorTickMark val="out"/>
        <c:minorTickMark val="none"/>
        <c:tickLblPos val="nextTo"/>
        <c:crossAx val="134711936"/>
        <c:crosses val="autoZero"/>
        <c:auto val="1"/>
        <c:lblAlgn val="ctr"/>
        <c:lblOffset val="100"/>
        <c:noMultiLvlLbl val="0"/>
      </c:catAx>
      <c:valAx>
        <c:axId val="134711936"/>
        <c:scaling>
          <c:orientation val="minMax"/>
        </c:scaling>
        <c:delete val="0"/>
        <c:axPos val="l"/>
        <c:majorGridlines/>
        <c:numFmt formatCode="_(* #,##0_);_(* \(#,##0\);_(* &quot;-&quot;??_);_(@_)" sourceLinked="1"/>
        <c:majorTickMark val="out"/>
        <c:minorTickMark val="none"/>
        <c:tickLblPos val="nextTo"/>
        <c:crossAx val="1347104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North America</a:t>
            </a:r>
          </a:p>
        </c:rich>
      </c:tx>
      <c:overlay val="1"/>
    </c:title>
    <c:autoTitleDeleted val="0"/>
    <c:plotArea>
      <c:layout/>
      <c:lineChart>
        <c:grouping val="standard"/>
        <c:varyColors val="0"/>
        <c:ser>
          <c:idx val="2"/>
          <c:order val="0"/>
          <c:tx>
            <c:strRef>
              <c:f>'Fronthaul selected countries'!$L$54</c:f>
              <c:strCache>
                <c:ptCount val="1"/>
                <c:pt idx="0">
                  <c:v> DWDM_10 Gbps </c:v>
                </c:pt>
              </c:strCache>
            </c:strRef>
          </c:tx>
          <c:cat>
            <c:numRef>
              <c:f>'Fronthaul selected countries'!$M$51:$T$51</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countries'!$M$54:$T$54</c:f>
              <c:numCache>
                <c:formatCode>_(* #,##0_);_(* \(#,##0\);_(* "-"??_);_(@_)</c:formatCode>
                <c:ptCount val="8"/>
                <c:pt idx="0">
                  <c:v>15000</c:v>
                </c:pt>
              </c:numCache>
            </c:numRef>
          </c:val>
          <c:smooth val="0"/>
          <c:extLst>
            <c:ext xmlns:c16="http://schemas.microsoft.com/office/drawing/2014/chart" uri="{C3380CC4-5D6E-409C-BE32-E72D297353CC}">
              <c16:uniqueId val="{00000000-A9EE-494B-A06B-F8CF79D9FF70}"/>
            </c:ext>
          </c:extLst>
        </c:ser>
        <c:ser>
          <c:idx val="3"/>
          <c:order val="1"/>
          <c:tx>
            <c:strRef>
              <c:f>'Fronthaul selected countries'!$L$55</c:f>
              <c:strCache>
                <c:ptCount val="1"/>
                <c:pt idx="0">
                  <c:v> DWDM_25 Gbps </c:v>
                </c:pt>
              </c:strCache>
            </c:strRef>
          </c:tx>
          <c:cat>
            <c:numRef>
              <c:f>'Fronthaul selected countries'!$M$51:$T$51</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countries'!$M$55:$T$55</c:f>
              <c:numCache>
                <c:formatCode>_(* #,##0_);_(* \(#,##0\);_(* "-"??_);_(@_)</c:formatCode>
                <c:ptCount val="8"/>
                <c:pt idx="0">
                  <c:v>5000</c:v>
                </c:pt>
              </c:numCache>
            </c:numRef>
          </c:val>
          <c:smooth val="0"/>
          <c:extLst>
            <c:ext xmlns:c16="http://schemas.microsoft.com/office/drawing/2014/chart" uri="{C3380CC4-5D6E-409C-BE32-E72D297353CC}">
              <c16:uniqueId val="{00000001-A9EE-494B-A06B-F8CF79D9FF70}"/>
            </c:ext>
          </c:extLst>
        </c:ser>
        <c:ser>
          <c:idx val="4"/>
          <c:order val="2"/>
          <c:tx>
            <c:strRef>
              <c:f>'Fronthaul selected countries'!$L$56</c:f>
              <c:strCache>
                <c:ptCount val="1"/>
                <c:pt idx="0">
                  <c:v> Grey optics ≥25G </c:v>
                </c:pt>
              </c:strCache>
            </c:strRef>
          </c:tx>
          <c:cat>
            <c:numRef>
              <c:f>'Fronthaul selected countries'!$M$51:$T$51</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countries'!$M$56:$T$56</c:f>
              <c:numCache>
                <c:formatCode>_(* #,##0_);_(* \(#,##0\);_(* "-"??_);_(@_)</c:formatCode>
                <c:ptCount val="8"/>
                <c:pt idx="0">
                  <c:v>316777.21453219309</c:v>
                </c:pt>
              </c:numCache>
            </c:numRef>
          </c:val>
          <c:smooth val="0"/>
          <c:extLst>
            <c:ext xmlns:c16="http://schemas.microsoft.com/office/drawing/2014/chart" uri="{C3380CC4-5D6E-409C-BE32-E72D297353CC}">
              <c16:uniqueId val="{00000002-A9EE-494B-A06B-F8CF79D9FF70}"/>
            </c:ext>
          </c:extLst>
        </c:ser>
        <c:dLbls>
          <c:showLegendKey val="0"/>
          <c:showVal val="0"/>
          <c:showCatName val="0"/>
          <c:showSerName val="0"/>
          <c:showPercent val="0"/>
          <c:showBubbleSize val="0"/>
        </c:dLbls>
        <c:marker val="1"/>
        <c:smooth val="0"/>
        <c:axId val="143929728"/>
        <c:axId val="143931264"/>
      </c:lineChart>
      <c:catAx>
        <c:axId val="143929728"/>
        <c:scaling>
          <c:orientation val="minMax"/>
        </c:scaling>
        <c:delete val="0"/>
        <c:axPos val="b"/>
        <c:numFmt formatCode="General" sourceLinked="1"/>
        <c:majorTickMark val="out"/>
        <c:minorTickMark val="none"/>
        <c:tickLblPos val="nextTo"/>
        <c:crossAx val="143931264"/>
        <c:crosses val="autoZero"/>
        <c:auto val="1"/>
        <c:lblAlgn val="ctr"/>
        <c:lblOffset val="100"/>
        <c:noMultiLvlLbl val="0"/>
      </c:catAx>
      <c:valAx>
        <c:axId val="143931264"/>
        <c:scaling>
          <c:orientation val="minMax"/>
        </c:scaling>
        <c:delete val="0"/>
        <c:axPos val="l"/>
        <c:majorGridlines/>
        <c:numFmt formatCode="_(* #,##0_);_(* \(#,##0\);_(* &quot;-&quot;??_);_(@_)" sourceLinked="1"/>
        <c:majorTickMark val="out"/>
        <c:minorTickMark val="none"/>
        <c:tickLblPos val="nextTo"/>
        <c:crossAx val="1439297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Rest of World</a:t>
            </a:r>
          </a:p>
        </c:rich>
      </c:tx>
      <c:overlay val="1"/>
    </c:title>
    <c:autoTitleDeleted val="0"/>
    <c:plotArea>
      <c:layout/>
      <c:lineChart>
        <c:grouping val="standard"/>
        <c:varyColors val="0"/>
        <c:ser>
          <c:idx val="0"/>
          <c:order val="0"/>
          <c:tx>
            <c:strRef>
              <c:f>'Fronthaul selected countries'!$L$79</c:f>
              <c:strCache>
                <c:ptCount val="1"/>
                <c:pt idx="0">
                  <c:v> CWDM_10 Gbps </c:v>
                </c:pt>
              </c:strCache>
            </c:strRef>
          </c:tx>
          <c:cat>
            <c:numRef>
              <c:f>'Fronthaul selected countries'!$M$78:$T$78</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countries'!$M$79:$T$79</c:f>
              <c:numCache>
                <c:formatCode>_(* #,##0_);_(* \(#,##0\);_(* "-"??_);_(@_)</c:formatCode>
                <c:ptCount val="8"/>
                <c:pt idx="0">
                  <c:v>10120.630121487447</c:v>
                </c:pt>
              </c:numCache>
            </c:numRef>
          </c:val>
          <c:smooth val="0"/>
          <c:extLst>
            <c:ext xmlns:c16="http://schemas.microsoft.com/office/drawing/2014/chart" uri="{C3380CC4-5D6E-409C-BE32-E72D297353CC}">
              <c16:uniqueId val="{00000000-5E89-4540-BEC3-00594A7FC159}"/>
            </c:ext>
          </c:extLst>
        </c:ser>
        <c:ser>
          <c:idx val="1"/>
          <c:order val="1"/>
          <c:tx>
            <c:strRef>
              <c:f>'Fronthaul selected countries'!$L$80</c:f>
              <c:strCache>
                <c:ptCount val="1"/>
                <c:pt idx="0">
                  <c:v> CWDM_25 Gbps </c:v>
                </c:pt>
              </c:strCache>
            </c:strRef>
          </c:tx>
          <c:cat>
            <c:numRef>
              <c:f>'Fronthaul selected countries'!$M$78:$T$78</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countries'!$M$80:$T$80</c:f>
              <c:numCache>
                <c:formatCode>_(* #,##0_);_(* \(#,##0\);_(* "-"??_);_(@_)</c:formatCode>
                <c:ptCount val="8"/>
                <c:pt idx="0">
                  <c:v>11944.122389641112</c:v>
                </c:pt>
              </c:numCache>
            </c:numRef>
          </c:val>
          <c:smooth val="0"/>
          <c:extLst>
            <c:ext xmlns:c16="http://schemas.microsoft.com/office/drawing/2014/chart" uri="{C3380CC4-5D6E-409C-BE32-E72D297353CC}">
              <c16:uniqueId val="{00000001-5E89-4540-BEC3-00594A7FC159}"/>
            </c:ext>
          </c:extLst>
        </c:ser>
        <c:ser>
          <c:idx val="2"/>
          <c:order val="2"/>
          <c:tx>
            <c:strRef>
              <c:f>'Fronthaul selected countries'!$L$81</c:f>
              <c:strCache>
                <c:ptCount val="1"/>
                <c:pt idx="0">
                  <c:v> DWDM_10 Gbps </c:v>
                </c:pt>
              </c:strCache>
            </c:strRef>
          </c:tx>
          <c:cat>
            <c:numRef>
              <c:f>'Fronthaul selected countries'!$M$78:$T$78</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countries'!$M$81:$T$81</c:f>
              <c:numCache>
                <c:formatCode>_(* #,##0_);_(* \(#,##0\);_(* "-"??_);_(@_)</c:formatCode>
                <c:ptCount val="8"/>
                <c:pt idx="0">
                  <c:v>230532.35976073451</c:v>
                </c:pt>
              </c:numCache>
            </c:numRef>
          </c:val>
          <c:smooth val="0"/>
          <c:extLst>
            <c:ext xmlns:c16="http://schemas.microsoft.com/office/drawing/2014/chart" uri="{C3380CC4-5D6E-409C-BE32-E72D297353CC}">
              <c16:uniqueId val="{00000002-5E89-4540-BEC3-00594A7FC159}"/>
            </c:ext>
          </c:extLst>
        </c:ser>
        <c:ser>
          <c:idx val="3"/>
          <c:order val="3"/>
          <c:tx>
            <c:strRef>
              <c:f>'Fronthaul selected countries'!$L$82</c:f>
              <c:strCache>
                <c:ptCount val="1"/>
                <c:pt idx="0">
                  <c:v> DWDM_25 Gbps </c:v>
                </c:pt>
              </c:strCache>
            </c:strRef>
          </c:tx>
          <c:cat>
            <c:numRef>
              <c:f>'Fronthaul selected countries'!$M$78:$T$78</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countries'!$M$82:$T$82</c:f>
              <c:numCache>
                <c:formatCode>_(* #,##0_);_(* \(#,##0\);_(* "-"??_);_(@_)</c:formatCode>
                <c:ptCount val="8"/>
                <c:pt idx="0">
                  <c:v>11613.637225261988</c:v>
                </c:pt>
              </c:numCache>
            </c:numRef>
          </c:val>
          <c:smooth val="0"/>
          <c:extLst>
            <c:ext xmlns:c16="http://schemas.microsoft.com/office/drawing/2014/chart" uri="{C3380CC4-5D6E-409C-BE32-E72D297353CC}">
              <c16:uniqueId val="{00000003-5E89-4540-BEC3-00594A7FC159}"/>
            </c:ext>
          </c:extLst>
        </c:ser>
        <c:ser>
          <c:idx val="4"/>
          <c:order val="4"/>
          <c:tx>
            <c:strRef>
              <c:f>'Fronthaul selected countries'!$L$83</c:f>
              <c:strCache>
                <c:ptCount val="1"/>
                <c:pt idx="0">
                  <c:v> Grey optics ≥25G </c:v>
                </c:pt>
              </c:strCache>
            </c:strRef>
          </c:tx>
          <c:cat>
            <c:numRef>
              <c:f>'Fronthaul selected countries'!$M$78:$T$78</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countries'!$M$83:$T$83</c:f>
              <c:numCache>
                <c:formatCode>_(* #,##0_);_(* \(#,##0\);_(* "-"??_);_(@_)</c:formatCode>
                <c:ptCount val="8"/>
                <c:pt idx="0">
                  <c:v>772115.27786095324</c:v>
                </c:pt>
              </c:numCache>
            </c:numRef>
          </c:val>
          <c:smooth val="0"/>
          <c:extLst>
            <c:ext xmlns:c16="http://schemas.microsoft.com/office/drawing/2014/chart" uri="{C3380CC4-5D6E-409C-BE32-E72D297353CC}">
              <c16:uniqueId val="{00000004-5E89-4540-BEC3-00594A7FC159}"/>
            </c:ext>
          </c:extLst>
        </c:ser>
        <c:dLbls>
          <c:showLegendKey val="0"/>
          <c:showVal val="0"/>
          <c:showCatName val="0"/>
          <c:showSerName val="0"/>
          <c:showPercent val="0"/>
          <c:showBubbleSize val="0"/>
        </c:dLbls>
        <c:marker val="1"/>
        <c:smooth val="0"/>
        <c:axId val="143979648"/>
        <c:axId val="143981184"/>
      </c:lineChart>
      <c:catAx>
        <c:axId val="143979648"/>
        <c:scaling>
          <c:orientation val="minMax"/>
        </c:scaling>
        <c:delete val="0"/>
        <c:axPos val="b"/>
        <c:numFmt formatCode="General" sourceLinked="1"/>
        <c:majorTickMark val="out"/>
        <c:minorTickMark val="none"/>
        <c:tickLblPos val="nextTo"/>
        <c:crossAx val="143981184"/>
        <c:crosses val="autoZero"/>
        <c:auto val="1"/>
        <c:lblAlgn val="ctr"/>
        <c:lblOffset val="100"/>
        <c:noMultiLvlLbl val="0"/>
      </c:catAx>
      <c:valAx>
        <c:axId val="143981184"/>
        <c:scaling>
          <c:orientation val="minMax"/>
        </c:scaling>
        <c:delete val="0"/>
        <c:axPos val="l"/>
        <c:majorGridlines/>
        <c:numFmt formatCode="_(* #,##0_);_(* \(#,##0\);_(* &quot;-&quot;??_);_(@_)" sourceLinked="1"/>
        <c:majorTickMark val="out"/>
        <c:minorTickMark val="none"/>
        <c:tickLblPos val="nextTo"/>
        <c:crossAx val="1439796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Global</a:t>
            </a:r>
          </a:p>
        </c:rich>
      </c:tx>
      <c:overlay val="1"/>
    </c:title>
    <c:autoTitleDeleted val="0"/>
    <c:plotArea>
      <c:layout/>
      <c:lineChart>
        <c:grouping val="standard"/>
        <c:varyColors val="0"/>
        <c:ser>
          <c:idx val="0"/>
          <c:order val="0"/>
          <c:tx>
            <c:strRef>
              <c:f>'Fronthaul selected countries'!$B$107</c:f>
              <c:strCache>
                <c:ptCount val="1"/>
                <c:pt idx="0">
                  <c:v> CWDM_10 Gbps </c:v>
                </c:pt>
              </c:strCache>
            </c:strRef>
          </c:tx>
          <c:cat>
            <c:numRef>
              <c:f>'Fronthaul selected countries'!$C$106:$J$106</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countries'!$C$107:$J$107</c:f>
              <c:numCache>
                <c:formatCode>_(* #,##0_);_(* \(#,##0\);_(* "-"??_);_(@_)</c:formatCode>
                <c:ptCount val="8"/>
                <c:pt idx="0">
                  <c:v>134478</c:v>
                </c:pt>
              </c:numCache>
            </c:numRef>
          </c:val>
          <c:smooth val="0"/>
          <c:extLst>
            <c:ext xmlns:c16="http://schemas.microsoft.com/office/drawing/2014/chart" uri="{C3380CC4-5D6E-409C-BE32-E72D297353CC}">
              <c16:uniqueId val="{00000000-9B46-4DEC-A721-1F8DB612FBCA}"/>
            </c:ext>
          </c:extLst>
        </c:ser>
        <c:ser>
          <c:idx val="1"/>
          <c:order val="1"/>
          <c:tx>
            <c:strRef>
              <c:f>'Fronthaul selected countries'!$B$108</c:f>
              <c:strCache>
                <c:ptCount val="1"/>
                <c:pt idx="0">
                  <c:v> CWDM_25 Gbps </c:v>
                </c:pt>
              </c:strCache>
            </c:strRef>
          </c:tx>
          <c:cat>
            <c:numRef>
              <c:f>'Fronthaul selected countries'!$C$106:$J$106</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countries'!$C$108:$J$108</c:f>
              <c:numCache>
                <c:formatCode>_(* #,##0_);_(* \(#,##0\);_(* "-"??_);_(@_)</c:formatCode>
                <c:ptCount val="8"/>
                <c:pt idx="0">
                  <c:v>473272</c:v>
                </c:pt>
              </c:numCache>
            </c:numRef>
          </c:val>
          <c:smooth val="0"/>
          <c:extLst>
            <c:ext xmlns:c16="http://schemas.microsoft.com/office/drawing/2014/chart" uri="{C3380CC4-5D6E-409C-BE32-E72D297353CC}">
              <c16:uniqueId val="{00000001-9B46-4DEC-A721-1F8DB612FBCA}"/>
            </c:ext>
          </c:extLst>
        </c:ser>
        <c:ser>
          <c:idx val="2"/>
          <c:order val="2"/>
          <c:tx>
            <c:strRef>
              <c:f>'Fronthaul selected countries'!$B$109</c:f>
              <c:strCache>
                <c:ptCount val="1"/>
                <c:pt idx="0">
                  <c:v> DWDM_10 Gbps </c:v>
                </c:pt>
              </c:strCache>
            </c:strRef>
          </c:tx>
          <c:cat>
            <c:numRef>
              <c:f>'Fronthaul selected countries'!$C$106:$J$106</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countries'!$C$109:$J$109</c:f>
              <c:numCache>
                <c:formatCode>_(* #,##0_);_(* \(#,##0\);_(* "-"??_);_(@_)</c:formatCode>
                <c:ptCount val="8"/>
                <c:pt idx="0">
                  <c:v>512229</c:v>
                </c:pt>
              </c:numCache>
            </c:numRef>
          </c:val>
          <c:smooth val="0"/>
          <c:extLst>
            <c:ext xmlns:c16="http://schemas.microsoft.com/office/drawing/2014/chart" uri="{C3380CC4-5D6E-409C-BE32-E72D297353CC}">
              <c16:uniqueId val="{00000002-9B46-4DEC-A721-1F8DB612FBCA}"/>
            </c:ext>
          </c:extLst>
        </c:ser>
        <c:ser>
          <c:idx val="3"/>
          <c:order val="3"/>
          <c:tx>
            <c:strRef>
              <c:f>'Fronthaul selected countries'!$B$110</c:f>
              <c:strCache>
                <c:ptCount val="1"/>
                <c:pt idx="0">
                  <c:v> DWDM_25 Gbps </c:v>
                </c:pt>
              </c:strCache>
            </c:strRef>
          </c:tx>
          <c:cat>
            <c:numRef>
              <c:f>'Fronthaul selected countries'!$C$106:$J$106</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countries'!$C$110:$J$110</c:f>
              <c:numCache>
                <c:formatCode>_(* #,##0_);_(* \(#,##0\);_(* "-"??_);_(@_)</c:formatCode>
                <c:ptCount val="8"/>
                <c:pt idx="0">
                  <c:v>178286</c:v>
                </c:pt>
              </c:numCache>
            </c:numRef>
          </c:val>
          <c:smooth val="0"/>
          <c:extLst>
            <c:ext xmlns:c16="http://schemas.microsoft.com/office/drawing/2014/chart" uri="{C3380CC4-5D6E-409C-BE32-E72D297353CC}">
              <c16:uniqueId val="{00000003-9B46-4DEC-A721-1F8DB612FBCA}"/>
            </c:ext>
          </c:extLst>
        </c:ser>
        <c:ser>
          <c:idx val="4"/>
          <c:order val="4"/>
          <c:tx>
            <c:strRef>
              <c:f>'Fronthaul selected countries'!$B$111</c:f>
              <c:strCache>
                <c:ptCount val="1"/>
                <c:pt idx="0">
                  <c:v> Grey optics ≥25G </c:v>
                </c:pt>
              </c:strCache>
            </c:strRef>
          </c:tx>
          <c:cat>
            <c:numRef>
              <c:f>'Fronthaul selected countries'!$C$106:$J$106</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countries'!$C$111:$J$111</c:f>
              <c:numCache>
                <c:formatCode>_(* #,##0_);_(* \(#,##0\);_(* "-"??_);_(@_)</c:formatCode>
                <c:ptCount val="8"/>
                <c:pt idx="0">
                  <c:v>2945825.4999999991</c:v>
                </c:pt>
              </c:numCache>
            </c:numRef>
          </c:val>
          <c:smooth val="0"/>
          <c:extLst>
            <c:ext xmlns:c16="http://schemas.microsoft.com/office/drawing/2014/chart" uri="{C3380CC4-5D6E-409C-BE32-E72D297353CC}">
              <c16:uniqueId val="{00000004-9B46-4DEC-A721-1F8DB612FBCA}"/>
            </c:ext>
          </c:extLst>
        </c:ser>
        <c:dLbls>
          <c:showLegendKey val="0"/>
          <c:showVal val="0"/>
          <c:showCatName val="0"/>
          <c:showSerName val="0"/>
          <c:showPercent val="0"/>
          <c:showBubbleSize val="0"/>
        </c:dLbls>
        <c:marker val="1"/>
        <c:smooth val="0"/>
        <c:axId val="144021376"/>
        <c:axId val="144022912"/>
      </c:lineChart>
      <c:catAx>
        <c:axId val="144021376"/>
        <c:scaling>
          <c:orientation val="minMax"/>
        </c:scaling>
        <c:delete val="0"/>
        <c:axPos val="b"/>
        <c:numFmt formatCode="General" sourceLinked="1"/>
        <c:majorTickMark val="out"/>
        <c:minorTickMark val="none"/>
        <c:tickLblPos val="nextTo"/>
        <c:crossAx val="144022912"/>
        <c:crosses val="autoZero"/>
        <c:auto val="1"/>
        <c:lblAlgn val="ctr"/>
        <c:lblOffset val="100"/>
        <c:noMultiLvlLbl val="0"/>
      </c:catAx>
      <c:valAx>
        <c:axId val="144022912"/>
        <c:scaling>
          <c:orientation val="minMax"/>
        </c:scaling>
        <c:delete val="0"/>
        <c:axPos val="l"/>
        <c:majorGridlines/>
        <c:numFmt formatCode="_(* #,##0_);_(* \(#,##0\);_(* &quot;-&quot;??_);_(@_)" sourceLinked="1"/>
        <c:majorTickMark val="out"/>
        <c:minorTickMark val="none"/>
        <c:tickLblPos val="nextTo"/>
        <c:crossAx val="1440213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EMEA</a:t>
            </a:r>
          </a:p>
        </c:rich>
      </c:tx>
      <c:overlay val="1"/>
    </c:title>
    <c:autoTitleDeleted val="0"/>
    <c:plotArea>
      <c:layout/>
      <c:lineChart>
        <c:grouping val="standard"/>
        <c:varyColors val="0"/>
        <c:ser>
          <c:idx val="0"/>
          <c:order val="0"/>
          <c:tx>
            <c:strRef>
              <c:f>'Fronthaul selected countries'!$B$79</c:f>
              <c:strCache>
                <c:ptCount val="1"/>
                <c:pt idx="0">
                  <c:v> CWDM_10 Gbps </c:v>
                </c:pt>
              </c:strCache>
            </c:strRef>
          </c:tx>
          <c:cat>
            <c:numRef>
              <c:f>'Fronthaul selected countries'!$C$78:$J$78</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countries'!$C$79:$J$79</c:f>
              <c:numCache>
                <c:formatCode>_(* #,##0_);_(* \(#,##0\);_(* "-"??_);_(@_)</c:formatCode>
                <c:ptCount val="8"/>
                <c:pt idx="0">
                  <c:v>1457.3698785124604</c:v>
                </c:pt>
              </c:numCache>
            </c:numRef>
          </c:val>
          <c:smooth val="0"/>
          <c:extLst>
            <c:ext xmlns:c16="http://schemas.microsoft.com/office/drawing/2014/chart" uri="{C3380CC4-5D6E-409C-BE32-E72D297353CC}">
              <c16:uniqueId val="{00000000-5FA4-4EDE-94D6-08C68C955AB2}"/>
            </c:ext>
          </c:extLst>
        </c:ser>
        <c:ser>
          <c:idx val="1"/>
          <c:order val="1"/>
          <c:tx>
            <c:strRef>
              <c:f>'Fronthaul selected countries'!$B$80</c:f>
              <c:strCache>
                <c:ptCount val="1"/>
                <c:pt idx="0">
                  <c:v> CWDM_25 Gbps </c:v>
                </c:pt>
              </c:strCache>
            </c:strRef>
          </c:tx>
          <c:cat>
            <c:numRef>
              <c:f>'Fronthaul selected countries'!$C$78:$J$78</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countries'!$C$80:$J$80</c:f>
              <c:numCache>
                <c:formatCode>_(* #,##0_);_(* \(#,##0\);_(* "-"??_);_(@_)</c:formatCode>
                <c:ptCount val="8"/>
                <c:pt idx="0">
                  <c:v>1719.9526103588996</c:v>
                </c:pt>
              </c:numCache>
            </c:numRef>
          </c:val>
          <c:smooth val="0"/>
          <c:extLst>
            <c:ext xmlns:c16="http://schemas.microsoft.com/office/drawing/2014/chart" uri="{C3380CC4-5D6E-409C-BE32-E72D297353CC}">
              <c16:uniqueId val="{00000001-5FA4-4EDE-94D6-08C68C955AB2}"/>
            </c:ext>
          </c:extLst>
        </c:ser>
        <c:ser>
          <c:idx val="2"/>
          <c:order val="2"/>
          <c:tx>
            <c:strRef>
              <c:f>'Fronthaul selected countries'!$B$81</c:f>
              <c:strCache>
                <c:ptCount val="1"/>
                <c:pt idx="0">
                  <c:v> DWDM_10 Gbps </c:v>
                </c:pt>
              </c:strCache>
            </c:strRef>
          </c:tx>
          <c:cat>
            <c:numRef>
              <c:f>'Fronthaul selected countries'!$C$78:$J$78</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countries'!$C$81:$J$81</c:f>
              <c:numCache>
                <c:formatCode>_(* #,##0_);_(* \(#,##0\);_(* "-"??_);_(@_)</c:formatCode>
                <c:ptCount val="8"/>
                <c:pt idx="0">
                  <c:v>33196.640239265507</c:v>
                </c:pt>
              </c:numCache>
            </c:numRef>
          </c:val>
          <c:smooth val="0"/>
          <c:extLst>
            <c:ext xmlns:c16="http://schemas.microsoft.com/office/drawing/2014/chart" uri="{C3380CC4-5D6E-409C-BE32-E72D297353CC}">
              <c16:uniqueId val="{00000002-5FA4-4EDE-94D6-08C68C955AB2}"/>
            </c:ext>
          </c:extLst>
        </c:ser>
        <c:ser>
          <c:idx val="3"/>
          <c:order val="3"/>
          <c:tx>
            <c:strRef>
              <c:f>'Fronthaul selected countries'!$B$82</c:f>
              <c:strCache>
                <c:ptCount val="1"/>
                <c:pt idx="0">
                  <c:v> DWDM_25 Gbps </c:v>
                </c:pt>
              </c:strCache>
            </c:strRef>
          </c:tx>
          <c:cat>
            <c:numRef>
              <c:f>'Fronthaul selected countries'!$C$78:$J$78</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countries'!$C$82:$J$82</c:f>
              <c:numCache>
                <c:formatCode>_(* #,##0_);_(* \(#,##0\);_(* "-"??_);_(@_)</c:formatCode>
                <c:ptCount val="8"/>
                <c:pt idx="0">
                  <c:v>1672.3627747380135</c:v>
                </c:pt>
              </c:numCache>
            </c:numRef>
          </c:val>
          <c:smooth val="0"/>
          <c:extLst>
            <c:ext xmlns:c16="http://schemas.microsoft.com/office/drawing/2014/chart" uri="{C3380CC4-5D6E-409C-BE32-E72D297353CC}">
              <c16:uniqueId val="{00000003-5FA4-4EDE-94D6-08C68C955AB2}"/>
            </c:ext>
          </c:extLst>
        </c:ser>
        <c:ser>
          <c:idx val="4"/>
          <c:order val="4"/>
          <c:tx>
            <c:strRef>
              <c:f>'Fronthaul selected countries'!$B$83</c:f>
              <c:strCache>
                <c:ptCount val="1"/>
                <c:pt idx="0">
                  <c:v> Grey optics ≥25G </c:v>
                </c:pt>
              </c:strCache>
            </c:strRef>
          </c:tx>
          <c:cat>
            <c:numRef>
              <c:f>'Fronthaul selected countries'!$C$78:$J$78</c:f>
              <c:numCache>
                <c:formatCode>General</c:formatCode>
                <c:ptCount val="8"/>
                <c:pt idx="0">
                  <c:v>2019</c:v>
                </c:pt>
                <c:pt idx="1">
                  <c:v>2020</c:v>
                </c:pt>
                <c:pt idx="2">
                  <c:v>2021</c:v>
                </c:pt>
                <c:pt idx="3">
                  <c:v>2022</c:v>
                </c:pt>
                <c:pt idx="4">
                  <c:v>2023</c:v>
                </c:pt>
                <c:pt idx="5">
                  <c:v>2024</c:v>
                </c:pt>
                <c:pt idx="6">
                  <c:v>2025</c:v>
                </c:pt>
                <c:pt idx="7">
                  <c:v>2026</c:v>
                </c:pt>
              </c:numCache>
            </c:numRef>
          </c:cat>
          <c:val>
            <c:numRef>
              <c:f>'Fronthaul selected countries'!$C$83:$J$83</c:f>
              <c:numCache>
                <c:formatCode>_(* #,##0_);_(* \(#,##0\);_(* "-"??_);_(@_)</c:formatCode>
                <c:ptCount val="8"/>
                <c:pt idx="0">
                  <c:v>111184.5344792081</c:v>
                </c:pt>
              </c:numCache>
            </c:numRef>
          </c:val>
          <c:smooth val="0"/>
          <c:extLst>
            <c:ext xmlns:c16="http://schemas.microsoft.com/office/drawing/2014/chart" uri="{C3380CC4-5D6E-409C-BE32-E72D297353CC}">
              <c16:uniqueId val="{00000004-5FA4-4EDE-94D6-08C68C955AB2}"/>
            </c:ext>
          </c:extLst>
        </c:ser>
        <c:dLbls>
          <c:showLegendKey val="0"/>
          <c:showVal val="0"/>
          <c:showCatName val="0"/>
          <c:showSerName val="0"/>
          <c:showPercent val="0"/>
          <c:showBubbleSize val="0"/>
        </c:dLbls>
        <c:marker val="1"/>
        <c:smooth val="0"/>
        <c:axId val="143723136"/>
        <c:axId val="143729024"/>
      </c:lineChart>
      <c:catAx>
        <c:axId val="143723136"/>
        <c:scaling>
          <c:orientation val="minMax"/>
        </c:scaling>
        <c:delete val="0"/>
        <c:axPos val="b"/>
        <c:numFmt formatCode="General" sourceLinked="1"/>
        <c:majorTickMark val="out"/>
        <c:minorTickMark val="none"/>
        <c:tickLblPos val="nextTo"/>
        <c:crossAx val="143729024"/>
        <c:crosses val="autoZero"/>
        <c:auto val="1"/>
        <c:lblAlgn val="ctr"/>
        <c:lblOffset val="100"/>
        <c:noMultiLvlLbl val="0"/>
      </c:catAx>
      <c:valAx>
        <c:axId val="143729024"/>
        <c:scaling>
          <c:orientation val="minMax"/>
        </c:scaling>
        <c:delete val="0"/>
        <c:axPos val="l"/>
        <c:majorGridlines/>
        <c:numFmt formatCode="_(* #,##0_);_(* \(#,##0\);_(* &quot;-&quot;??_);_(@_)" sourceLinked="1"/>
        <c:majorTickMark val="out"/>
        <c:minorTickMark val="none"/>
        <c:tickLblPos val="nextTo"/>
        <c:crossAx val="1437231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0"/>
              <a:t>$1.6 billion </a:t>
            </a:r>
          </a:p>
        </c:rich>
      </c:tx>
      <c:layout>
        <c:manualLayout>
          <c:xMode val="edge"/>
          <c:yMode val="edge"/>
          <c:x val="0.34517725532402982"/>
          <c:y val="0.13714590543128038"/>
        </c:manualLayout>
      </c:layout>
      <c:overlay val="0"/>
    </c:title>
    <c:autoTitleDeleted val="0"/>
    <c:plotArea>
      <c:layout>
        <c:manualLayout>
          <c:layoutTarget val="inner"/>
          <c:xMode val="edge"/>
          <c:yMode val="edge"/>
          <c:x val="0.26283900840347302"/>
          <c:y val="0.26921935196880947"/>
          <c:w val="0.37529881255549369"/>
          <c:h val="0.56190362382842995"/>
        </c:manualLayout>
      </c:layout>
      <c:pieChart>
        <c:varyColors val="1"/>
        <c:ser>
          <c:idx val="4"/>
          <c:order val="0"/>
          <c:dLbls>
            <c:dLbl>
              <c:idx val="0"/>
              <c:layout>
                <c:manualLayout>
                  <c:x val="-3.4303778942130374E-2"/>
                  <c:y val="2.540544002455733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524-4C39-B01F-0C54689533D3}"/>
                </c:ext>
              </c:extLst>
            </c:dLbl>
            <c:dLbl>
              <c:idx val="1"/>
              <c:layout>
                <c:manualLayout>
                  <c:x val="3.1697060172311176E-3"/>
                  <c:y val="-2.428647888094857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524-4C39-B01F-0C54689533D3}"/>
                </c:ext>
              </c:extLst>
            </c:dLbl>
            <c:dLbl>
              <c:idx val="2"/>
              <c:layout>
                <c:manualLayout>
                  <c:x val="-5.687049341880592E-3"/>
                  <c:y val="3.423439894209361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524-4C39-B01F-0C54689533D3}"/>
                </c:ext>
              </c:extLst>
            </c:dLbl>
            <c:spPr>
              <a:noFill/>
              <a:ln>
                <a:noFill/>
              </a:ln>
              <a:effectLst/>
            </c:spPr>
            <c:txPr>
              <a:bodyPr/>
              <a:lstStyle/>
              <a:p>
                <a:pPr>
                  <a:defRPr sz="14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Summary!$O$53:$O$56</c:f>
              <c:strCache>
                <c:ptCount val="4"/>
                <c:pt idx="0">
                  <c:v>FTTx - PON</c:v>
                </c:pt>
                <c:pt idx="1">
                  <c:v>Fronthaul - grey</c:v>
                </c:pt>
                <c:pt idx="2">
                  <c:v>Fronthaul - WDM </c:v>
                </c:pt>
                <c:pt idx="3">
                  <c:v>Backhaul &amp; Midhaul</c:v>
                </c:pt>
              </c:strCache>
            </c:strRef>
          </c:cat>
          <c:val>
            <c:numRef>
              <c:f>Summary!$U$53:$U$56</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3-6524-4C39-B01F-0C54689533D3}"/>
            </c:ext>
          </c:extLst>
        </c:ser>
        <c:dLbls>
          <c:showLegendKey val="0"/>
          <c:showVal val="1"/>
          <c:showCatName val="0"/>
          <c:showSerName val="0"/>
          <c:showPercent val="0"/>
          <c:showBubbleSize val="0"/>
          <c:showLeaderLines val="1"/>
        </c:dLbls>
        <c:firstSliceAng val="0"/>
      </c:pieChart>
    </c:plotArea>
    <c:legend>
      <c:legendPos val="r"/>
      <c:layout>
        <c:manualLayout>
          <c:xMode val="edge"/>
          <c:yMode val="edge"/>
          <c:x val="0.688392510415752"/>
          <c:y val="0.15146257012738046"/>
          <c:w val="0.30514845495614162"/>
          <c:h val="0.79374035013038013"/>
        </c:manualLayout>
      </c:layout>
      <c:overlay val="0"/>
      <c:txPr>
        <a:bodyPr/>
        <a:lstStyle/>
        <a:p>
          <a:pPr>
            <a:defRPr sz="1600"/>
          </a:pPr>
          <a:endParaRPr lang="en-US"/>
        </a:p>
      </c:txPr>
    </c:legend>
    <c:plotVisOnly val="1"/>
    <c:dispBlanksAs val="gap"/>
    <c:showDLblsOverMax val="0"/>
  </c:chart>
  <c:spPr>
    <a:noFill/>
    <a:ln>
      <a:noFill/>
    </a:ln>
    <a:effectLst>
      <a:outerShdw blurRad="50800" dist="50800" dir="5400000" algn="ctr" rotWithShape="0">
        <a:srgbClr val="000000">
          <a:alpha val="0"/>
        </a:srgbClr>
      </a:outerShdw>
    </a:effec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a:pPr>
            <a:r>
              <a:rPr lang="en-US" sz="1100" b="0"/>
              <a:t>Wireless sales - 2022</a:t>
            </a:r>
            <a:r>
              <a:rPr lang="en-US" sz="1100" b="0" i="0" u="none" strike="noStrike" baseline="0">
                <a:effectLst/>
              </a:rPr>
              <a:t> </a:t>
            </a:r>
            <a:r>
              <a:rPr lang="en-US" sz="1100" b="0"/>
              <a:t>-2026</a:t>
            </a:r>
          </a:p>
          <a:p>
            <a:pPr>
              <a:defRPr sz="1100" b="0"/>
            </a:pPr>
            <a:r>
              <a:rPr lang="en-US" sz="1100" b="0"/>
              <a:t>$4.2 billion</a:t>
            </a:r>
          </a:p>
        </c:rich>
      </c:tx>
      <c:layout>
        <c:manualLayout>
          <c:xMode val="edge"/>
          <c:yMode val="edge"/>
          <c:x val="0.24216583250980267"/>
          <c:y val="3.4657031829891279E-2"/>
        </c:manualLayout>
      </c:layout>
      <c:overlay val="1"/>
    </c:title>
    <c:autoTitleDeleted val="0"/>
    <c:plotArea>
      <c:layout>
        <c:manualLayout>
          <c:layoutTarget val="inner"/>
          <c:xMode val="edge"/>
          <c:yMode val="edge"/>
          <c:x val="0.32483970453533223"/>
          <c:y val="0.28407428663253825"/>
          <c:w val="0.43143018008554695"/>
          <c:h val="0.58928582906728499"/>
        </c:manualLayout>
      </c:layout>
      <c:pieChart>
        <c:varyColors val="1"/>
        <c:ser>
          <c:idx val="0"/>
          <c:order val="0"/>
          <c:dLbls>
            <c:spPr>
              <a:noFill/>
              <a:ln>
                <a:noFill/>
              </a:ln>
              <a:effectLst/>
            </c:sp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'Report charts'!$B$168:$B$169</c:f>
              <c:strCache>
                <c:ptCount val="2"/>
                <c:pt idx="0">
                  <c:v>China</c:v>
                </c:pt>
                <c:pt idx="1">
                  <c:v>Rest of world</c:v>
                </c:pt>
              </c:strCache>
            </c:strRef>
          </c:cat>
          <c:val>
            <c:numRef>
              <c:f>'Report charts'!$N$173:$N$174</c:f>
              <c:numCache>
                <c:formatCode>_(* #,##0_);_(* \(#,##0\);_(* "-"??_);_(@_)</c:formatCode>
                <c:ptCount val="2"/>
                <c:pt idx="0">
                  <c:v>0</c:v>
                </c:pt>
                <c:pt idx="1">
                  <c:v>0</c:v>
                </c:pt>
              </c:numCache>
            </c:numRef>
          </c:val>
          <c:extLst>
            <c:ext xmlns:c16="http://schemas.microsoft.com/office/drawing/2014/chart" uri="{C3380CC4-5D6E-409C-BE32-E72D297353CC}">
              <c16:uniqueId val="{00000000-7E7D-4B68-AC98-E0851D638DCE}"/>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59374571399975"/>
          <c:y val="0.15224088994689614"/>
          <c:w val="0.76692727263838012"/>
          <c:h val="0.72180483836183962"/>
        </c:manualLayout>
      </c:layout>
      <c:barChart>
        <c:barDir val="col"/>
        <c:grouping val="stacked"/>
        <c:varyColors val="0"/>
        <c:ser>
          <c:idx val="0"/>
          <c:order val="0"/>
          <c:tx>
            <c:strRef>
              <c:f>'Report charts'!$B$168</c:f>
              <c:strCache>
                <c:ptCount val="1"/>
                <c:pt idx="0">
                  <c:v>China</c:v>
                </c:pt>
              </c:strCache>
            </c:strRef>
          </c:tx>
          <c:invertIfNegative val="0"/>
          <c:cat>
            <c:numRef>
              <c:f>'Report charts'!$C$167:$M$167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'Report charts'!$C$168:$M$168</c:f>
              <c:numCache>
                <c:formatCode>#,##0_);\(#,##0\)</c:formatCode>
                <c:ptCount val="11"/>
                <c:pt idx="0">
                  <c:v>11711100.831649629</c:v>
                </c:pt>
                <c:pt idx="1">
                  <c:v>7737110.2821123805</c:v>
                </c:pt>
              </c:numCache>
            </c:numRef>
          </c:val>
          <c:extLst>
            <c:ext xmlns:c16="http://schemas.microsoft.com/office/drawing/2014/chart" uri="{C3380CC4-5D6E-409C-BE32-E72D297353CC}">
              <c16:uniqueId val="{00000000-500F-4AD6-878C-F29226972780}"/>
            </c:ext>
          </c:extLst>
        </c:ser>
        <c:ser>
          <c:idx val="1"/>
          <c:order val="1"/>
          <c:tx>
            <c:strRef>
              <c:f>'Report charts'!$B$169</c:f>
              <c:strCache>
                <c:ptCount val="1"/>
                <c:pt idx="0">
                  <c:v>Rest of world</c:v>
                </c:pt>
              </c:strCache>
            </c:strRef>
          </c:tx>
          <c:invertIfNegative val="0"/>
          <c:cat>
            <c:numRef>
              <c:f>'Report charts'!$C$167:$M$167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'Report charts'!$C$169:$M$169</c:f>
              <c:numCache>
                <c:formatCode>#,##0_);\(#,##0\)</c:formatCode>
                <c:ptCount val="11"/>
                <c:pt idx="0">
                  <c:v>8570229.1264689732</c:v>
                </c:pt>
                <c:pt idx="1">
                  <c:v>6539338.9566811584</c:v>
                </c:pt>
              </c:numCache>
            </c:numRef>
          </c:val>
          <c:extLst>
            <c:ext xmlns:c16="http://schemas.microsoft.com/office/drawing/2014/chart" uri="{C3380CC4-5D6E-409C-BE32-E72D297353CC}">
              <c16:uniqueId val="{00000001-500F-4AD6-878C-F29226972780}"/>
            </c:ext>
          </c:extLst>
        </c:ser>
        <c:dLbls>
          <c:showLegendKey val="0"/>
          <c:showVal val="0"/>
          <c:showCatName val="0"/>
          <c:showSerName val="0"/>
          <c:showPercent val="0"/>
          <c:showBubbleSize val="0"/>
        </c:dLbls>
        <c:gapWidth val="150"/>
        <c:overlap val="100"/>
        <c:axId val="143371648"/>
        <c:axId val="143377536"/>
      </c:barChart>
      <c:catAx>
        <c:axId val="143371648"/>
        <c:scaling>
          <c:orientation val="minMax"/>
        </c:scaling>
        <c:delete val="0"/>
        <c:axPos val="b"/>
        <c:numFmt formatCode="General" sourceLinked="1"/>
        <c:majorTickMark val="out"/>
        <c:minorTickMark val="none"/>
        <c:tickLblPos val="nextTo"/>
        <c:txPr>
          <a:bodyPr/>
          <a:lstStyle/>
          <a:p>
            <a:pPr>
              <a:defRPr sz="900"/>
            </a:pPr>
            <a:endParaRPr lang="en-US"/>
          </a:p>
        </c:txPr>
        <c:crossAx val="143377536"/>
        <c:crosses val="autoZero"/>
        <c:auto val="1"/>
        <c:lblAlgn val="ctr"/>
        <c:lblOffset val="100"/>
        <c:noMultiLvlLbl val="0"/>
      </c:catAx>
      <c:valAx>
        <c:axId val="143377536"/>
        <c:scaling>
          <c:orientation val="minMax"/>
        </c:scaling>
        <c:delete val="0"/>
        <c:axPos val="l"/>
        <c:majorGridlines/>
        <c:numFmt formatCode="#,##0_);\(#,##0\)" sourceLinked="1"/>
        <c:majorTickMark val="out"/>
        <c:minorTickMark val="none"/>
        <c:tickLblPos val="nextTo"/>
        <c:crossAx val="143371648"/>
        <c:crosses val="autoZero"/>
        <c:crossBetween val="between"/>
      </c:valAx>
    </c:plotArea>
    <c:legend>
      <c:legendPos val="t"/>
      <c:layout>
        <c:manualLayout>
          <c:xMode val="edge"/>
          <c:yMode val="edge"/>
          <c:x val="0.34318609768113761"/>
          <c:y val="3.4883720930232558E-2"/>
          <c:w val="0.39251346984583335"/>
          <c:h val="0.10414927277864272"/>
        </c:manualLayout>
      </c:layout>
      <c:overlay val="0"/>
    </c:legend>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a:pPr>
            <a:r>
              <a:rPr lang="en-US" sz="1100" b="0"/>
              <a:t>FTTx sales - 2022-2026</a:t>
            </a:r>
          </a:p>
          <a:p>
            <a:pPr>
              <a:defRPr sz="1100" b="0"/>
            </a:pPr>
            <a:r>
              <a:rPr lang="en-US" sz="1100" b="0"/>
              <a:t>$3.36</a:t>
            </a:r>
            <a:r>
              <a:rPr lang="en-US" sz="1100" b="0" baseline="0"/>
              <a:t> </a:t>
            </a:r>
            <a:r>
              <a:rPr lang="en-US" sz="1100" b="0"/>
              <a:t>billion</a:t>
            </a:r>
          </a:p>
        </c:rich>
      </c:tx>
      <c:overlay val="1"/>
    </c:title>
    <c:autoTitleDeleted val="0"/>
    <c:plotArea>
      <c:layout>
        <c:manualLayout>
          <c:layoutTarget val="inner"/>
          <c:xMode val="edge"/>
          <c:yMode val="edge"/>
          <c:x val="0.3291086479718317"/>
          <c:y val="0.28990519042262575"/>
          <c:w val="0.42716123664904748"/>
          <c:h val="0.58345492527719744"/>
        </c:manualLayout>
      </c:layout>
      <c:pieChart>
        <c:varyColors val="1"/>
        <c:ser>
          <c:idx val="0"/>
          <c:order val="0"/>
          <c:dLbls>
            <c:spPr>
              <a:noFill/>
              <a:ln>
                <a:noFill/>
              </a:ln>
              <a:effectLst/>
            </c:sp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'Report charts'!$B$233:$B$234</c:f>
              <c:strCache>
                <c:ptCount val="2"/>
                <c:pt idx="0">
                  <c:v>China</c:v>
                </c:pt>
                <c:pt idx="1">
                  <c:v>Rest of world</c:v>
                </c:pt>
              </c:strCache>
            </c:strRef>
          </c:cat>
          <c:val>
            <c:numRef>
              <c:f>'Report charts'!$N$233:$N$234</c:f>
              <c:numCache>
                <c:formatCode>_("$"* #,##0_);_("$"* \(#,##0\);_("$"* "-"??_);_(@_)</c:formatCode>
                <c:ptCount val="2"/>
              </c:numCache>
            </c:numRef>
          </c:val>
          <c:extLst>
            <c:ext xmlns:c16="http://schemas.microsoft.com/office/drawing/2014/chart" uri="{C3380CC4-5D6E-409C-BE32-E72D297353CC}">
              <c16:uniqueId val="{00000000-A5BD-4722-9CE5-C6DAF85B8AE6}"/>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83871306054766"/>
          <c:y val="0.15224088994689614"/>
          <c:w val="0.78048382915738279"/>
          <c:h val="0.72768225307684975"/>
        </c:manualLayout>
      </c:layout>
      <c:barChart>
        <c:barDir val="col"/>
        <c:grouping val="stacked"/>
        <c:varyColors val="0"/>
        <c:ser>
          <c:idx val="0"/>
          <c:order val="0"/>
          <c:tx>
            <c:strRef>
              <c:f>'Report charts'!$B$228</c:f>
              <c:strCache>
                <c:ptCount val="1"/>
                <c:pt idx="0">
                  <c:v>China</c:v>
                </c:pt>
              </c:strCache>
            </c:strRef>
          </c:tx>
          <c:invertIfNegative val="0"/>
          <c:cat>
            <c:numRef>
              <c:f>'Report charts'!$C$227:$M$227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'Report charts'!$C$228:$M$228</c:f>
              <c:numCache>
                <c:formatCode>#,##0_);\(#,##0\)</c:formatCode>
                <c:ptCount val="11"/>
                <c:pt idx="0">
                  <c:v>70132891.609235302</c:v>
                </c:pt>
                <c:pt idx="1">
                  <c:v>50127314.850361757</c:v>
                </c:pt>
              </c:numCache>
            </c:numRef>
          </c:val>
          <c:extLst>
            <c:ext xmlns:c16="http://schemas.microsoft.com/office/drawing/2014/chart" uri="{C3380CC4-5D6E-409C-BE32-E72D297353CC}">
              <c16:uniqueId val="{00000000-5B0A-4F2B-ABEE-94ECF0562C1E}"/>
            </c:ext>
          </c:extLst>
        </c:ser>
        <c:ser>
          <c:idx val="1"/>
          <c:order val="1"/>
          <c:tx>
            <c:strRef>
              <c:f>'Report charts'!$B$229</c:f>
              <c:strCache>
                <c:ptCount val="1"/>
                <c:pt idx="0">
                  <c:v>Rest of world</c:v>
                </c:pt>
              </c:strCache>
            </c:strRef>
          </c:tx>
          <c:invertIfNegative val="0"/>
          <c:cat>
            <c:numRef>
              <c:f>'Report charts'!$C$227:$M$227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'Report charts'!$C$229:$M$229</c:f>
              <c:numCache>
                <c:formatCode>#,##0_);\(#,##0\)</c:formatCode>
                <c:ptCount val="11"/>
                <c:pt idx="0">
                  <c:v>32245808.732107729</c:v>
                </c:pt>
                <c:pt idx="1">
                  <c:v>27813083.424461804</c:v>
                </c:pt>
              </c:numCache>
            </c:numRef>
          </c:val>
          <c:extLst>
            <c:ext xmlns:c16="http://schemas.microsoft.com/office/drawing/2014/chart" uri="{C3380CC4-5D6E-409C-BE32-E72D297353CC}">
              <c16:uniqueId val="{00000001-5B0A-4F2B-ABEE-94ECF0562C1E}"/>
            </c:ext>
          </c:extLst>
        </c:ser>
        <c:dLbls>
          <c:showLegendKey val="0"/>
          <c:showVal val="0"/>
          <c:showCatName val="0"/>
          <c:showSerName val="0"/>
          <c:showPercent val="0"/>
          <c:showBubbleSize val="0"/>
        </c:dLbls>
        <c:gapWidth val="150"/>
        <c:overlap val="100"/>
        <c:axId val="144826368"/>
        <c:axId val="144827904"/>
      </c:barChart>
      <c:catAx>
        <c:axId val="144826368"/>
        <c:scaling>
          <c:orientation val="minMax"/>
        </c:scaling>
        <c:delete val="0"/>
        <c:axPos val="b"/>
        <c:numFmt formatCode="General" sourceLinked="1"/>
        <c:majorTickMark val="out"/>
        <c:minorTickMark val="none"/>
        <c:tickLblPos val="nextTo"/>
        <c:crossAx val="144827904"/>
        <c:crosses val="autoZero"/>
        <c:auto val="1"/>
        <c:lblAlgn val="ctr"/>
        <c:lblOffset val="100"/>
        <c:noMultiLvlLbl val="0"/>
      </c:catAx>
      <c:valAx>
        <c:axId val="144827904"/>
        <c:scaling>
          <c:orientation val="minMax"/>
        </c:scaling>
        <c:delete val="0"/>
        <c:axPos val="l"/>
        <c:majorGridlines/>
        <c:numFmt formatCode="#,##0_);\(#,##0\)" sourceLinked="1"/>
        <c:majorTickMark val="out"/>
        <c:minorTickMark val="none"/>
        <c:tickLblPos val="nextTo"/>
        <c:crossAx val="144826368"/>
        <c:crosses val="autoZero"/>
        <c:crossBetween val="between"/>
      </c:valAx>
    </c:plotArea>
    <c:legend>
      <c:legendPos val="t"/>
      <c:layout>
        <c:manualLayout>
          <c:xMode val="edge"/>
          <c:yMode val="edge"/>
          <c:x val="0.34318609768113761"/>
          <c:y val="3.4883720930232558E-2"/>
          <c:w val="0.3931638651602829"/>
          <c:h val="0.10513321735945798"/>
        </c:manualLayout>
      </c:layout>
      <c:overlay val="0"/>
    </c:legend>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83228220374326"/>
          <c:y val="7.7537850077986512E-2"/>
          <c:w val="0.81453566478119654"/>
          <c:h val="0.81330844446671624"/>
        </c:manualLayout>
      </c:layout>
      <c:barChart>
        <c:barDir val="col"/>
        <c:grouping val="stacked"/>
        <c:varyColors val="0"/>
        <c:ser>
          <c:idx val="1"/>
          <c:order val="0"/>
          <c:tx>
            <c:v>LTE</c:v>
          </c:tx>
          <c:spPr>
            <a:solidFill>
              <a:schemeClr val="accent1"/>
            </a:solidFill>
          </c:spPr>
          <c:invertIfNegative val="0"/>
          <c:cat>
            <c:numRef>
              <c:f>'Report charts'!$C$101:$R$101</c:f>
              <c:numCache>
                <c:formatCode>General</c:formatCode>
                <c:ptCount val="16"/>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numCache>
            </c:numRef>
          </c:cat>
          <c:val>
            <c:numRef>
              <c:f>'Report charts'!$C$102:$R$102</c:f>
              <c:numCache>
                <c:formatCode>_(* #,##0_);_(* \(#,##0\);_(* "-"??_);_(@_)</c:formatCode>
                <c:ptCount val="16"/>
                <c:pt idx="0" formatCode="General">
                  <c:v>9.4160000000000004</c:v>
                </c:pt>
                <c:pt idx="1">
                  <c:v>71.798000000000002</c:v>
                </c:pt>
              </c:numCache>
            </c:numRef>
          </c:val>
          <c:extLst>
            <c:ext xmlns:c16="http://schemas.microsoft.com/office/drawing/2014/chart" uri="{C3380CC4-5D6E-409C-BE32-E72D297353CC}">
              <c16:uniqueId val="{00000000-5181-4C41-AAB4-C0118FF8D7A3}"/>
            </c:ext>
          </c:extLst>
        </c:ser>
        <c:ser>
          <c:idx val="0"/>
          <c:order val="1"/>
          <c:tx>
            <c:v>5G</c:v>
          </c:tx>
          <c:spPr>
            <a:solidFill>
              <a:schemeClr val="accent2"/>
            </a:solidFill>
            <a:ln>
              <a:noFill/>
            </a:ln>
          </c:spPr>
          <c:invertIfNegative val="0"/>
          <c:cat>
            <c:numRef>
              <c:f>'Report charts'!$C$101:$R$101</c:f>
              <c:numCache>
                <c:formatCode>General</c:formatCode>
                <c:ptCount val="16"/>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numCache>
            </c:numRef>
          </c:cat>
          <c:val>
            <c:numRef>
              <c:f>'Report charts'!$C$103:$R$103</c:f>
              <c:numCache>
                <c:formatCode>_(* #,##0_);_(* \(#,##0\);_(* "-"??_);_(@_)</c:formatCode>
                <c:ptCount val="16"/>
              </c:numCache>
            </c:numRef>
          </c:val>
          <c:extLst>
            <c:ext xmlns:c16="http://schemas.microsoft.com/office/drawing/2014/chart" uri="{C3380CC4-5D6E-409C-BE32-E72D297353CC}">
              <c16:uniqueId val="{00000001-5181-4C41-AAB4-C0118FF8D7A3}"/>
            </c:ext>
          </c:extLst>
        </c:ser>
        <c:dLbls>
          <c:showLegendKey val="0"/>
          <c:showVal val="0"/>
          <c:showCatName val="0"/>
          <c:showSerName val="0"/>
          <c:showPercent val="0"/>
          <c:showBubbleSize val="0"/>
        </c:dLbls>
        <c:gapWidth val="150"/>
        <c:overlap val="100"/>
        <c:axId val="144722176"/>
        <c:axId val="144728064"/>
      </c:barChart>
      <c:catAx>
        <c:axId val="144722176"/>
        <c:scaling>
          <c:orientation val="minMax"/>
        </c:scaling>
        <c:delete val="0"/>
        <c:axPos val="b"/>
        <c:numFmt formatCode="General" sourceLinked="1"/>
        <c:majorTickMark val="out"/>
        <c:minorTickMark val="none"/>
        <c:tickLblPos val="nextTo"/>
        <c:txPr>
          <a:bodyPr/>
          <a:lstStyle/>
          <a:p>
            <a:pPr>
              <a:defRPr sz="900"/>
            </a:pPr>
            <a:endParaRPr lang="en-US"/>
          </a:p>
        </c:txPr>
        <c:crossAx val="144728064"/>
        <c:crosses val="autoZero"/>
        <c:auto val="1"/>
        <c:lblAlgn val="ctr"/>
        <c:lblOffset val="100"/>
        <c:noMultiLvlLbl val="0"/>
      </c:catAx>
      <c:valAx>
        <c:axId val="144728064"/>
        <c:scaling>
          <c:orientation val="minMax"/>
        </c:scaling>
        <c:delete val="0"/>
        <c:axPos val="l"/>
        <c:majorGridlines/>
        <c:title>
          <c:tx>
            <c:rich>
              <a:bodyPr rot="-5400000" vert="horz"/>
              <a:lstStyle/>
              <a:p>
                <a:pPr>
                  <a:defRPr sz="1200"/>
                </a:pPr>
                <a:r>
                  <a:rPr lang="en-US" sz="1200"/>
                  <a:t>millions</a:t>
                </a:r>
              </a:p>
            </c:rich>
          </c:tx>
          <c:layout>
            <c:manualLayout>
              <c:xMode val="edge"/>
              <c:yMode val="edge"/>
              <c:x val="1.3888888888888888E-2"/>
              <c:y val="0.34938348863597291"/>
            </c:manualLayout>
          </c:layout>
          <c:overlay val="0"/>
        </c:title>
        <c:numFmt formatCode="General" sourceLinked="1"/>
        <c:majorTickMark val="out"/>
        <c:minorTickMark val="none"/>
        <c:tickLblPos val="nextTo"/>
        <c:txPr>
          <a:bodyPr/>
          <a:lstStyle/>
          <a:p>
            <a:pPr>
              <a:defRPr sz="1200"/>
            </a:pPr>
            <a:endParaRPr lang="en-US"/>
          </a:p>
        </c:txPr>
        <c:crossAx val="144722176"/>
        <c:crosses val="autoZero"/>
        <c:crossBetween val="between"/>
      </c:valAx>
    </c:plotArea>
    <c:legend>
      <c:legendPos val="t"/>
      <c:layout>
        <c:manualLayout>
          <c:xMode val="edge"/>
          <c:yMode val="edge"/>
          <c:x val="0.30991775363836327"/>
          <c:y val="6.0946142330073977E-2"/>
          <c:w val="0.53625773251539444"/>
          <c:h val="0.11814993913312087"/>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19685039370078"/>
          <c:y val="5.0769565814698478E-2"/>
          <c:w val="0.76812226596675415"/>
          <c:h val="0.83142730690212874"/>
        </c:manualLayout>
      </c:layout>
      <c:barChart>
        <c:barDir val="col"/>
        <c:grouping val="stacked"/>
        <c:varyColors val="0"/>
        <c:ser>
          <c:idx val="0"/>
          <c:order val="0"/>
          <c:tx>
            <c:strRef>
              <c:f>'Report charts'!$D$204</c:f>
              <c:strCache>
                <c:ptCount val="1"/>
                <c:pt idx="0">
                  <c:v>Mobile bband subs (mn)</c:v>
                </c:pt>
              </c:strCache>
            </c:strRef>
          </c:tx>
          <c:invertIfNegative val="0"/>
          <c:cat>
            <c:numRef>
              <c:f>'Report charts'!$E$202:$S$202</c:f>
              <c:numCache>
                <c:formatCode>General</c:formatCode>
                <c:ptCount val="15"/>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numCache>
            </c:numRef>
          </c:cat>
          <c:val>
            <c:numRef>
              <c:f>'Report charts'!$E$204:$S$204</c:f>
              <c:numCache>
                <c:formatCode>#,##0</c:formatCode>
                <c:ptCount val="15"/>
                <c:pt idx="0">
                  <c:v>1316</c:v>
                </c:pt>
                <c:pt idx="1">
                  <c:v>1755</c:v>
                </c:pt>
              </c:numCache>
            </c:numRef>
          </c:val>
          <c:extLst>
            <c:ext xmlns:c16="http://schemas.microsoft.com/office/drawing/2014/chart" uri="{C3380CC4-5D6E-409C-BE32-E72D297353CC}">
              <c16:uniqueId val="{00000000-137F-4A38-AEAC-E6B8F91935AB}"/>
            </c:ext>
          </c:extLst>
        </c:ser>
        <c:ser>
          <c:idx val="1"/>
          <c:order val="1"/>
          <c:tx>
            <c:strRef>
              <c:f>'Report charts'!$D$203</c:f>
              <c:strCache>
                <c:ptCount val="1"/>
                <c:pt idx="0">
                  <c:v>Fixed bband subs (mn)</c:v>
                </c:pt>
              </c:strCache>
            </c:strRef>
          </c:tx>
          <c:invertIfNegative val="0"/>
          <c:cat>
            <c:numRef>
              <c:f>'Report charts'!$E$202:$S$202</c:f>
              <c:numCache>
                <c:formatCode>General</c:formatCode>
                <c:ptCount val="15"/>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numCache>
            </c:numRef>
          </c:cat>
          <c:val>
            <c:numRef>
              <c:f>'Report charts'!$E$203:$S$203</c:f>
              <c:numCache>
                <c:formatCode>General</c:formatCode>
                <c:ptCount val="15"/>
                <c:pt idx="0">
                  <c:v>650</c:v>
                </c:pt>
                <c:pt idx="1">
                  <c:v>710</c:v>
                </c:pt>
              </c:numCache>
            </c:numRef>
          </c:val>
          <c:extLst>
            <c:ext xmlns:c16="http://schemas.microsoft.com/office/drawing/2014/chart" uri="{C3380CC4-5D6E-409C-BE32-E72D297353CC}">
              <c16:uniqueId val="{00000001-137F-4A38-AEAC-E6B8F91935AB}"/>
            </c:ext>
          </c:extLst>
        </c:ser>
        <c:dLbls>
          <c:showLegendKey val="0"/>
          <c:showVal val="0"/>
          <c:showCatName val="0"/>
          <c:showSerName val="0"/>
          <c:showPercent val="0"/>
          <c:showBubbleSize val="0"/>
        </c:dLbls>
        <c:gapWidth val="150"/>
        <c:overlap val="100"/>
        <c:axId val="144839424"/>
        <c:axId val="144840960"/>
      </c:barChart>
      <c:catAx>
        <c:axId val="144839424"/>
        <c:scaling>
          <c:orientation val="minMax"/>
        </c:scaling>
        <c:delete val="0"/>
        <c:axPos val="b"/>
        <c:numFmt formatCode="General" sourceLinked="1"/>
        <c:majorTickMark val="out"/>
        <c:minorTickMark val="none"/>
        <c:tickLblPos val="nextTo"/>
        <c:txPr>
          <a:bodyPr/>
          <a:lstStyle/>
          <a:p>
            <a:pPr>
              <a:defRPr sz="1100"/>
            </a:pPr>
            <a:endParaRPr lang="en-US"/>
          </a:p>
        </c:txPr>
        <c:crossAx val="144840960"/>
        <c:crosses val="autoZero"/>
        <c:auto val="1"/>
        <c:lblAlgn val="ctr"/>
        <c:lblOffset val="100"/>
        <c:tickLblSkip val="2"/>
        <c:noMultiLvlLbl val="0"/>
      </c:catAx>
      <c:valAx>
        <c:axId val="144840960"/>
        <c:scaling>
          <c:orientation val="minMax"/>
        </c:scaling>
        <c:delete val="0"/>
        <c:axPos val="l"/>
        <c:majorGridlines/>
        <c:title>
          <c:tx>
            <c:rich>
              <a:bodyPr rot="-5400000" vert="horz"/>
              <a:lstStyle/>
              <a:p>
                <a:pPr>
                  <a:defRPr sz="1050"/>
                </a:pPr>
                <a:r>
                  <a:rPr lang="en-US" sz="1050"/>
                  <a:t>Subscriptins (millions)</a:t>
                </a:r>
              </a:p>
            </c:rich>
          </c:tx>
          <c:layout>
            <c:manualLayout>
              <c:xMode val="edge"/>
              <c:yMode val="edge"/>
              <c:x val="1.4018519784022441E-2"/>
              <c:y val="0.22149858872604425"/>
            </c:manualLayout>
          </c:layout>
          <c:overlay val="0"/>
        </c:title>
        <c:numFmt formatCode="#,##0" sourceLinked="1"/>
        <c:majorTickMark val="out"/>
        <c:minorTickMark val="none"/>
        <c:tickLblPos val="nextTo"/>
        <c:txPr>
          <a:bodyPr/>
          <a:lstStyle/>
          <a:p>
            <a:pPr>
              <a:defRPr sz="1200"/>
            </a:pPr>
            <a:endParaRPr lang="en-US"/>
          </a:p>
        </c:txPr>
        <c:crossAx val="144839424"/>
        <c:crosses val="autoZero"/>
        <c:crossBetween val="between"/>
      </c:valAx>
    </c:plotArea>
    <c:legend>
      <c:legendPos val="r"/>
      <c:layout>
        <c:manualLayout>
          <c:xMode val="edge"/>
          <c:yMode val="edge"/>
          <c:x val="0.171436683974764"/>
          <c:y val="5.3748228101836527E-2"/>
          <c:w val="0.39211392572504389"/>
          <c:h val="0.19830038279244905"/>
        </c:manualLayout>
      </c:layout>
      <c:overlay val="0"/>
      <c:spPr>
        <a:solidFill>
          <a:schemeClr val="bg1"/>
        </a:solidFill>
        <a:ln>
          <a:solidFill>
            <a:schemeClr val="bg1">
              <a:lumMod val="50000"/>
            </a:schemeClr>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47085258028072"/>
          <c:y val="6.5153290652033083E-2"/>
          <c:w val="0.81335870516185482"/>
          <c:h val="0.81105828696467885"/>
        </c:manualLayout>
      </c:layout>
      <c:lineChart>
        <c:grouping val="standard"/>
        <c:varyColors val="0"/>
        <c:ser>
          <c:idx val="0"/>
          <c:order val="0"/>
          <c:tx>
            <c:strRef>
              <c:f>'Report charts'!$D$207</c:f>
              <c:strCache>
                <c:ptCount val="1"/>
                <c:pt idx="0">
                  <c:v>Fixed bband subs (mn)</c:v>
                </c:pt>
              </c:strCache>
            </c:strRef>
          </c:tx>
          <c:spPr>
            <a:ln w="38100"/>
          </c:spPr>
          <c:marker>
            <c:symbol val="none"/>
          </c:marker>
          <c:cat>
            <c:numRef>
              <c:f>'Report charts'!$E$197:$S$197</c:f>
              <c:numCache>
                <c:formatCode>General</c:formatCode>
                <c:ptCount val="15"/>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numCache>
            </c:numRef>
          </c:cat>
          <c:val>
            <c:numRef>
              <c:f>'Report charts'!$E$207:$R$207</c:f>
              <c:numCache>
                <c:formatCode>General</c:formatCode>
                <c:ptCount val="14"/>
                <c:pt idx="0">
                  <c:v>650</c:v>
                </c:pt>
                <c:pt idx="1">
                  <c:v>710</c:v>
                </c:pt>
              </c:numCache>
            </c:numRef>
          </c:val>
          <c:smooth val="0"/>
          <c:extLst>
            <c:ext xmlns:c16="http://schemas.microsoft.com/office/drawing/2014/chart" uri="{C3380CC4-5D6E-409C-BE32-E72D297353CC}">
              <c16:uniqueId val="{00000000-6E47-4407-B9AC-4CC3D45ADE9D}"/>
            </c:ext>
          </c:extLst>
        </c:ser>
        <c:ser>
          <c:idx val="1"/>
          <c:order val="1"/>
          <c:tx>
            <c:strRef>
              <c:f>'Report charts'!$D$208</c:f>
              <c:strCache>
                <c:ptCount val="1"/>
                <c:pt idx="0">
                  <c:v>FTTx subs (mn)</c:v>
                </c:pt>
              </c:strCache>
            </c:strRef>
          </c:tx>
          <c:spPr>
            <a:ln w="38100"/>
          </c:spPr>
          <c:marker>
            <c:symbol val="none"/>
          </c:marker>
          <c:cat>
            <c:numRef>
              <c:f>'Report charts'!$E$197:$S$197</c:f>
              <c:numCache>
                <c:formatCode>General</c:formatCode>
                <c:ptCount val="15"/>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numCache>
            </c:numRef>
          </c:cat>
          <c:val>
            <c:numRef>
              <c:f>'Report charts'!$E$208:$S$208</c:f>
              <c:numCache>
                <c:formatCode>General</c:formatCode>
                <c:ptCount val="15"/>
                <c:pt idx="0">
                  <c:v>105</c:v>
                </c:pt>
                <c:pt idx="1">
                  <c:v>150</c:v>
                </c:pt>
              </c:numCache>
            </c:numRef>
          </c:val>
          <c:smooth val="0"/>
          <c:extLst>
            <c:ext xmlns:c16="http://schemas.microsoft.com/office/drawing/2014/chart" uri="{C3380CC4-5D6E-409C-BE32-E72D297353CC}">
              <c16:uniqueId val="{00000001-6E47-4407-B9AC-4CC3D45ADE9D}"/>
            </c:ext>
          </c:extLst>
        </c:ser>
        <c:dLbls>
          <c:showLegendKey val="0"/>
          <c:showVal val="0"/>
          <c:showCatName val="0"/>
          <c:showSerName val="0"/>
          <c:showPercent val="0"/>
          <c:showBubbleSize val="0"/>
        </c:dLbls>
        <c:smooth val="0"/>
        <c:axId val="144854016"/>
        <c:axId val="144872192"/>
      </c:lineChart>
      <c:catAx>
        <c:axId val="144854016"/>
        <c:scaling>
          <c:orientation val="minMax"/>
        </c:scaling>
        <c:delete val="0"/>
        <c:axPos val="b"/>
        <c:numFmt formatCode="General" sourceLinked="1"/>
        <c:majorTickMark val="out"/>
        <c:minorTickMark val="none"/>
        <c:tickLblPos val="nextTo"/>
        <c:txPr>
          <a:bodyPr/>
          <a:lstStyle/>
          <a:p>
            <a:pPr>
              <a:defRPr sz="1200"/>
            </a:pPr>
            <a:endParaRPr lang="en-US"/>
          </a:p>
        </c:txPr>
        <c:crossAx val="144872192"/>
        <c:crosses val="autoZero"/>
        <c:auto val="1"/>
        <c:lblAlgn val="ctr"/>
        <c:lblOffset val="100"/>
        <c:tickLblSkip val="2"/>
        <c:noMultiLvlLbl val="0"/>
      </c:catAx>
      <c:valAx>
        <c:axId val="144872192"/>
        <c:scaling>
          <c:orientation val="minMax"/>
        </c:scaling>
        <c:delete val="0"/>
        <c:axPos val="l"/>
        <c:majorGridlines/>
        <c:title>
          <c:tx>
            <c:rich>
              <a:bodyPr rot="-5400000" vert="horz"/>
              <a:lstStyle/>
              <a:p>
                <a:pPr>
                  <a:defRPr sz="1200"/>
                </a:pPr>
                <a:r>
                  <a:rPr lang="en-US" sz="1200"/>
                  <a:t>Fixed Broadband Subscriptions (millions)</a:t>
                </a:r>
              </a:p>
            </c:rich>
          </c:tx>
          <c:layout>
            <c:manualLayout>
              <c:xMode val="edge"/>
              <c:yMode val="edge"/>
              <c:x val="1.9444444444444445E-2"/>
              <c:y val="0.157328542975679"/>
            </c:manualLayout>
          </c:layout>
          <c:overlay val="0"/>
        </c:title>
        <c:numFmt formatCode="General" sourceLinked="1"/>
        <c:majorTickMark val="out"/>
        <c:minorTickMark val="none"/>
        <c:tickLblPos val="nextTo"/>
        <c:txPr>
          <a:bodyPr/>
          <a:lstStyle/>
          <a:p>
            <a:pPr>
              <a:defRPr sz="1050"/>
            </a:pPr>
            <a:endParaRPr lang="en-US"/>
          </a:p>
        </c:txPr>
        <c:crossAx val="144854016"/>
        <c:crosses val="autoZero"/>
        <c:crossBetween val="between"/>
      </c:valAx>
    </c:plotArea>
    <c:legend>
      <c:legendPos val="t"/>
      <c:layout>
        <c:manualLayout>
          <c:xMode val="edge"/>
          <c:yMode val="edge"/>
          <c:x val="0.17728978732405862"/>
          <c:y val="6.4237103514855884E-2"/>
          <c:w val="0.35061663518934616"/>
          <c:h val="0.21586567775618307"/>
        </c:manualLayout>
      </c:layout>
      <c:overlay val="0"/>
      <c:spPr>
        <a:solidFill>
          <a:schemeClr val="bg1"/>
        </a:solidFill>
        <a:ln>
          <a:solidFill>
            <a:schemeClr val="bg1">
              <a:lumMod val="50000"/>
            </a:schemeClr>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30717348343005"/>
          <c:y val="5.0769565814698478E-2"/>
          <c:w val="0.83322181560207098"/>
          <c:h val="0.79237913979379004"/>
        </c:manualLayout>
      </c:layout>
      <c:barChart>
        <c:barDir val="col"/>
        <c:grouping val="stacked"/>
        <c:varyColors val="0"/>
        <c:ser>
          <c:idx val="0"/>
          <c:order val="0"/>
          <c:tx>
            <c:strRef>
              <c:f>'Report charts'!$T$199</c:f>
              <c:strCache>
                <c:ptCount val="1"/>
                <c:pt idx="0">
                  <c:v>China</c:v>
                </c:pt>
              </c:strCache>
            </c:strRef>
          </c:tx>
          <c:invertIfNegative val="0"/>
          <c:cat>
            <c:numRef>
              <c:f>'Report charts'!$E$197:$S$197</c:f>
              <c:numCache>
                <c:formatCode>General</c:formatCode>
                <c:ptCount val="15"/>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numCache>
            </c:numRef>
          </c:cat>
          <c:val>
            <c:numRef>
              <c:f>'Report charts'!$E$199:$S$199</c:f>
              <c:numCache>
                <c:formatCode>_(* #,##0_);_(* \(#,##0\);_(* "-"??_);_(@_)</c:formatCode>
                <c:ptCount val="15"/>
                <c:pt idx="0">
                  <c:v>20.320880000000002</c:v>
                </c:pt>
                <c:pt idx="1">
                  <c:v>40.823000000000008</c:v>
                </c:pt>
              </c:numCache>
            </c:numRef>
          </c:val>
          <c:extLst>
            <c:ext xmlns:c16="http://schemas.microsoft.com/office/drawing/2014/chart" uri="{C3380CC4-5D6E-409C-BE32-E72D297353CC}">
              <c16:uniqueId val="{00000000-CB07-49A5-B332-21E0B198AB1D}"/>
            </c:ext>
          </c:extLst>
        </c:ser>
        <c:ser>
          <c:idx val="1"/>
          <c:order val="1"/>
          <c:tx>
            <c:strRef>
              <c:f>'Report charts'!$T$200</c:f>
              <c:strCache>
                <c:ptCount val="1"/>
                <c:pt idx="0">
                  <c:v>Rest of World</c:v>
                </c:pt>
              </c:strCache>
            </c:strRef>
          </c:tx>
          <c:invertIfNegative val="0"/>
          <c:cat>
            <c:numRef>
              <c:f>'Report charts'!$E$197:$S$197</c:f>
              <c:numCache>
                <c:formatCode>General</c:formatCode>
                <c:ptCount val="15"/>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numCache>
            </c:numRef>
          </c:cat>
          <c:val>
            <c:numRef>
              <c:f>'Report charts'!$E$200:$S$200</c:f>
              <c:numCache>
                <c:formatCode>0</c:formatCode>
                <c:ptCount val="15"/>
                <c:pt idx="0">
                  <c:v>84.679119999999998</c:v>
                </c:pt>
                <c:pt idx="1">
                  <c:v>109.17699999999999</c:v>
                </c:pt>
              </c:numCache>
            </c:numRef>
          </c:val>
          <c:extLst>
            <c:ext xmlns:c16="http://schemas.microsoft.com/office/drawing/2014/chart" uri="{C3380CC4-5D6E-409C-BE32-E72D297353CC}">
              <c16:uniqueId val="{00000001-CB07-49A5-B332-21E0B198AB1D}"/>
            </c:ext>
          </c:extLst>
        </c:ser>
        <c:dLbls>
          <c:showLegendKey val="0"/>
          <c:showVal val="0"/>
          <c:showCatName val="0"/>
          <c:showSerName val="0"/>
          <c:showPercent val="0"/>
          <c:showBubbleSize val="0"/>
        </c:dLbls>
        <c:gapWidth val="150"/>
        <c:overlap val="100"/>
        <c:axId val="145233408"/>
        <c:axId val="145234944"/>
      </c:barChart>
      <c:catAx>
        <c:axId val="145233408"/>
        <c:scaling>
          <c:orientation val="minMax"/>
        </c:scaling>
        <c:delete val="0"/>
        <c:axPos val="b"/>
        <c:numFmt formatCode="General" sourceLinked="1"/>
        <c:majorTickMark val="out"/>
        <c:minorTickMark val="none"/>
        <c:tickLblPos val="nextTo"/>
        <c:txPr>
          <a:bodyPr/>
          <a:lstStyle/>
          <a:p>
            <a:pPr>
              <a:defRPr sz="1100"/>
            </a:pPr>
            <a:endParaRPr lang="en-US"/>
          </a:p>
        </c:txPr>
        <c:crossAx val="145234944"/>
        <c:crosses val="autoZero"/>
        <c:auto val="1"/>
        <c:lblAlgn val="ctr"/>
        <c:lblOffset val="100"/>
        <c:tickLblSkip val="2"/>
        <c:noMultiLvlLbl val="0"/>
      </c:catAx>
      <c:valAx>
        <c:axId val="145234944"/>
        <c:scaling>
          <c:orientation val="minMax"/>
        </c:scaling>
        <c:delete val="0"/>
        <c:axPos val="l"/>
        <c:majorGridlines/>
        <c:title>
          <c:tx>
            <c:rich>
              <a:bodyPr rot="-5400000" vert="horz"/>
              <a:lstStyle/>
              <a:p>
                <a:pPr>
                  <a:defRPr sz="1050"/>
                </a:pPr>
                <a:r>
                  <a:rPr lang="en-US" sz="1050"/>
                  <a:t>FTTx subscriptins (millions)</a:t>
                </a:r>
              </a:p>
            </c:rich>
          </c:tx>
          <c:layout>
            <c:manualLayout>
              <c:xMode val="edge"/>
              <c:yMode val="edge"/>
              <c:x val="1.4018519784022441E-2"/>
              <c:y val="0.22149858872604425"/>
            </c:manualLayout>
          </c:layout>
          <c:overlay val="0"/>
        </c:title>
        <c:numFmt formatCode="_(* #,##0_);_(* \(#,##0\);_(* &quot;-&quot;??_);_(@_)" sourceLinked="1"/>
        <c:majorTickMark val="out"/>
        <c:minorTickMark val="none"/>
        <c:tickLblPos val="nextTo"/>
        <c:txPr>
          <a:bodyPr/>
          <a:lstStyle/>
          <a:p>
            <a:pPr>
              <a:defRPr sz="1200"/>
            </a:pPr>
            <a:endParaRPr lang="en-US"/>
          </a:p>
        </c:txPr>
        <c:crossAx val="145233408"/>
        <c:crosses val="autoZero"/>
        <c:crossBetween val="between"/>
      </c:valAx>
    </c:plotArea>
    <c:legend>
      <c:legendPos val="r"/>
      <c:layout>
        <c:manualLayout>
          <c:xMode val="edge"/>
          <c:yMode val="edge"/>
          <c:x val="0.171436683974764"/>
          <c:y val="5.3748228101836527E-2"/>
          <c:w val="0.25000449586919538"/>
          <c:h val="0.21317027707179387"/>
        </c:manualLayout>
      </c:layout>
      <c:overlay val="0"/>
      <c:spPr>
        <a:solidFill>
          <a:schemeClr val="bg1"/>
        </a:solidFill>
        <a:ln>
          <a:solidFill>
            <a:schemeClr val="bg1">
              <a:lumMod val="50000"/>
            </a:schemeClr>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53275529865125"/>
          <c:y val="0.18833002963091508"/>
          <c:w val="0.80732980089916506"/>
          <c:h val="0.69393837946414105"/>
        </c:manualLayout>
      </c:layout>
      <c:barChart>
        <c:barDir val="col"/>
        <c:grouping val="stacked"/>
        <c:varyColors val="0"/>
        <c:ser>
          <c:idx val="2"/>
          <c:order val="0"/>
          <c:tx>
            <c:strRef>
              <c:f>'Report charts'!$B$29</c:f>
              <c:strCache>
                <c:ptCount val="1"/>
                <c:pt idx="0">
                  <c:v>Older PON</c:v>
                </c:pt>
              </c:strCache>
            </c:strRef>
          </c:tx>
          <c:spPr>
            <a:solidFill>
              <a:schemeClr val="accent1"/>
            </a:solidFill>
          </c:spPr>
          <c:invertIfNegative val="0"/>
          <c:cat>
            <c:numRef>
              <c:f>'Report charts'!$C$28:$M$28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'Report charts'!$C$29:$M$29</c:f>
              <c:numCache>
                <c:formatCode>_("$"* #,##0_);_("$"* \(#,##0\);_("$"* "-"??_);_(@_)</c:formatCode>
                <c:ptCount val="11"/>
                <c:pt idx="0">
                  <c:v>1100.4178229468587</c:v>
                </c:pt>
                <c:pt idx="1">
                  <c:v>771.576647195335</c:v>
                </c:pt>
              </c:numCache>
            </c:numRef>
          </c:val>
          <c:extLst>
            <c:ext xmlns:c16="http://schemas.microsoft.com/office/drawing/2014/chart" uri="{C3380CC4-5D6E-409C-BE32-E72D297353CC}">
              <c16:uniqueId val="{00000000-A19A-4157-B878-AC682B402FF2}"/>
            </c:ext>
          </c:extLst>
        </c:ser>
        <c:ser>
          <c:idx val="1"/>
          <c:order val="1"/>
          <c:tx>
            <c:strRef>
              <c:f>'Report charts'!$B$30</c:f>
              <c:strCache>
                <c:ptCount val="1"/>
                <c:pt idx="0">
                  <c:v>10G-PON</c:v>
                </c:pt>
              </c:strCache>
            </c:strRef>
          </c:tx>
          <c:invertIfNegative val="0"/>
          <c:cat>
            <c:numRef>
              <c:f>'Report charts'!$C$28:$M$28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'Report charts'!$C$30:$M$30</c:f>
              <c:numCache>
                <c:formatCode>_("$"* #,##0_);_("$"* \(#,##0\);_("$"* "-"??_);_(@_)</c:formatCode>
                <c:ptCount val="11"/>
                <c:pt idx="0">
                  <c:v>35.724999999999994</c:v>
                </c:pt>
                <c:pt idx="1">
                  <c:v>241.14695499999999</c:v>
                </c:pt>
              </c:numCache>
            </c:numRef>
          </c:val>
          <c:extLst>
            <c:ext xmlns:c16="http://schemas.microsoft.com/office/drawing/2014/chart" uri="{C3380CC4-5D6E-409C-BE32-E72D297353CC}">
              <c16:uniqueId val="{00000001-A19A-4157-B878-AC682B402FF2}"/>
            </c:ext>
          </c:extLst>
        </c:ser>
        <c:ser>
          <c:idx val="0"/>
          <c:order val="2"/>
          <c:tx>
            <c:strRef>
              <c:f>'Report charts'!$B$31</c:f>
              <c:strCache>
                <c:ptCount val="1"/>
                <c:pt idx="0">
                  <c:v>NG-PON2</c:v>
                </c:pt>
              </c:strCache>
            </c:strRef>
          </c:tx>
          <c:spPr>
            <a:solidFill>
              <a:schemeClr val="accent3"/>
            </a:solidFill>
          </c:spPr>
          <c:invertIfNegative val="0"/>
          <c:cat>
            <c:numRef>
              <c:f>'Report charts'!$C$28:$M$28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'Report charts'!$C$31:$M$31</c:f>
              <c:numCache>
                <c:formatCode>_("$"* #,##0_);_("$"* \(#,##0\);_("$"* "-"??_);_(@_)</c:formatCode>
                <c:ptCount val="11"/>
                <c:pt idx="0">
                  <c:v>0.10375</c:v>
                </c:pt>
                <c:pt idx="1">
                  <c:v>0.44</c:v>
                </c:pt>
              </c:numCache>
            </c:numRef>
          </c:val>
          <c:extLst>
            <c:ext xmlns:c16="http://schemas.microsoft.com/office/drawing/2014/chart" uri="{C3380CC4-5D6E-409C-BE32-E72D297353CC}">
              <c16:uniqueId val="{00000002-A19A-4157-B878-AC682B402FF2}"/>
            </c:ext>
          </c:extLst>
        </c:ser>
        <c:ser>
          <c:idx val="3"/>
          <c:order val="3"/>
          <c:tx>
            <c:strRef>
              <c:f>'Report charts'!$B$32</c:f>
              <c:strCache>
                <c:ptCount val="1"/>
                <c:pt idx="0">
                  <c:v>25/50G PON</c:v>
                </c:pt>
              </c:strCache>
            </c:strRef>
          </c:tx>
          <c:invertIfNegative val="0"/>
          <c:cat>
            <c:numRef>
              <c:f>'Report charts'!$C$28:$M$28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'Report charts'!$C$32:$M$32</c:f>
              <c:numCache>
                <c:formatCode>_("$"* #,##0_);_("$"* \(#,##0\);_("$"* "-"??_);_(@_)</c:formatCode>
                <c:ptCount val="11"/>
                <c:pt idx="0">
                  <c:v>0</c:v>
                </c:pt>
                <c:pt idx="1">
                  <c:v>0</c:v>
                </c:pt>
              </c:numCache>
            </c:numRef>
          </c:val>
          <c:extLst>
            <c:ext xmlns:c16="http://schemas.microsoft.com/office/drawing/2014/chart" uri="{C3380CC4-5D6E-409C-BE32-E72D297353CC}">
              <c16:uniqueId val="{00000003-A19A-4157-B878-AC682B402FF2}"/>
            </c:ext>
          </c:extLst>
        </c:ser>
        <c:dLbls>
          <c:showLegendKey val="0"/>
          <c:showVal val="0"/>
          <c:showCatName val="0"/>
          <c:showSerName val="0"/>
          <c:showPercent val="0"/>
          <c:showBubbleSize val="0"/>
        </c:dLbls>
        <c:gapWidth val="150"/>
        <c:overlap val="100"/>
        <c:axId val="145262080"/>
        <c:axId val="145263616"/>
      </c:barChart>
      <c:catAx>
        <c:axId val="145262080"/>
        <c:scaling>
          <c:orientation val="minMax"/>
        </c:scaling>
        <c:delete val="0"/>
        <c:axPos val="b"/>
        <c:numFmt formatCode="General" sourceLinked="1"/>
        <c:majorTickMark val="out"/>
        <c:minorTickMark val="none"/>
        <c:tickLblPos val="nextTo"/>
        <c:txPr>
          <a:bodyPr/>
          <a:lstStyle/>
          <a:p>
            <a:pPr>
              <a:defRPr sz="1050">
                <a:latin typeface="+mn-lt"/>
                <a:cs typeface="Arial" pitchFamily="34" charset="0"/>
              </a:defRPr>
            </a:pPr>
            <a:endParaRPr lang="en-US"/>
          </a:p>
        </c:txPr>
        <c:crossAx val="145263616"/>
        <c:crosses val="autoZero"/>
        <c:auto val="1"/>
        <c:lblAlgn val="ctr"/>
        <c:lblOffset val="100"/>
        <c:noMultiLvlLbl val="0"/>
      </c:catAx>
      <c:valAx>
        <c:axId val="145263616"/>
        <c:scaling>
          <c:orientation val="minMax"/>
          <c:max val="1200"/>
        </c:scaling>
        <c:delete val="0"/>
        <c:axPos val="l"/>
        <c:majorGridlines/>
        <c:title>
          <c:tx>
            <c:rich>
              <a:bodyPr rot="-5400000" vert="horz"/>
              <a:lstStyle/>
              <a:p>
                <a:pPr>
                  <a:defRPr sz="1200"/>
                </a:pPr>
                <a:r>
                  <a:rPr lang="en-US" sz="1200"/>
                  <a:t>$ millions</a:t>
                </a:r>
              </a:p>
            </c:rich>
          </c:tx>
          <c:layout>
            <c:manualLayout>
              <c:xMode val="edge"/>
              <c:yMode val="edge"/>
              <c:x val="7.6738597520557787E-3"/>
              <c:y val="0.3791269320501604"/>
            </c:manualLayout>
          </c:layout>
          <c:overlay val="0"/>
        </c:title>
        <c:numFmt formatCode="_(&quot;$&quot;* #,##0_);_(&quot;$&quot;* \(#,##0\);_(&quot;$&quot;* &quot;-&quot;??_);_(@_)" sourceLinked="1"/>
        <c:majorTickMark val="out"/>
        <c:minorTickMark val="none"/>
        <c:tickLblPos val="nextTo"/>
        <c:txPr>
          <a:bodyPr/>
          <a:lstStyle/>
          <a:p>
            <a:pPr>
              <a:defRPr sz="1100">
                <a:latin typeface="Arial" pitchFamily="34" charset="0"/>
                <a:cs typeface="Arial" pitchFamily="34" charset="0"/>
              </a:defRPr>
            </a:pPr>
            <a:endParaRPr lang="en-US"/>
          </a:p>
        </c:txPr>
        <c:crossAx val="145262080"/>
        <c:crosses val="autoZero"/>
        <c:crossBetween val="between"/>
      </c:valAx>
    </c:plotArea>
    <c:legend>
      <c:legendPos val="t"/>
      <c:overlay val="0"/>
      <c:txPr>
        <a:bodyPr/>
        <a:lstStyle/>
        <a:p>
          <a:pPr>
            <a:defRPr sz="1100">
              <a:latin typeface="Arial" pitchFamily="34" charset="0"/>
              <a:cs typeface="Arial"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37729658792652"/>
          <c:y val="9.3067220764071146E-2"/>
          <c:w val="0.77206714785651798"/>
          <c:h val="0.79095290172061827"/>
        </c:manualLayout>
      </c:layout>
      <c:barChart>
        <c:barDir val="col"/>
        <c:grouping val="clustered"/>
        <c:varyColors val="0"/>
        <c:ser>
          <c:idx val="0"/>
          <c:order val="0"/>
          <c:invertIfNegative val="0"/>
          <c:cat>
            <c:numLit>
              <c:formatCode>General</c:formatCode>
              <c:ptCount val="9"/>
            </c:numLit>
          </c:cat>
          <c:val>
            <c:numLit>
              <c:formatCode>General</c:formatCode>
              <c:ptCount val="9"/>
            </c:numLit>
          </c:val>
          <c:extLst>
            <c:ext xmlns:c16="http://schemas.microsoft.com/office/drawing/2014/chart" uri="{C3380CC4-5D6E-409C-BE32-E72D297353CC}">
              <c16:uniqueId val="{00000000-C476-429F-9A02-38847BE0CF40}"/>
            </c:ext>
          </c:extLst>
        </c:ser>
        <c:dLbls>
          <c:showLegendKey val="0"/>
          <c:showVal val="0"/>
          <c:showCatName val="0"/>
          <c:showSerName val="0"/>
          <c:showPercent val="0"/>
          <c:showBubbleSize val="0"/>
        </c:dLbls>
        <c:gapWidth val="150"/>
        <c:axId val="144968704"/>
        <c:axId val="144978688"/>
      </c:barChart>
      <c:catAx>
        <c:axId val="144968704"/>
        <c:scaling>
          <c:orientation val="minMax"/>
        </c:scaling>
        <c:delete val="0"/>
        <c:axPos val="b"/>
        <c:numFmt formatCode="General" sourceLinked="1"/>
        <c:majorTickMark val="out"/>
        <c:minorTickMark val="none"/>
        <c:tickLblPos val="nextTo"/>
        <c:crossAx val="144978688"/>
        <c:crosses val="autoZero"/>
        <c:auto val="1"/>
        <c:lblAlgn val="ctr"/>
        <c:lblOffset val="100"/>
        <c:noMultiLvlLbl val="0"/>
      </c:catAx>
      <c:valAx>
        <c:axId val="144978688"/>
        <c:scaling>
          <c:orientation val="minMax"/>
        </c:scaling>
        <c:delete val="0"/>
        <c:axPos val="l"/>
        <c:majorGridlines/>
        <c:title>
          <c:tx>
            <c:rich>
              <a:bodyPr rot="-5400000" vert="horz"/>
              <a:lstStyle/>
              <a:p>
                <a:pPr>
                  <a:defRPr/>
                </a:pPr>
                <a:r>
                  <a:rPr lang="en-US"/>
                  <a:t>LTE subscriptions (millions)</a:t>
                </a:r>
              </a:p>
            </c:rich>
          </c:tx>
          <c:layout>
            <c:manualLayout>
              <c:xMode val="edge"/>
              <c:yMode val="edge"/>
              <c:x val="2.7208223972003499E-2"/>
              <c:y val="0.20517534266550014"/>
            </c:manualLayout>
          </c:layout>
          <c:overlay val="0"/>
        </c:title>
        <c:numFmt formatCode="General" sourceLinked="1"/>
        <c:majorTickMark val="out"/>
        <c:minorTickMark val="none"/>
        <c:tickLblPos val="nextTo"/>
        <c:crossAx val="144968704"/>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33828292204913"/>
          <c:y val="4.0081287108420599E-2"/>
          <c:w val="0.67490655445484604"/>
          <c:h val="0.84300555953111611"/>
        </c:manualLayout>
      </c:layout>
      <c:lineChart>
        <c:grouping val="standard"/>
        <c:varyColors val="0"/>
        <c:ser>
          <c:idx val="1"/>
          <c:order val="0"/>
          <c:tx>
            <c:strRef>
              <c:f>Summary!$B$116</c:f>
              <c:strCache>
                <c:ptCount val="1"/>
                <c:pt idx="0">
                  <c:v>GPON</c:v>
                </c:pt>
              </c:strCache>
            </c:strRef>
          </c:tx>
          <c:cat>
            <c:numRef>
              <c:f>Summary!$C$114:$M$114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Summary!$C$116:$M$116</c:f>
              <c:numCache>
                <c:formatCode>_(* #,##0_);_(* \(#,##0\);_(* "-"??_);_(@_)</c:formatCode>
                <c:ptCount val="11"/>
                <c:pt idx="0">
                  <c:v>86293659.464705884</c:v>
                </c:pt>
                <c:pt idx="1">
                  <c:v>65171919.326176472</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0-68AD-492F-9233-D9277423CB3C}"/>
            </c:ext>
          </c:extLst>
        </c:ser>
        <c:ser>
          <c:idx val="2"/>
          <c:order val="1"/>
          <c:tx>
            <c:strRef>
              <c:f>Summary!$B$117</c:f>
              <c:strCache>
                <c:ptCount val="1"/>
                <c:pt idx="0">
                  <c:v>EPON</c:v>
                </c:pt>
              </c:strCache>
            </c:strRef>
          </c:tx>
          <c:cat>
            <c:numRef>
              <c:f>Summary!$C$114:$M$114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Summary!$C$117:$M$117</c:f>
              <c:numCache>
                <c:formatCode>_(* #,##0_);_(* \(#,##0\);_(* "-"??_);_(@_)</c:formatCode>
                <c:ptCount val="11"/>
                <c:pt idx="0">
                  <c:v>15521156</c:v>
                </c:pt>
                <c:pt idx="1">
                  <c:v>10946656.631999999</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1-68AD-492F-9233-D9277423CB3C}"/>
            </c:ext>
          </c:extLst>
        </c:ser>
        <c:ser>
          <c:idx val="5"/>
          <c:order val="2"/>
          <c:tx>
            <c:strRef>
              <c:f>Summary!$B$118</c:f>
              <c:strCache>
                <c:ptCount val="1"/>
                <c:pt idx="0">
                  <c:v>10G-PON</c:v>
                </c:pt>
              </c:strCache>
            </c:strRef>
          </c:tx>
          <c:cat>
            <c:numRef>
              <c:f>Summary!$C$114:$M$114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Summary!$C$118:$M$118</c:f>
              <c:numCache>
                <c:formatCode>_(* #,##0_);_(* \(#,##0\);_(* "-"??_);_(@_)</c:formatCode>
                <c:ptCount val="11"/>
                <c:pt idx="0">
                  <c:v>385000</c:v>
                </c:pt>
                <c:pt idx="1">
                  <c:v>1733395.25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68AD-492F-9233-D9277423CB3C}"/>
            </c:ext>
          </c:extLst>
        </c:ser>
        <c:ser>
          <c:idx val="3"/>
          <c:order val="3"/>
          <c:tx>
            <c:strRef>
              <c:f>Summary!$B$119</c:f>
              <c:strCache>
                <c:ptCount val="1"/>
                <c:pt idx="0">
                  <c:v>NG-PON2</c:v>
                </c:pt>
              </c:strCache>
            </c:strRef>
          </c:tx>
          <c:cat>
            <c:numRef>
              <c:f>Summary!$C$114:$M$114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Summary!$C$119:$M$119</c:f>
              <c:numCache>
                <c:formatCode>_(* #,##0_);_(* \(#,##0\);_(* "-"??_);_(@_)</c:formatCode>
                <c:ptCount val="11"/>
                <c:pt idx="0">
                  <c:v>100</c:v>
                </c:pt>
                <c:pt idx="1">
                  <c:v>600</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3-68AD-492F-9233-D9277423CB3C}"/>
            </c:ext>
          </c:extLst>
        </c:ser>
        <c:ser>
          <c:idx val="0"/>
          <c:order val="4"/>
          <c:tx>
            <c:strRef>
              <c:f>Summary!$B$120</c:f>
              <c:strCache>
                <c:ptCount val="1"/>
                <c:pt idx="0">
                  <c:v>25/50G PON</c:v>
                </c:pt>
              </c:strCache>
            </c:strRef>
          </c:tx>
          <c:cat>
            <c:numRef>
              <c:f>Summary!$C$114:$M$114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Summary!$C$120:$M$120</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68AD-492F-9233-D9277423CB3C}"/>
            </c:ext>
          </c:extLst>
        </c:ser>
        <c:dLbls>
          <c:showLegendKey val="0"/>
          <c:showVal val="0"/>
          <c:showCatName val="0"/>
          <c:showSerName val="0"/>
          <c:showPercent val="0"/>
          <c:showBubbleSize val="0"/>
        </c:dLbls>
        <c:marker val="1"/>
        <c:smooth val="0"/>
        <c:axId val="76734464"/>
        <c:axId val="76736000"/>
      </c:lineChart>
      <c:catAx>
        <c:axId val="76734464"/>
        <c:scaling>
          <c:orientation val="minMax"/>
        </c:scaling>
        <c:delete val="0"/>
        <c:axPos val="b"/>
        <c:numFmt formatCode="General" sourceLinked="1"/>
        <c:majorTickMark val="out"/>
        <c:minorTickMark val="none"/>
        <c:tickLblPos val="nextTo"/>
        <c:txPr>
          <a:bodyPr/>
          <a:lstStyle/>
          <a:p>
            <a:pPr>
              <a:defRPr sz="1400" b="0"/>
            </a:pPr>
            <a:endParaRPr lang="en-US"/>
          </a:p>
        </c:txPr>
        <c:crossAx val="76736000"/>
        <c:crosses val="autoZero"/>
        <c:auto val="1"/>
        <c:lblAlgn val="ctr"/>
        <c:lblOffset val="100"/>
        <c:noMultiLvlLbl val="1"/>
      </c:catAx>
      <c:valAx>
        <c:axId val="76736000"/>
        <c:scaling>
          <c:orientation val="minMax"/>
          <c:min val="0"/>
        </c:scaling>
        <c:delete val="0"/>
        <c:axPos val="l"/>
        <c:majorGridlines/>
        <c:numFmt formatCode="_(* #,##0_);_(* \(#,##0\);_(* &quot;-&quot;??_);_(@_)" sourceLinked="1"/>
        <c:majorTickMark val="out"/>
        <c:minorTickMark val="none"/>
        <c:tickLblPos val="nextTo"/>
        <c:txPr>
          <a:bodyPr/>
          <a:lstStyle/>
          <a:p>
            <a:pPr>
              <a:defRPr sz="1400"/>
            </a:pPr>
            <a:endParaRPr lang="en-US"/>
          </a:p>
        </c:txPr>
        <c:crossAx val="76734464"/>
        <c:crosses val="autoZero"/>
        <c:crossBetween val="between"/>
      </c:valAx>
    </c:plotArea>
    <c:legend>
      <c:legendPos val="r"/>
      <c:layout>
        <c:manualLayout>
          <c:xMode val="edge"/>
          <c:yMode val="edge"/>
          <c:x val="0.84221479249832454"/>
          <c:y val="0.21093059466755815"/>
          <c:w val="0.15611131283533125"/>
          <c:h val="0.62291443240799216"/>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52135763818821"/>
          <c:y val="0.14666338582677166"/>
          <c:w val="0.80434116866370176"/>
          <c:h val="0.73560513269174699"/>
        </c:manualLayout>
      </c:layout>
      <c:barChart>
        <c:barDir val="col"/>
        <c:grouping val="stacked"/>
        <c:varyColors val="0"/>
        <c:ser>
          <c:idx val="2"/>
          <c:order val="0"/>
          <c:tx>
            <c:strRef>
              <c:f>'Report charts'!$B$55</c:f>
              <c:strCache>
                <c:ptCount val="1"/>
                <c:pt idx="0">
                  <c:v>≤ 10Gbps</c:v>
                </c:pt>
              </c:strCache>
            </c:strRef>
          </c:tx>
          <c:spPr>
            <a:solidFill>
              <a:schemeClr val="accent1"/>
            </a:solidFill>
          </c:spPr>
          <c:invertIfNegative val="0"/>
          <c:cat>
            <c:numRef>
              <c:f>'Report charts'!$C$54:$M$54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'Report charts'!$C$55:$M$55</c:f>
              <c:numCache>
                <c:formatCode>_("$"* #,##0_);_("$"* \(#,##0\);_("$"* "-"??_);_(@_)</c:formatCode>
                <c:ptCount val="11"/>
                <c:pt idx="0">
                  <c:v>364.58218409464308</c:v>
                </c:pt>
                <c:pt idx="1">
                  <c:v>210.99647325328309</c:v>
                </c:pt>
              </c:numCache>
            </c:numRef>
          </c:val>
          <c:extLst>
            <c:ext xmlns:c16="http://schemas.microsoft.com/office/drawing/2014/chart" uri="{C3380CC4-5D6E-409C-BE32-E72D297353CC}">
              <c16:uniqueId val="{00000000-667E-4923-AA03-4755F15B6FEF}"/>
            </c:ext>
          </c:extLst>
        </c:ser>
        <c:ser>
          <c:idx val="1"/>
          <c:order val="1"/>
          <c:tx>
            <c:strRef>
              <c:f>'Report charts'!$B$56</c:f>
              <c:strCache>
                <c:ptCount val="1"/>
                <c:pt idx="0">
                  <c:v>25G Grey</c:v>
                </c:pt>
              </c:strCache>
            </c:strRef>
          </c:tx>
          <c:invertIfNegative val="0"/>
          <c:cat>
            <c:numRef>
              <c:f>'Report charts'!$C$54:$M$54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'Report charts'!$C$56:$M$56</c:f>
              <c:numCache>
                <c:formatCode>_("$"* #,##0_);_("$"* \(#,##0\);_("$"* "-"??_);_(@_)</c:formatCode>
                <c:ptCount val="11"/>
                <c:pt idx="0">
                  <c:v>8.1088825405948209E-2</c:v>
                </c:pt>
                <c:pt idx="1">
                  <c:v>8.5574999999999992</c:v>
                </c:pt>
              </c:numCache>
            </c:numRef>
          </c:val>
          <c:extLst>
            <c:ext xmlns:c16="http://schemas.microsoft.com/office/drawing/2014/chart" uri="{C3380CC4-5D6E-409C-BE32-E72D297353CC}">
              <c16:uniqueId val="{00000001-667E-4923-AA03-4755F15B6FEF}"/>
            </c:ext>
          </c:extLst>
        </c:ser>
        <c:ser>
          <c:idx val="0"/>
          <c:order val="2"/>
          <c:tx>
            <c:strRef>
              <c:f>'Report charts'!$B$57</c:f>
              <c:strCache>
                <c:ptCount val="1"/>
                <c:pt idx="0">
                  <c:v>50G Grey</c:v>
                </c:pt>
              </c:strCache>
            </c:strRef>
          </c:tx>
          <c:spPr>
            <a:solidFill>
              <a:schemeClr val="accent3"/>
            </a:solidFill>
          </c:spPr>
          <c:invertIfNegative val="0"/>
          <c:cat>
            <c:numRef>
              <c:f>'Report charts'!$C$54:$M$54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'Report charts'!$C$57:$M$57</c:f>
              <c:numCache>
                <c:formatCode>_("$"* #,##0_);_("$"* \(#,##0\);_("$"* "-"??_);_(@_)</c:formatCode>
                <c:ptCount val="11"/>
              </c:numCache>
            </c:numRef>
          </c:val>
          <c:extLst>
            <c:ext xmlns:c16="http://schemas.microsoft.com/office/drawing/2014/chart" uri="{C3380CC4-5D6E-409C-BE32-E72D297353CC}">
              <c16:uniqueId val="{00000002-667E-4923-AA03-4755F15B6FEF}"/>
            </c:ext>
          </c:extLst>
        </c:ser>
        <c:ser>
          <c:idx val="3"/>
          <c:order val="3"/>
          <c:tx>
            <c:strRef>
              <c:f>'Report charts'!$B$58</c:f>
              <c:strCache>
                <c:ptCount val="1"/>
                <c:pt idx="0">
                  <c:v>100G grey</c:v>
                </c:pt>
              </c:strCache>
            </c:strRef>
          </c:tx>
          <c:invertIfNegative val="0"/>
          <c:cat>
            <c:numRef>
              <c:f>'Report charts'!$C$54:$M$54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'Report charts'!$C$58:$M$58</c:f>
              <c:numCache>
                <c:formatCode>_("$"* #,##0_);_("$"* \(#,##0\);_("$"* "-"??_);_(@_)</c:formatCode>
                <c:ptCount val="11"/>
                <c:pt idx="0">
                  <c:v>0</c:v>
                </c:pt>
                <c:pt idx="1">
                  <c:v>0</c:v>
                </c:pt>
              </c:numCache>
            </c:numRef>
          </c:val>
          <c:extLst>
            <c:ext xmlns:c16="http://schemas.microsoft.com/office/drawing/2014/chart" uri="{C3380CC4-5D6E-409C-BE32-E72D297353CC}">
              <c16:uniqueId val="{00000003-667E-4923-AA03-4755F15B6FEF}"/>
            </c:ext>
          </c:extLst>
        </c:ser>
        <c:ser>
          <c:idx val="4"/>
          <c:order val="4"/>
          <c:tx>
            <c:strRef>
              <c:f>'Report charts'!$B$59</c:f>
              <c:strCache>
                <c:ptCount val="1"/>
                <c:pt idx="0">
                  <c:v>WDM (all)</c:v>
                </c:pt>
              </c:strCache>
            </c:strRef>
          </c:tx>
          <c:invertIfNegative val="0"/>
          <c:cat>
            <c:numRef>
              <c:f>'Report charts'!$C$54:$M$54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'Report charts'!$C$59:$M$59</c:f>
              <c:numCache>
                <c:formatCode>_("$"* #,##0_);_("$"* \(#,##0\);_("$"* "-"??_);_(@_)</c:formatCode>
                <c:ptCount val="11"/>
                <c:pt idx="0">
                  <c:v>17.593548068639365</c:v>
                </c:pt>
                <c:pt idx="1">
                  <c:v>27.794950399771679</c:v>
                </c:pt>
              </c:numCache>
            </c:numRef>
          </c:val>
          <c:extLst>
            <c:ext xmlns:c16="http://schemas.microsoft.com/office/drawing/2014/chart" uri="{C3380CC4-5D6E-409C-BE32-E72D297353CC}">
              <c16:uniqueId val="{00000004-667E-4923-AA03-4755F15B6FEF}"/>
            </c:ext>
          </c:extLst>
        </c:ser>
        <c:dLbls>
          <c:showLegendKey val="0"/>
          <c:showVal val="0"/>
          <c:showCatName val="0"/>
          <c:showSerName val="0"/>
          <c:showPercent val="0"/>
          <c:showBubbleSize val="0"/>
        </c:dLbls>
        <c:gapWidth val="150"/>
        <c:overlap val="100"/>
        <c:axId val="145010048"/>
        <c:axId val="145028224"/>
      </c:barChart>
      <c:catAx>
        <c:axId val="145010048"/>
        <c:scaling>
          <c:orientation val="minMax"/>
        </c:scaling>
        <c:delete val="0"/>
        <c:axPos val="b"/>
        <c:numFmt formatCode="General" sourceLinked="1"/>
        <c:majorTickMark val="out"/>
        <c:minorTickMark val="none"/>
        <c:tickLblPos val="nextTo"/>
        <c:txPr>
          <a:bodyPr/>
          <a:lstStyle/>
          <a:p>
            <a:pPr>
              <a:defRPr sz="1050">
                <a:latin typeface="+mn-lt"/>
                <a:cs typeface="Arial" pitchFamily="34" charset="0"/>
              </a:defRPr>
            </a:pPr>
            <a:endParaRPr lang="en-US"/>
          </a:p>
        </c:txPr>
        <c:crossAx val="145028224"/>
        <c:crosses val="autoZero"/>
        <c:auto val="1"/>
        <c:lblAlgn val="ctr"/>
        <c:lblOffset val="100"/>
        <c:noMultiLvlLbl val="0"/>
      </c:catAx>
      <c:valAx>
        <c:axId val="145028224"/>
        <c:scaling>
          <c:orientation val="minMax"/>
        </c:scaling>
        <c:delete val="0"/>
        <c:axPos val="l"/>
        <c:majorGridlines/>
        <c:title>
          <c:tx>
            <c:rich>
              <a:bodyPr rot="-5400000" vert="horz"/>
              <a:lstStyle/>
              <a:p>
                <a:pPr>
                  <a:defRPr sz="1200"/>
                </a:pPr>
                <a:r>
                  <a:rPr lang="en-US" sz="1200"/>
                  <a:t>$ millions</a:t>
                </a:r>
              </a:p>
            </c:rich>
          </c:tx>
          <c:layout>
            <c:manualLayout>
              <c:xMode val="edge"/>
              <c:yMode val="edge"/>
              <c:x val="7.6738597520557787E-3"/>
              <c:y val="0.3791269320501604"/>
            </c:manualLayout>
          </c:layout>
          <c:overlay val="0"/>
        </c:title>
        <c:numFmt formatCode="_(&quot;$&quot;* #,##0_);_(&quot;$&quot;* \(#,##0\);_(&quot;$&quot;* &quot;-&quot;??_);_(@_)" sourceLinked="1"/>
        <c:majorTickMark val="out"/>
        <c:minorTickMark val="none"/>
        <c:tickLblPos val="nextTo"/>
        <c:txPr>
          <a:bodyPr/>
          <a:lstStyle/>
          <a:p>
            <a:pPr>
              <a:defRPr sz="1100">
                <a:latin typeface="Arial" pitchFamily="34" charset="0"/>
                <a:cs typeface="Arial" pitchFamily="34" charset="0"/>
              </a:defRPr>
            </a:pPr>
            <a:endParaRPr lang="en-US"/>
          </a:p>
        </c:txPr>
        <c:crossAx val="145010048"/>
        <c:crosses val="autoZero"/>
        <c:crossBetween val="between"/>
      </c:valAx>
    </c:plotArea>
    <c:legend>
      <c:legendPos val="t"/>
      <c:overlay val="0"/>
      <c:txPr>
        <a:bodyPr/>
        <a:lstStyle/>
        <a:p>
          <a:pPr>
            <a:defRPr sz="1100">
              <a:latin typeface="Arial" pitchFamily="34" charset="0"/>
              <a:cs typeface="Arial"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53059008821396"/>
          <c:y val="7.216598670923835E-2"/>
          <c:w val="0.79008243226025421"/>
          <c:h val="0.77999592561646103"/>
        </c:manualLayout>
      </c:layout>
      <c:lineChart>
        <c:grouping val="standard"/>
        <c:varyColors val="0"/>
        <c:ser>
          <c:idx val="1"/>
          <c:order val="0"/>
          <c:tx>
            <c:strRef>
              <c:f>'Report charts'!$B$80</c:f>
              <c:strCache>
                <c:ptCount val="1"/>
                <c:pt idx="0">
                  <c:v>Fronthaul/backhaul</c:v>
                </c:pt>
              </c:strCache>
            </c:strRef>
          </c:tx>
          <c:spPr>
            <a:ln>
              <a:solidFill>
                <a:schemeClr val="accent1"/>
              </a:solidFill>
            </a:ln>
          </c:spPr>
          <c:marker>
            <c:spPr>
              <a:solidFill>
                <a:schemeClr val="accent1"/>
              </a:solidFill>
              <a:ln>
                <a:solidFill>
                  <a:schemeClr val="accent1"/>
                </a:solidFill>
              </a:ln>
            </c:spPr>
          </c:marker>
          <c:cat>
            <c:numRef>
              <c:f>'Report charts'!$C$79:$M$79</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'Report charts'!$C$80:$M$80</c:f>
              <c:numCache>
                <c:formatCode>_("$"* #,##0_);_("$"* \(#,##0\);_("$"* "-"??_);_(@_)</c:formatCode>
                <c:ptCount val="11"/>
                <c:pt idx="0">
                  <c:v>504.51457605380267</c:v>
                </c:pt>
                <c:pt idx="1">
                  <c:v>351.04777420201754</c:v>
                </c:pt>
              </c:numCache>
            </c:numRef>
          </c:val>
          <c:smooth val="0"/>
          <c:extLst>
            <c:ext xmlns:c16="http://schemas.microsoft.com/office/drawing/2014/chart" uri="{C3380CC4-5D6E-409C-BE32-E72D297353CC}">
              <c16:uniqueId val="{00000000-CDC4-47FF-B2B0-80FA39506E0A}"/>
            </c:ext>
          </c:extLst>
        </c:ser>
        <c:ser>
          <c:idx val="0"/>
          <c:order val="1"/>
          <c:tx>
            <c:strRef>
              <c:f>'Report charts'!$B$81</c:f>
              <c:strCache>
                <c:ptCount val="1"/>
                <c:pt idx="0">
                  <c:v>FTTx</c:v>
                </c:pt>
              </c:strCache>
            </c:strRef>
          </c:tx>
          <c:spPr>
            <a:ln>
              <a:solidFill>
                <a:schemeClr val="accent2"/>
              </a:solidFill>
            </a:ln>
          </c:spPr>
          <c:marker>
            <c:spPr>
              <a:solidFill>
                <a:schemeClr val="accent2"/>
              </a:solidFill>
              <a:ln>
                <a:solidFill>
                  <a:schemeClr val="accent2"/>
                </a:solidFill>
              </a:ln>
            </c:spPr>
          </c:marker>
          <c:cat>
            <c:numRef>
              <c:f>'Report charts'!$C$79:$M$79</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'Report charts'!$C$81:$M$81</c:f>
              <c:numCache>
                <c:formatCode>_("$"* #,##0_);_("$"* \(#,##0\);_("$"* "-"??_);_(@_)</c:formatCode>
                <c:ptCount val="11"/>
                <c:pt idx="0">
                  <c:v>1136.2465729468586</c:v>
                </c:pt>
                <c:pt idx="1">
                  <c:v>1013.163602195335</c:v>
                </c:pt>
              </c:numCache>
            </c:numRef>
          </c:val>
          <c:smooth val="0"/>
          <c:extLst>
            <c:ext xmlns:c16="http://schemas.microsoft.com/office/drawing/2014/chart" uri="{C3380CC4-5D6E-409C-BE32-E72D297353CC}">
              <c16:uniqueId val="{00000001-CDC4-47FF-B2B0-80FA39506E0A}"/>
            </c:ext>
          </c:extLst>
        </c:ser>
        <c:dLbls>
          <c:showLegendKey val="0"/>
          <c:showVal val="0"/>
          <c:showCatName val="0"/>
          <c:showSerName val="0"/>
          <c:showPercent val="0"/>
          <c:showBubbleSize val="0"/>
        </c:dLbls>
        <c:marker val="1"/>
        <c:smooth val="0"/>
        <c:axId val="145441152"/>
        <c:axId val="145443072"/>
      </c:lineChart>
      <c:catAx>
        <c:axId val="145441152"/>
        <c:scaling>
          <c:orientation val="minMax"/>
        </c:scaling>
        <c:delete val="0"/>
        <c:axPos val="b"/>
        <c:numFmt formatCode="General" sourceLinked="1"/>
        <c:majorTickMark val="out"/>
        <c:minorTickMark val="none"/>
        <c:tickLblPos val="nextTo"/>
        <c:txPr>
          <a:bodyPr/>
          <a:lstStyle/>
          <a:p>
            <a:pPr>
              <a:defRPr sz="1200"/>
            </a:pPr>
            <a:endParaRPr lang="en-US"/>
          </a:p>
        </c:txPr>
        <c:crossAx val="145443072"/>
        <c:crosses val="autoZero"/>
        <c:auto val="1"/>
        <c:lblAlgn val="ctr"/>
        <c:lblOffset val="100"/>
        <c:noMultiLvlLbl val="0"/>
      </c:catAx>
      <c:valAx>
        <c:axId val="145443072"/>
        <c:scaling>
          <c:orientation val="minMax"/>
        </c:scaling>
        <c:delete val="0"/>
        <c:axPos val="l"/>
        <c:majorGridlines/>
        <c:title>
          <c:tx>
            <c:rich>
              <a:bodyPr rot="-5400000" vert="horz"/>
              <a:lstStyle/>
              <a:p>
                <a:pPr>
                  <a:defRPr/>
                </a:pPr>
                <a:r>
                  <a:rPr lang="en-US"/>
                  <a:t>Sales ($ mn)</a:t>
                </a:r>
              </a:p>
            </c:rich>
          </c:tx>
          <c:overlay val="0"/>
        </c:title>
        <c:numFmt formatCode="&quot;$&quot;#,##0" sourceLinked="0"/>
        <c:majorTickMark val="out"/>
        <c:minorTickMark val="none"/>
        <c:tickLblPos val="nextTo"/>
        <c:txPr>
          <a:bodyPr/>
          <a:lstStyle/>
          <a:p>
            <a:pPr>
              <a:defRPr sz="1200"/>
            </a:pPr>
            <a:endParaRPr lang="en-US"/>
          </a:p>
        </c:txPr>
        <c:crossAx val="145441152"/>
        <c:crosses val="autoZero"/>
        <c:crossBetween val="midCat"/>
      </c:valAx>
    </c:plotArea>
    <c:legend>
      <c:legendPos val="t"/>
      <c:layout>
        <c:manualLayout>
          <c:xMode val="edge"/>
          <c:yMode val="edge"/>
          <c:x val="0.53239477059081664"/>
          <c:y val="0.62735550298341369"/>
          <c:w val="0.43084434936640781"/>
          <c:h val="0.20465850615637821"/>
        </c:manualLayout>
      </c:layout>
      <c:overlay val="0"/>
      <c:spPr>
        <a:solidFill>
          <a:schemeClr val="bg1"/>
        </a:solidFill>
        <a:ln>
          <a:solidFill>
            <a:schemeClr val="tx1"/>
          </a:solidFill>
        </a:ln>
      </c:spPr>
    </c:legend>
    <c:plotVisOnly val="1"/>
    <c:dispBlanksAs val="gap"/>
    <c:showDLblsOverMax val="0"/>
  </c:chart>
  <c:spPr>
    <a:ln>
      <a:solidFill>
        <a:sysClr val="windowText" lastClr="000000"/>
      </a:solidFill>
    </a:ln>
  </c:spPr>
  <c:txPr>
    <a:bodyPr/>
    <a:lstStyle/>
    <a:p>
      <a:pPr>
        <a:defRPr sz="1000"/>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Wirless Revenues -</a:t>
            </a:r>
            <a:r>
              <a:rPr lang="en-US" sz="1400" baseline="0"/>
              <a:t> total</a:t>
            </a:r>
            <a:endParaRPr lang="en-US" sz="1400"/>
          </a:p>
        </c:rich>
      </c:tx>
      <c:layout>
        <c:manualLayout>
          <c:xMode val="edge"/>
          <c:yMode val="edge"/>
          <c:x val="0.41464006827723582"/>
          <c:y val="3.6039370078740163E-3"/>
        </c:manualLayout>
      </c:layout>
      <c:overlay val="0"/>
    </c:title>
    <c:autoTitleDeleted val="0"/>
    <c:plotArea>
      <c:layout>
        <c:manualLayout>
          <c:layoutTarget val="inner"/>
          <c:xMode val="edge"/>
          <c:yMode val="edge"/>
          <c:x val="0.20086863348362463"/>
          <c:y val="0.111071707846053"/>
          <c:w val="0.78019134758007391"/>
          <c:h val="0.74108999244795504"/>
        </c:manualLayout>
      </c:layout>
      <c:barChart>
        <c:barDir val="col"/>
        <c:grouping val="clustered"/>
        <c:varyColors val="0"/>
        <c:ser>
          <c:idx val="1"/>
          <c:order val="0"/>
          <c:spPr>
            <a:ln>
              <a:solidFill>
                <a:schemeClr val="accent1"/>
              </a:solidFill>
            </a:ln>
          </c:spPr>
          <c:invertIfNegative val="0"/>
          <c:cat>
            <c:numRef>
              <c:f>'Report charts'!$C$79:$M$79</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'Report charts'!$C$80:$M$80</c:f>
              <c:numCache>
                <c:formatCode>_("$"* #,##0_);_("$"* \(#,##0\);_("$"* "-"??_);_(@_)</c:formatCode>
                <c:ptCount val="11"/>
                <c:pt idx="0">
                  <c:v>504.51457605380267</c:v>
                </c:pt>
                <c:pt idx="1">
                  <c:v>351.04777420201754</c:v>
                </c:pt>
              </c:numCache>
            </c:numRef>
          </c:val>
          <c:extLst>
            <c:ext xmlns:c16="http://schemas.microsoft.com/office/drawing/2014/chart" uri="{C3380CC4-5D6E-409C-BE32-E72D297353CC}">
              <c16:uniqueId val="{00000000-441D-49A3-B4EF-DF3CCBA2A27C}"/>
            </c:ext>
          </c:extLst>
        </c:ser>
        <c:dLbls>
          <c:showLegendKey val="0"/>
          <c:showVal val="0"/>
          <c:showCatName val="0"/>
          <c:showSerName val="0"/>
          <c:showPercent val="0"/>
          <c:showBubbleSize val="0"/>
        </c:dLbls>
        <c:gapWidth val="150"/>
        <c:axId val="145455360"/>
        <c:axId val="145555456"/>
      </c:barChart>
      <c:catAx>
        <c:axId val="145455360"/>
        <c:scaling>
          <c:orientation val="minMax"/>
        </c:scaling>
        <c:delete val="0"/>
        <c:axPos val="b"/>
        <c:numFmt formatCode="General" sourceLinked="1"/>
        <c:majorTickMark val="out"/>
        <c:minorTickMark val="none"/>
        <c:tickLblPos val="nextTo"/>
        <c:txPr>
          <a:bodyPr/>
          <a:lstStyle/>
          <a:p>
            <a:pPr>
              <a:defRPr sz="1100"/>
            </a:pPr>
            <a:endParaRPr lang="en-US"/>
          </a:p>
        </c:txPr>
        <c:crossAx val="145555456"/>
        <c:crosses val="autoZero"/>
        <c:auto val="1"/>
        <c:lblAlgn val="ctr"/>
        <c:lblOffset val="100"/>
        <c:noMultiLvlLbl val="0"/>
      </c:catAx>
      <c:valAx>
        <c:axId val="145555456"/>
        <c:scaling>
          <c:orientation val="minMax"/>
        </c:scaling>
        <c:delete val="0"/>
        <c:axPos val="l"/>
        <c:majorGridlines/>
        <c:title>
          <c:tx>
            <c:rich>
              <a:bodyPr rot="-5400000" vert="horz"/>
              <a:lstStyle/>
              <a:p>
                <a:pPr>
                  <a:defRPr sz="1200" b="0"/>
                </a:pPr>
                <a:r>
                  <a:rPr lang="en-US" sz="1200" b="0"/>
                  <a:t>$ millions</a:t>
                </a:r>
              </a:p>
            </c:rich>
          </c:tx>
          <c:layout>
            <c:manualLayout>
              <c:xMode val="edge"/>
              <c:yMode val="edge"/>
              <c:x val="1.7090508394010759E-2"/>
              <c:y val="0.36972608082494429"/>
            </c:manualLayout>
          </c:layout>
          <c:overlay val="0"/>
        </c:title>
        <c:numFmt formatCode="&quot;$&quot;#,##0" sourceLinked="0"/>
        <c:majorTickMark val="out"/>
        <c:minorTickMark val="none"/>
        <c:tickLblPos val="nextTo"/>
        <c:txPr>
          <a:bodyPr/>
          <a:lstStyle/>
          <a:p>
            <a:pPr>
              <a:defRPr sz="1100"/>
            </a:pPr>
            <a:endParaRPr lang="en-US"/>
          </a:p>
        </c:txPr>
        <c:crossAx val="145455360"/>
        <c:crosses val="autoZero"/>
        <c:crossBetween val="between"/>
      </c:valAx>
    </c:plotArea>
    <c:plotVisOnly val="1"/>
    <c:dispBlanksAs val="gap"/>
    <c:showDLblsOverMax val="0"/>
  </c:chart>
  <c:spPr>
    <a:ln>
      <a:solidFill>
        <a:sysClr val="windowText" lastClr="000000"/>
      </a:solidFill>
    </a:ln>
  </c:spPr>
  <c:txPr>
    <a:bodyPr/>
    <a:lstStyle/>
    <a:p>
      <a:pPr>
        <a:defRPr sz="1000"/>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0"/>
              <a:t>FTTx sales - 2022-2026</a:t>
            </a:r>
          </a:p>
          <a:p>
            <a:pPr>
              <a:defRPr sz="1400" b="0"/>
            </a:pPr>
            <a:r>
              <a:rPr lang="en-US" sz="1400" b="0"/>
              <a:t>$3.36 billion</a:t>
            </a:r>
          </a:p>
        </c:rich>
      </c:tx>
      <c:overlay val="1"/>
    </c:title>
    <c:autoTitleDeleted val="0"/>
    <c:plotArea>
      <c:layout>
        <c:manualLayout>
          <c:layoutTarget val="inner"/>
          <c:xMode val="edge"/>
          <c:yMode val="edge"/>
          <c:x val="0.27502834798181841"/>
          <c:y val="0.24947195782211937"/>
          <c:w val="0.44040810143954218"/>
          <c:h val="0.6585450050211763"/>
        </c:manualLayout>
      </c:layout>
      <c:pieChart>
        <c:varyColors val="1"/>
        <c:ser>
          <c:idx val="0"/>
          <c:order val="0"/>
          <c:dLbls>
            <c:spPr>
              <a:noFill/>
              <a:ln>
                <a:noFill/>
              </a:ln>
              <a:effectLst/>
            </c:spPr>
            <c:txPr>
              <a:bodyPr/>
              <a:lstStyle/>
              <a:p>
                <a:pPr>
                  <a:defRPr sz="1100"/>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'Report charts'!$B$233:$B$234</c:f>
              <c:strCache>
                <c:ptCount val="2"/>
                <c:pt idx="0">
                  <c:v>China</c:v>
                </c:pt>
                <c:pt idx="1">
                  <c:v>Rest of world</c:v>
                </c:pt>
              </c:strCache>
            </c:strRef>
          </c:cat>
          <c:val>
            <c:numRef>
              <c:f>'Report charts'!$N$233:$N$234</c:f>
              <c:numCache>
                <c:formatCode>_("$"* #,##0_);_("$"* \(#,##0\);_("$"* "-"??_);_(@_)</c:formatCode>
                <c:ptCount val="2"/>
              </c:numCache>
            </c:numRef>
          </c:val>
          <c:extLst>
            <c:ext xmlns:c16="http://schemas.microsoft.com/office/drawing/2014/chart" uri="{C3380CC4-5D6E-409C-BE32-E72D297353CC}">
              <c16:uniqueId val="{00000000-847B-4E6D-884B-3D4944E678B7}"/>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0"/>
              <a:t>Fronthaul sales - 2022-2026</a:t>
            </a:r>
          </a:p>
          <a:p>
            <a:pPr>
              <a:defRPr sz="1400" b="0"/>
            </a:pPr>
            <a:r>
              <a:rPr lang="en-US" sz="1400" b="0"/>
              <a:t>$2.9 billion</a:t>
            </a:r>
          </a:p>
        </c:rich>
      </c:tx>
      <c:overlay val="1"/>
    </c:title>
    <c:autoTitleDeleted val="0"/>
    <c:plotArea>
      <c:layout>
        <c:manualLayout>
          <c:layoutTarget val="inner"/>
          <c:xMode val="edge"/>
          <c:yMode val="edge"/>
          <c:x val="0.30080506506132576"/>
          <c:y val="0.25519355179088621"/>
          <c:w val="0.42225446952390533"/>
          <c:h val="0.68170472572734286"/>
        </c:manualLayout>
      </c:layout>
      <c:pieChart>
        <c:varyColors val="1"/>
        <c:ser>
          <c:idx val="0"/>
          <c:order val="0"/>
          <c:dLbls>
            <c:spPr>
              <a:noFill/>
              <a:ln>
                <a:noFill/>
              </a:ln>
              <a:effectLst/>
            </c:spPr>
            <c:txPr>
              <a:bodyPr/>
              <a:lstStyle/>
              <a:p>
                <a:pPr>
                  <a:defRPr sz="1100"/>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'Report charts'!$B$168:$B$169</c:f>
              <c:strCache>
                <c:ptCount val="2"/>
                <c:pt idx="0">
                  <c:v>China</c:v>
                </c:pt>
                <c:pt idx="1">
                  <c:v>Rest of world</c:v>
                </c:pt>
              </c:strCache>
            </c:strRef>
          </c:cat>
          <c:val>
            <c:numRef>
              <c:f>'Report charts'!$N$173:$N$174</c:f>
              <c:numCache>
                <c:formatCode>_(* #,##0_);_(* \(#,##0\);_(* "-"??_);_(@_)</c:formatCode>
                <c:ptCount val="2"/>
                <c:pt idx="0">
                  <c:v>0</c:v>
                </c:pt>
                <c:pt idx="1">
                  <c:v>0</c:v>
                </c:pt>
              </c:numCache>
            </c:numRef>
          </c:val>
          <c:extLst>
            <c:ext xmlns:c16="http://schemas.microsoft.com/office/drawing/2014/chart" uri="{C3380CC4-5D6E-409C-BE32-E72D297353CC}">
              <c16:uniqueId val="{00000000-59AF-43CE-A1BA-AD2BC90CCD6E}"/>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34855678487013"/>
          <c:y val="0.19741219510036645"/>
          <c:w val="0.49587009507628976"/>
          <c:h val="0.69157808398950127"/>
        </c:manualLayout>
      </c:layout>
      <c:pieChart>
        <c:varyColors val="1"/>
        <c:ser>
          <c:idx val="0"/>
          <c:order val="0"/>
          <c:dLbls>
            <c:dLbl>
              <c:idx val="0"/>
              <c:layout>
                <c:manualLayout>
                  <c:x val="0.14563104569512336"/>
                  <c:y val="-7.780978061454069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4AE-413C-9D4A-D7C0A3DFBEEE}"/>
                </c:ext>
              </c:extLst>
            </c:dLbl>
            <c:dLbl>
              <c:idx val="1"/>
              <c:layout>
                <c:manualLayout>
                  <c:x val="5.8252418278049341E-3"/>
                  <c:y val="7.348701502484399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4AE-413C-9D4A-D7C0A3DFBEEE}"/>
                </c:ext>
              </c:extLst>
            </c:dLbl>
            <c:dLbl>
              <c:idx val="2"/>
              <c:layout>
                <c:manualLayout>
                  <c:x val="-7.8640764675366612E-2"/>
                  <c:y val="5.619595266605716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4AE-413C-9D4A-D7C0A3DFBEEE}"/>
                </c:ext>
              </c:extLst>
            </c:dLbl>
            <c:dLbl>
              <c:idx val="3"/>
              <c:layout>
                <c:manualLayout>
                  <c:x val="-0.10194173198658635"/>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4AE-413C-9D4A-D7C0A3DFBEEE}"/>
                </c:ext>
              </c:extLst>
            </c:dLbl>
            <c:dLbl>
              <c:idx val="4"/>
              <c:layout>
                <c:manualLayout>
                  <c:x val="-3.2038830052927139E-2"/>
                  <c:y val="-3.890489030727034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4AE-413C-9D4A-D7C0A3DFBEEE}"/>
                </c:ext>
              </c:extLst>
            </c:dLbl>
            <c:dLbl>
              <c:idx val="5"/>
              <c:layout>
                <c:manualLayout>
                  <c:x val="0.14271842478122088"/>
                  <c:y val="7.348701502484399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4AE-413C-9D4A-D7C0A3DFBEEE}"/>
                </c:ext>
              </c:extLst>
            </c:dLbl>
            <c:spPr>
              <a:noFill/>
              <a:ln>
                <a:noFill/>
              </a:ln>
              <a:effectLst/>
            </c:spPr>
            <c:txPr>
              <a:bodyPr/>
              <a:lstStyle/>
              <a:p>
                <a:pPr>
                  <a:defRPr sz="1600"/>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'Report charts'!$N$109:$N$114</c:f>
              <c:strCache>
                <c:ptCount val="6"/>
                <c:pt idx="0">
                  <c:v> China </c:v>
                </c:pt>
                <c:pt idx="1">
                  <c:v> Japan </c:v>
                </c:pt>
                <c:pt idx="2">
                  <c:v> Korea </c:v>
                </c:pt>
                <c:pt idx="3">
                  <c:v> NA </c:v>
                </c:pt>
                <c:pt idx="4">
                  <c:v> EMEA </c:v>
                </c:pt>
                <c:pt idx="5">
                  <c:v> Rest of World </c:v>
                </c:pt>
              </c:strCache>
            </c:strRef>
          </c:cat>
          <c:val>
            <c:numRef>
              <c:f>'Report charts'!$W$109:$W$114</c:f>
              <c:numCache>
                <c:formatCode>_(* #,##0_);_(* \(#,##0\);_(* "-"??_);_(@_)</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84AE-413C-9D4A-D7C0A3DFBEEE}"/>
            </c:ext>
          </c:extLst>
        </c:ser>
        <c:dLbls>
          <c:dLblPos val="outEnd"/>
          <c:showLegendKey val="0"/>
          <c:showVal val="1"/>
          <c:showCatName val="0"/>
          <c:showSerName val="0"/>
          <c:showPercent val="0"/>
          <c:showBubbleSize val="0"/>
          <c:showLeaderLines val="1"/>
        </c:dLbls>
        <c:firstSliceAng val="90"/>
      </c:pieChart>
    </c:plotArea>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Fronthaul shipments</a:t>
            </a:r>
          </a:p>
        </c:rich>
      </c:tx>
      <c:layout>
        <c:manualLayout>
          <c:xMode val="edge"/>
          <c:yMode val="edge"/>
          <c:x val="0.33348883746504504"/>
          <c:y val="9.9440626898767877E-3"/>
        </c:manualLayout>
      </c:layout>
      <c:overlay val="1"/>
    </c:title>
    <c:autoTitleDeleted val="0"/>
    <c:plotArea>
      <c:layout>
        <c:manualLayout>
          <c:layoutTarget val="inner"/>
          <c:xMode val="edge"/>
          <c:yMode val="edge"/>
          <c:x val="0.16941018470782551"/>
          <c:y val="0.12725816352737043"/>
          <c:w val="0.80395787937023777"/>
          <c:h val="0.76358813101733236"/>
        </c:manualLayout>
      </c:layout>
      <c:barChart>
        <c:barDir val="col"/>
        <c:grouping val="stacked"/>
        <c:varyColors val="0"/>
        <c:ser>
          <c:idx val="1"/>
          <c:order val="0"/>
          <c:spPr>
            <a:solidFill>
              <a:schemeClr val="accent1"/>
            </a:solidFill>
          </c:spPr>
          <c:invertIfNegative val="0"/>
          <c:cat>
            <c:numRef>
              <c:f>'Report charts'!$C$146:$M$146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'Report charts'!$C$147:$M$147</c:f>
              <c:numCache>
                <c:formatCode>_(* #,##0_);_(* \(#,##0\);_(* "-"??_);_(@_)</c:formatCode>
                <c:ptCount val="11"/>
                <c:pt idx="0">
                  <c:v>19.024119772373602</c:v>
                </c:pt>
                <c:pt idx="1">
                  <c:v>12.99955454459354</c:v>
                </c:pt>
              </c:numCache>
            </c:numRef>
          </c:val>
          <c:extLst>
            <c:ext xmlns:c16="http://schemas.microsoft.com/office/drawing/2014/chart" uri="{C3380CC4-5D6E-409C-BE32-E72D297353CC}">
              <c16:uniqueId val="{00000000-28E1-4573-9380-F9D62D39984A}"/>
            </c:ext>
          </c:extLst>
        </c:ser>
        <c:dLbls>
          <c:showLegendKey val="0"/>
          <c:showVal val="0"/>
          <c:showCatName val="0"/>
          <c:showSerName val="0"/>
          <c:showPercent val="0"/>
          <c:showBubbleSize val="0"/>
        </c:dLbls>
        <c:gapWidth val="150"/>
        <c:overlap val="100"/>
        <c:axId val="146049664"/>
        <c:axId val="146055552"/>
      </c:barChart>
      <c:catAx>
        <c:axId val="146049664"/>
        <c:scaling>
          <c:orientation val="minMax"/>
        </c:scaling>
        <c:delete val="0"/>
        <c:axPos val="b"/>
        <c:numFmt formatCode="General" sourceLinked="1"/>
        <c:majorTickMark val="out"/>
        <c:minorTickMark val="none"/>
        <c:tickLblPos val="nextTo"/>
        <c:txPr>
          <a:bodyPr/>
          <a:lstStyle/>
          <a:p>
            <a:pPr>
              <a:defRPr sz="900"/>
            </a:pPr>
            <a:endParaRPr lang="en-US"/>
          </a:p>
        </c:txPr>
        <c:crossAx val="146055552"/>
        <c:crosses val="autoZero"/>
        <c:auto val="1"/>
        <c:lblAlgn val="ctr"/>
        <c:lblOffset val="100"/>
        <c:noMultiLvlLbl val="0"/>
      </c:catAx>
      <c:valAx>
        <c:axId val="146055552"/>
        <c:scaling>
          <c:orientation val="minMax"/>
        </c:scaling>
        <c:delete val="0"/>
        <c:axPos val="l"/>
        <c:majorGridlines/>
        <c:title>
          <c:tx>
            <c:rich>
              <a:bodyPr rot="-5400000" vert="horz"/>
              <a:lstStyle/>
              <a:p>
                <a:pPr>
                  <a:defRPr sz="1200"/>
                </a:pPr>
                <a:r>
                  <a:rPr lang="en-US" sz="1200"/>
                  <a:t>millions</a:t>
                </a:r>
              </a:p>
            </c:rich>
          </c:tx>
          <c:layout>
            <c:manualLayout>
              <c:xMode val="edge"/>
              <c:yMode val="edge"/>
              <c:x val="3.0004729767384043E-3"/>
              <c:y val="0.34938346811322768"/>
            </c:manualLayout>
          </c:layout>
          <c:overlay val="0"/>
        </c:title>
        <c:numFmt formatCode="_(* #,##0_);_(* \(#,##0\);_(* &quot;-&quot;??_);_(@_)" sourceLinked="1"/>
        <c:majorTickMark val="out"/>
        <c:minorTickMark val="none"/>
        <c:tickLblPos val="nextTo"/>
        <c:txPr>
          <a:bodyPr/>
          <a:lstStyle/>
          <a:p>
            <a:pPr>
              <a:defRPr sz="1200"/>
            </a:pPr>
            <a:endParaRPr lang="en-US"/>
          </a:p>
        </c:txPr>
        <c:crossAx val="146049664"/>
        <c:crosses val="autoZero"/>
        <c:crossBetween val="between"/>
      </c:valAx>
    </c:plotArea>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37729658792652"/>
          <c:y val="9.3067220764071146E-2"/>
          <c:w val="0.77206714785651798"/>
          <c:h val="0.79095290172061827"/>
        </c:manualLayout>
      </c:layout>
      <c:barChart>
        <c:barDir val="col"/>
        <c:grouping val="clustered"/>
        <c:varyColors val="0"/>
        <c:ser>
          <c:idx val="0"/>
          <c:order val="0"/>
          <c:invertIfNegative val="0"/>
          <c:cat>
            <c:numLit>
              <c:formatCode>General</c:formatCode>
              <c:ptCount val="9"/>
            </c:numLit>
          </c:cat>
          <c:val>
            <c:numLit>
              <c:formatCode>General</c:formatCode>
              <c:ptCount val="9"/>
            </c:numLit>
          </c:val>
          <c:extLst>
            <c:ext xmlns:c16="http://schemas.microsoft.com/office/drawing/2014/chart" uri="{C3380CC4-5D6E-409C-BE32-E72D297353CC}">
              <c16:uniqueId val="{00000000-47E0-464B-8A79-C8ED5EF985E7}"/>
            </c:ext>
          </c:extLst>
        </c:ser>
        <c:dLbls>
          <c:showLegendKey val="0"/>
          <c:showVal val="0"/>
          <c:showCatName val="0"/>
          <c:showSerName val="0"/>
          <c:showPercent val="0"/>
          <c:showBubbleSize val="0"/>
        </c:dLbls>
        <c:gapWidth val="150"/>
        <c:axId val="146076032"/>
        <c:axId val="146077568"/>
      </c:barChart>
      <c:catAx>
        <c:axId val="146076032"/>
        <c:scaling>
          <c:orientation val="minMax"/>
        </c:scaling>
        <c:delete val="0"/>
        <c:axPos val="b"/>
        <c:numFmt formatCode="General" sourceLinked="1"/>
        <c:majorTickMark val="out"/>
        <c:minorTickMark val="none"/>
        <c:tickLblPos val="nextTo"/>
        <c:crossAx val="146077568"/>
        <c:crosses val="autoZero"/>
        <c:auto val="1"/>
        <c:lblAlgn val="ctr"/>
        <c:lblOffset val="100"/>
        <c:noMultiLvlLbl val="0"/>
      </c:catAx>
      <c:valAx>
        <c:axId val="146077568"/>
        <c:scaling>
          <c:orientation val="minMax"/>
        </c:scaling>
        <c:delete val="0"/>
        <c:axPos val="l"/>
        <c:majorGridlines/>
        <c:title>
          <c:tx>
            <c:rich>
              <a:bodyPr rot="-5400000" vert="horz"/>
              <a:lstStyle/>
              <a:p>
                <a:pPr>
                  <a:defRPr/>
                </a:pPr>
                <a:r>
                  <a:rPr lang="en-US"/>
                  <a:t>LTE subscriptions (millions)</a:t>
                </a:r>
              </a:p>
            </c:rich>
          </c:tx>
          <c:layout>
            <c:manualLayout>
              <c:xMode val="edge"/>
              <c:yMode val="edge"/>
              <c:x val="2.7208223972003499E-2"/>
              <c:y val="0.20517534266550014"/>
            </c:manualLayout>
          </c:layout>
          <c:overlay val="0"/>
        </c:title>
        <c:numFmt formatCode="General" sourceLinked="1"/>
        <c:majorTickMark val="out"/>
        <c:minorTickMark val="none"/>
        <c:tickLblPos val="nextTo"/>
        <c:crossAx val="146076032"/>
        <c:crosses val="autoZero"/>
        <c:crossBetween val="between"/>
      </c:valAx>
    </c:plotArea>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Fronthaul revenues</a:t>
            </a:r>
          </a:p>
        </c:rich>
      </c:tx>
      <c:layout>
        <c:manualLayout>
          <c:xMode val="edge"/>
          <c:yMode val="edge"/>
          <c:x val="0.36657216733390435"/>
          <c:y val="1.4916094034815182E-2"/>
        </c:manualLayout>
      </c:layout>
      <c:overlay val="1"/>
    </c:title>
    <c:autoTitleDeleted val="0"/>
    <c:plotArea>
      <c:layout>
        <c:manualLayout>
          <c:layoutTarget val="inner"/>
          <c:xMode val="edge"/>
          <c:yMode val="edge"/>
          <c:x val="0.22948768948909354"/>
          <c:y val="0.12228613218243205"/>
          <c:w val="0.74238044963956984"/>
          <c:h val="0.76856016236227076"/>
        </c:manualLayout>
      </c:layout>
      <c:barChart>
        <c:barDir val="col"/>
        <c:grouping val="stacked"/>
        <c:varyColors val="0"/>
        <c:ser>
          <c:idx val="0"/>
          <c:order val="0"/>
          <c:spPr>
            <a:solidFill>
              <a:schemeClr val="accent2"/>
            </a:solidFill>
            <a:ln>
              <a:noFill/>
            </a:ln>
          </c:spPr>
          <c:invertIfNegative val="0"/>
          <c:cat>
            <c:numRef>
              <c:f>'Report charts'!$C$146:$M$146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'Report charts'!$C$148:$M$148</c:f>
              <c:numCache>
                <c:formatCode>_("$"* #,##0_);_("$"* \(#,##0\);_("$"* "-"??_);_(@_)</c:formatCode>
                <c:ptCount val="11"/>
                <c:pt idx="0">
                  <c:v>382.25682098868845</c:v>
                </c:pt>
                <c:pt idx="1">
                  <c:v>247.34892365305473</c:v>
                </c:pt>
              </c:numCache>
            </c:numRef>
          </c:val>
          <c:extLst>
            <c:ext xmlns:c16="http://schemas.microsoft.com/office/drawing/2014/chart" uri="{C3380CC4-5D6E-409C-BE32-E72D297353CC}">
              <c16:uniqueId val="{00000000-C7BD-4524-8572-27976802A314}"/>
            </c:ext>
          </c:extLst>
        </c:ser>
        <c:dLbls>
          <c:showLegendKey val="0"/>
          <c:showVal val="0"/>
          <c:showCatName val="0"/>
          <c:showSerName val="0"/>
          <c:showPercent val="0"/>
          <c:showBubbleSize val="0"/>
        </c:dLbls>
        <c:gapWidth val="150"/>
        <c:overlap val="100"/>
        <c:axId val="145782272"/>
        <c:axId val="145783808"/>
      </c:barChart>
      <c:catAx>
        <c:axId val="145782272"/>
        <c:scaling>
          <c:orientation val="minMax"/>
        </c:scaling>
        <c:delete val="0"/>
        <c:axPos val="b"/>
        <c:numFmt formatCode="General" sourceLinked="1"/>
        <c:majorTickMark val="out"/>
        <c:minorTickMark val="none"/>
        <c:tickLblPos val="nextTo"/>
        <c:txPr>
          <a:bodyPr/>
          <a:lstStyle/>
          <a:p>
            <a:pPr>
              <a:defRPr sz="900"/>
            </a:pPr>
            <a:endParaRPr lang="en-US"/>
          </a:p>
        </c:txPr>
        <c:crossAx val="145783808"/>
        <c:crosses val="autoZero"/>
        <c:auto val="1"/>
        <c:lblAlgn val="ctr"/>
        <c:lblOffset val="100"/>
        <c:noMultiLvlLbl val="0"/>
      </c:catAx>
      <c:valAx>
        <c:axId val="145783808"/>
        <c:scaling>
          <c:orientation val="minMax"/>
        </c:scaling>
        <c:delete val="0"/>
        <c:axPos val="l"/>
        <c:majorGridlines/>
        <c:title>
          <c:tx>
            <c:rich>
              <a:bodyPr rot="-5400000" vert="horz"/>
              <a:lstStyle/>
              <a:p>
                <a:pPr>
                  <a:defRPr sz="1200"/>
                </a:pPr>
                <a:r>
                  <a:rPr lang="en-US" sz="1200"/>
                  <a:t>millions</a:t>
                </a:r>
              </a:p>
            </c:rich>
          </c:tx>
          <c:layout>
            <c:manualLayout>
              <c:xMode val="edge"/>
              <c:yMode val="edge"/>
              <c:x val="1.3888888888888888E-2"/>
              <c:y val="0.34938348863597291"/>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145782272"/>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15511747150259"/>
          <c:y val="4.0372787294835399E-2"/>
          <c:w val="0.6650322645596326"/>
          <c:h val="0.84185284435495245"/>
        </c:manualLayout>
      </c:layout>
      <c:lineChart>
        <c:grouping val="standard"/>
        <c:varyColors val="0"/>
        <c:ser>
          <c:idx val="1"/>
          <c:order val="0"/>
          <c:tx>
            <c:strRef>
              <c:f>Summary!$O$116</c:f>
              <c:strCache>
                <c:ptCount val="1"/>
                <c:pt idx="0">
                  <c:v>GPON</c:v>
                </c:pt>
              </c:strCache>
            </c:strRef>
          </c:tx>
          <c:cat>
            <c:numRef>
              <c:f>Summary!$P$114:$Z$114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Summary!$P$116:$Z$116</c:f>
              <c:numCache>
                <c:formatCode>_("$"* #,##0_);_("$"* \(#,##0\);_("$"* "-"??_);_(@_)</c:formatCode>
                <c:ptCount val="11"/>
                <c:pt idx="0">
                  <c:v>965.61073987588202</c:v>
                </c:pt>
                <c:pt idx="1">
                  <c:v>697.83861962944684</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0-E1AC-4E61-B4B7-590620B0569B}"/>
            </c:ext>
          </c:extLst>
        </c:ser>
        <c:ser>
          <c:idx val="2"/>
          <c:order val="1"/>
          <c:tx>
            <c:strRef>
              <c:f>Summary!$O$117</c:f>
              <c:strCache>
                <c:ptCount val="1"/>
                <c:pt idx="0">
                  <c:v>EPON</c:v>
                </c:pt>
              </c:strCache>
            </c:strRef>
          </c:tx>
          <c:cat>
            <c:numRef>
              <c:f>Summary!$P$114:$Z$114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Summary!$P$117:$Z$117</c:f>
              <c:numCache>
                <c:formatCode>_("$"* #,##0_);_("$"* \(#,##0\);_("$"* "-"??_);_(@_)</c:formatCode>
                <c:ptCount val="11"/>
                <c:pt idx="0">
                  <c:v>132.31517270591647</c:v>
                </c:pt>
                <c:pt idx="1">
                  <c:v>72.715835714383658</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1-E1AC-4E61-B4B7-590620B0569B}"/>
            </c:ext>
          </c:extLst>
        </c:ser>
        <c:ser>
          <c:idx val="5"/>
          <c:order val="2"/>
          <c:tx>
            <c:strRef>
              <c:f>Summary!$O$118</c:f>
              <c:strCache>
                <c:ptCount val="1"/>
                <c:pt idx="0">
                  <c:v>10G-PON</c:v>
                </c:pt>
              </c:strCache>
            </c:strRef>
          </c:tx>
          <c:cat>
            <c:numRef>
              <c:f>Summary!$P$114:$Z$114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Summary!$P$118:$Z$118</c:f>
              <c:numCache>
                <c:formatCode>_("$"* #,##0_);_("$"* \(#,##0\);_("$"* "-"??_);_(@_)</c:formatCode>
                <c:ptCount val="11"/>
                <c:pt idx="0">
                  <c:v>35.724999999999994</c:v>
                </c:pt>
                <c:pt idx="1">
                  <c:v>241.14695499999999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E1AC-4E61-B4B7-590620B0569B}"/>
            </c:ext>
          </c:extLst>
        </c:ser>
        <c:ser>
          <c:idx val="3"/>
          <c:order val="3"/>
          <c:tx>
            <c:strRef>
              <c:f>Summary!$O$119</c:f>
              <c:strCache>
                <c:ptCount val="1"/>
                <c:pt idx="0">
                  <c:v>NG-PON2</c:v>
                </c:pt>
              </c:strCache>
            </c:strRef>
          </c:tx>
          <c:cat>
            <c:numRef>
              <c:f>Summary!$P$114:$Z$114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Summary!$P$119:$Z$119</c:f>
              <c:numCache>
                <c:formatCode>_("$"* #,##0_);_("$"* \(#,##0\);_("$"* "-"??_);_(@_)</c:formatCode>
                <c:ptCount val="11"/>
                <c:pt idx="0">
                  <c:v>0.10375</c:v>
                </c:pt>
                <c:pt idx="1">
                  <c:v>0.44</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3-E1AC-4E61-B4B7-590620B0569B}"/>
            </c:ext>
          </c:extLst>
        </c:ser>
        <c:ser>
          <c:idx val="4"/>
          <c:order val="4"/>
          <c:tx>
            <c:strRef>
              <c:f>Summary!$O$120</c:f>
              <c:strCache>
                <c:ptCount val="1"/>
                <c:pt idx="0">
                  <c:v>25/50G PON</c:v>
                </c:pt>
              </c:strCache>
            </c:strRef>
          </c:tx>
          <c:cat>
            <c:numRef>
              <c:f>Summary!$P$114:$Z$114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Summary!$P$120:$Z$120</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E1AC-4E61-B4B7-590620B0569B}"/>
            </c:ext>
          </c:extLst>
        </c:ser>
        <c:dLbls>
          <c:showLegendKey val="0"/>
          <c:showVal val="0"/>
          <c:showCatName val="0"/>
          <c:showSerName val="0"/>
          <c:showPercent val="0"/>
          <c:showBubbleSize val="0"/>
        </c:dLbls>
        <c:marker val="1"/>
        <c:smooth val="0"/>
        <c:axId val="77689216"/>
        <c:axId val="77690752"/>
      </c:lineChart>
      <c:catAx>
        <c:axId val="77689216"/>
        <c:scaling>
          <c:orientation val="minMax"/>
        </c:scaling>
        <c:delete val="0"/>
        <c:axPos val="b"/>
        <c:numFmt formatCode="General" sourceLinked="1"/>
        <c:majorTickMark val="out"/>
        <c:minorTickMark val="none"/>
        <c:tickLblPos val="nextTo"/>
        <c:txPr>
          <a:bodyPr/>
          <a:lstStyle/>
          <a:p>
            <a:pPr>
              <a:defRPr sz="1400" b="0"/>
            </a:pPr>
            <a:endParaRPr lang="en-US"/>
          </a:p>
        </c:txPr>
        <c:crossAx val="77690752"/>
        <c:crosses val="autoZero"/>
        <c:auto val="1"/>
        <c:lblAlgn val="ctr"/>
        <c:lblOffset val="100"/>
        <c:noMultiLvlLbl val="1"/>
      </c:catAx>
      <c:valAx>
        <c:axId val="77690752"/>
        <c:scaling>
          <c:orientation val="minMax"/>
          <c:max val="1000"/>
        </c:scaling>
        <c:delete val="0"/>
        <c:axPos val="l"/>
        <c:majorGridlines/>
        <c:title>
          <c:tx>
            <c:rich>
              <a:bodyPr rot="-5400000" vert="horz"/>
              <a:lstStyle/>
              <a:p>
                <a:pPr>
                  <a:defRPr sz="1400"/>
                </a:pPr>
                <a:r>
                  <a:rPr lang="en-US" sz="1400"/>
                  <a:t>$ millions</a:t>
                </a:r>
              </a:p>
            </c:rich>
          </c:tx>
          <c:layout>
            <c:manualLayout>
              <c:xMode val="edge"/>
              <c:yMode val="edge"/>
              <c:x val="2.1994657168299198E-2"/>
              <c:y val="0.390765242443739"/>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77689216"/>
        <c:crosses val="autoZero"/>
        <c:crossBetween val="between"/>
        <c:majorUnit val="200"/>
      </c:valAx>
    </c:plotArea>
    <c:legend>
      <c:legendPos val="r"/>
      <c:layout>
        <c:manualLayout>
          <c:xMode val="edge"/>
          <c:yMode val="edge"/>
          <c:x val="0.81704575528475443"/>
          <c:y val="0.29945189220409441"/>
          <c:w val="0.17386353626134371"/>
          <c:h val="0.51359035603186187"/>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76057887340959"/>
          <c:y val="9.491617776011313E-2"/>
          <c:w val="0.78945757710382491"/>
          <c:h val="0.80219584842707625"/>
        </c:manualLayout>
      </c:layout>
      <c:barChart>
        <c:barDir val="col"/>
        <c:grouping val="stacked"/>
        <c:varyColors val="0"/>
        <c:ser>
          <c:idx val="0"/>
          <c:order val="0"/>
          <c:tx>
            <c:strRef>
              <c:f>Summary!$B$177</c:f>
              <c:strCache>
                <c:ptCount val="1"/>
                <c:pt idx="0">
                  <c:v>ONU/OLT transceivers</c:v>
                </c:pt>
              </c:strCache>
            </c:strRef>
          </c:tx>
          <c:invertIfNegative val="0"/>
          <c:cat>
            <c:numRef>
              <c:f>Summary!$C$176:$M$176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Summary!$C$177:$M$177</c:f>
              <c:numCache>
                <c:formatCode>_(* #,##0_);_(* \(#,##0\);_(* "-"??_);_(@_)</c:formatCode>
                <c:ptCount val="11"/>
                <c:pt idx="0">
                  <c:v>12361819.036637157</c:v>
                </c:pt>
                <c:pt idx="1">
                  <c:v>10177335.326647088</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71B9-414C-AE27-89EEBB9C5013}"/>
            </c:ext>
          </c:extLst>
        </c:ser>
        <c:ser>
          <c:idx val="1"/>
          <c:order val="1"/>
          <c:tx>
            <c:strRef>
              <c:f>Summary!$B$179</c:f>
              <c:strCache>
                <c:ptCount val="1"/>
                <c:pt idx="0">
                  <c:v>BOSAs</c:v>
                </c:pt>
              </c:strCache>
            </c:strRef>
          </c:tx>
          <c:invertIfNegative val="0"/>
          <c:cat>
            <c:numRef>
              <c:f>Summary!$C$176:$M$176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Summary!$C$179:$M$179</c:f>
              <c:numCache>
                <c:formatCode>_(* #,##0_);_(* \(#,##0\);_(* "-"??_);_(@_)</c:formatCode>
                <c:ptCount val="11"/>
                <c:pt idx="0">
                  <c:v>89561532.039999992</c:v>
                </c:pt>
                <c:pt idx="1">
                  <c:v>67649225.631999999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71B9-414C-AE27-89EEBB9C5013}"/>
            </c:ext>
          </c:extLst>
        </c:ser>
        <c:dLbls>
          <c:showLegendKey val="0"/>
          <c:showVal val="0"/>
          <c:showCatName val="0"/>
          <c:showSerName val="0"/>
          <c:showPercent val="0"/>
          <c:showBubbleSize val="0"/>
        </c:dLbls>
        <c:gapWidth val="150"/>
        <c:overlap val="100"/>
        <c:axId val="77710080"/>
        <c:axId val="77711616"/>
      </c:barChart>
      <c:catAx>
        <c:axId val="77710080"/>
        <c:scaling>
          <c:orientation val="minMax"/>
        </c:scaling>
        <c:delete val="0"/>
        <c:axPos val="b"/>
        <c:numFmt formatCode="General" sourceLinked="1"/>
        <c:majorTickMark val="out"/>
        <c:minorTickMark val="none"/>
        <c:tickLblPos val="nextTo"/>
        <c:txPr>
          <a:bodyPr/>
          <a:lstStyle/>
          <a:p>
            <a:pPr>
              <a:defRPr sz="1400" b="0"/>
            </a:pPr>
            <a:endParaRPr lang="en-US"/>
          </a:p>
        </c:txPr>
        <c:crossAx val="77711616"/>
        <c:crosses val="autoZero"/>
        <c:auto val="1"/>
        <c:lblAlgn val="ctr"/>
        <c:lblOffset val="100"/>
        <c:noMultiLvlLbl val="0"/>
      </c:catAx>
      <c:valAx>
        <c:axId val="77711616"/>
        <c:scaling>
          <c:orientation val="minMax"/>
          <c:max val="120000000"/>
        </c:scaling>
        <c:delete val="0"/>
        <c:axPos val="l"/>
        <c:majorGridlines/>
        <c:numFmt formatCode="_(* #,##0_);_(* \(#,##0\);_(* &quot;-&quot;??_);_(@_)" sourceLinked="1"/>
        <c:majorTickMark val="out"/>
        <c:minorTickMark val="none"/>
        <c:tickLblPos val="nextTo"/>
        <c:txPr>
          <a:bodyPr/>
          <a:lstStyle/>
          <a:p>
            <a:pPr>
              <a:defRPr sz="1400"/>
            </a:pPr>
            <a:endParaRPr lang="en-US"/>
          </a:p>
        </c:txPr>
        <c:crossAx val="77710080"/>
        <c:crosses val="autoZero"/>
        <c:crossBetween val="between"/>
      </c:valAx>
    </c:plotArea>
    <c:legend>
      <c:legendPos val="t"/>
      <c:layout>
        <c:manualLayout>
          <c:xMode val="edge"/>
          <c:yMode val="edge"/>
          <c:x val="0.17259265612893049"/>
          <c:y val="2.5781105388372213E-4"/>
          <c:w val="0.734501520330754"/>
          <c:h val="9.4867233049355723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28753225305389"/>
          <c:y val="8.578154445476828E-2"/>
          <c:w val="0.80068187049494366"/>
          <c:h val="0.8090520396744767"/>
        </c:manualLayout>
      </c:layout>
      <c:barChart>
        <c:barDir val="col"/>
        <c:grouping val="stacked"/>
        <c:varyColors val="0"/>
        <c:ser>
          <c:idx val="0"/>
          <c:order val="0"/>
          <c:tx>
            <c:strRef>
              <c:f>Summary!$O$177</c:f>
              <c:strCache>
                <c:ptCount val="1"/>
                <c:pt idx="0">
                  <c:v>ONU/OLT transceivers</c:v>
                </c:pt>
              </c:strCache>
            </c:strRef>
          </c:tx>
          <c:invertIfNegative val="0"/>
          <c:cat>
            <c:numRef>
              <c:f>Summary!$P$176:$Z$176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Summary!$P$177:$Z$177</c:f>
              <c:numCache>
                <c:formatCode>_("$"* #,##0_);_("$"* \(#,##0\);_("$"* "-"??_);_(@_)</c:formatCode>
                <c:ptCount val="11"/>
                <c:pt idx="0">
                  <c:v>286.63207814664406</c:v>
                </c:pt>
                <c:pt idx="1">
                  <c:v>375.40292121307323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29CB-4B23-B0B7-842011D2ADB2}"/>
            </c:ext>
          </c:extLst>
        </c:ser>
        <c:ser>
          <c:idx val="1"/>
          <c:order val="1"/>
          <c:tx>
            <c:strRef>
              <c:f>Summary!$O$179</c:f>
              <c:strCache>
                <c:ptCount val="1"/>
                <c:pt idx="0">
                  <c:v>BOSAs</c:v>
                </c:pt>
              </c:strCache>
            </c:strRef>
          </c:tx>
          <c:invertIfNegative val="0"/>
          <c:cat>
            <c:numRef>
              <c:f>Summary!$P$176:$Z$176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Summary!$P$179:$Z$179</c:f>
              <c:numCache>
                <c:formatCode>_("$"* #,##0_);_("$"* \(#,##0\);_("$"* "-"??_);_(@_)</c:formatCode>
                <c:ptCount val="11"/>
                <c:pt idx="0">
                  <c:v>836.0761722236291</c:v>
                </c:pt>
                <c:pt idx="1">
                  <c:v>634.57917517676412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29CB-4B23-B0B7-842011D2ADB2}"/>
            </c:ext>
          </c:extLst>
        </c:ser>
        <c:dLbls>
          <c:showLegendKey val="0"/>
          <c:showVal val="0"/>
          <c:showCatName val="0"/>
          <c:showSerName val="0"/>
          <c:showPercent val="0"/>
          <c:showBubbleSize val="0"/>
        </c:dLbls>
        <c:gapWidth val="150"/>
        <c:overlap val="100"/>
        <c:axId val="77822592"/>
        <c:axId val="77824384"/>
      </c:barChart>
      <c:catAx>
        <c:axId val="77822592"/>
        <c:scaling>
          <c:orientation val="minMax"/>
        </c:scaling>
        <c:delete val="0"/>
        <c:axPos val="b"/>
        <c:numFmt formatCode="General" sourceLinked="1"/>
        <c:majorTickMark val="out"/>
        <c:minorTickMark val="none"/>
        <c:tickLblPos val="nextTo"/>
        <c:txPr>
          <a:bodyPr/>
          <a:lstStyle/>
          <a:p>
            <a:pPr>
              <a:defRPr sz="1400" b="0"/>
            </a:pPr>
            <a:endParaRPr lang="en-US"/>
          </a:p>
        </c:txPr>
        <c:crossAx val="77824384"/>
        <c:crosses val="autoZero"/>
        <c:auto val="1"/>
        <c:lblAlgn val="ctr"/>
        <c:lblOffset val="100"/>
        <c:noMultiLvlLbl val="0"/>
      </c:catAx>
      <c:valAx>
        <c:axId val="77824384"/>
        <c:scaling>
          <c:orientation val="minMax"/>
        </c:scaling>
        <c:delete val="0"/>
        <c:axPos val="l"/>
        <c:majorGridlines/>
        <c:title>
          <c:tx>
            <c:rich>
              <a:bodyPr rot="-5400000" vert="horz"/>
              <a:lstStyle/>
              <a:p>
                <a:pPr>
                  <a:defRPr sz="1400" b="0"/>
                </a:pPr>
                <a:r>
                  <a:rPr lang="en-US" sz="1400" b="0"/>
                  <a:t>$ millions</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77822592"/>
        <c:crosses val="autoZero"/>
        <c:crossBetween val="between"/>
      </c:valAx>
    </c:plotArea>
    <c:legend>
      <c:legendPos val="t"/>
      <c:layout>
        <c:manualLayout>
          <c:xMode val="edge"/>
          <c:yMode val="edge"/>
          <c:x val="0.19795089675927463"/>
          <c:y val="3.8275049395836936E-3"/>
          <c:w val="0.71176650879243242"/>
          <c:h val="9.6968056748087686E-2"/>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chart" Target="../charts/chart42.xml"/><Relationship Id="rId3" Type="http://schemas.openxmlformats.org/officeDocument/2006/relationships/chart" Target="../charts/chart37.xml"/><Relationship Id="rId7" Type="http://schemas.openxmlformats.org/officeDocument/2006/relationships/chart" Target="../charts/chart41.xml"/><Relationship Id="rId2" Type="http://schemas.openxmlformats.org/officeDocument/2006/relationships/chart" Target="../charts/chart36.xml"/><Relationship Id="rId1" Type="http://schemas.openxmlformats.org/officeDocument/2006/relationships/image" Target="../media/image1.png"/><Relationship Id="rId6" Type="http://schemas.openxmlformats.org/officeDocument/2006/relationships/chart" Target="../charts/chart40.xml"/><Relationship Id="rId5" Type="http://schemas.openxmlformats.org/officeDocument/2006/relationships/chart" Target="../charts/chart39.xml"/><Relationship Id="rId4" Type="http://schemas.openxmlformats.org/officeDocument/2006/relationships/chart" Target="../charts/chart38.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49.xml"/><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image" Target="../media/image1.png"/><Relationship Id="rId6" Type="http://schemas.openxmlformats.org/officeDocument/2006/relationships/chart" Target="../charts/chart47.xml"/><Relationship Id="rId5" Type="http://schemas.openxmlformats.org/officeDocument/2006/relationships/chart" Target="../charts/chart46.xml"/><Relationship Id="rId4" Type="http://schemas.openxmlformats.org/officeDocument/2006/relationships/chart" Target="../charts/chart4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8" Type="http://schemas.openxmlformats.org/officeDocument/2006/relationships/chart" Target="../charts/chart57.xml"/><Relationship Id="rId13" Type="http://schemas.openxmlformats.org/officeDocument/2006/relationships/chart" Target="../charts/chart61.xml"/><Relationship Id="rId18" Type="http://schemas.openxmlformats.org/officeDocument/2006/relationships/chart" Target="../charts/chart65.xml"/><Relationship Id="rId3" Type="http://schemas.openxmlformats.org/officeDocument/2006/relationships/chart" Target="../charts/chart52.xml"/><Relationship Id="rId21" Type="http://schemas.openxmlformats.org/officeDocument/2006/relationships/chart" Target="../charts/chart68.xml"/><Relationship Id="rId7" Type="http://schemas.openxmlformats.org/officeDocument/2006/relationships/chart" Target="../charts/chart56.xml"/><Relationship Id="rId12" Type="http://schemas.openxmlformats.org/officeDocument/2006/relationships/image" Target="../media/image1.png"/><Relationship Id="rId17" Type="http://schemas.openxmlformats.org/officeDocument/2006/relationships/image" Target="../media/image3.emf"/><Relationship Id="rId2" Type="http://schemas.openxmlformats.org/officeDocument/2006/relationships/chart" Target="../charts/chart51.xml"/><Relationship Id="rId16" Type="http://schemas.openxmlformats.org/officeDocument/2006/relationships/chart" Target="../charts/chart64.xml"/><Relationship Id="rId20" Type="http://schemas.openxmlformats.org/officeDocument/2006/relationships/chart" Target="../charts/chart67.xml"/><Relationship Id="rId1" Type="http://schemas.openxmlformats.org/officeDocument/2006/relationships/chart" Target="../charts/chart50.xml"/><Relationship Id="rId6" Type="http://schemas.openxmlformats.org/officeDocument/2006/relationships/chart" Target="../charts/chart55.xml"/><Relationship Id="rId11" Type="http://schemas.openxmlformats.org/officeDocument/2006/relationships/chart" Target="../charts/chart60.xml"/><Relationship Id="rId5" Type="http://schemas.openxmlformats.org/officeDocument/2006/relationships/chart" Target="../charts/chart54.xml"/><Relationship Id="rId15" Type="http://schemas.openxmlformats.org/officeDocument/2006/relationships/chart" Target="../charts/chart63.xml"/><Relationship Id="rId10" Type="http://schemas.openxmlformats.org/officeDocument/2006/relationships/chart" Target="../charts/chart59.xml"/><Relationship Id="rId19" Type="http://schemas.openxmlformats.org/officeDocument/2006/relationships/chart" Target="../charts/chart66.xml"/><Relationship Id="rId4" Type="http://schemas.openxmlformats.org/officeDocument/2006/relationships/chart" Target="../charts/chart53.xml"/><Relationship Id="rId9" Type="http://schemas.openxmlformats.org/officeDocument/2006/relationships/chart" Target="../charts/chart58.xml"/><Relationship Id="rId14" Type="http://schemas.openxmlformats.org/officeDocument/2006/relationships/chart" Target="../charts/chart6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13" Type="http://schemas.openxmlformats.org/officeDocument/2006/relationships/chart" Target="../charts/chart16.xml"/><Relationship Id="rId18" Type="http://schemas.openxmlformats.org/officeDocument/2006/relationships/chart" Target="../charts/chart21.xml"/><Relationship Id="rId26" Type="http://schemas.openxmlformats.org/officeDocument/2006/relationships/chart" Target="../charts/chart28.xml"/><Relationship Id="rId3" Type="http://schemas.openxmlformats.org/officeDocument/2006/relationships/chart" Target="../charts/chart6.xml"/><Relationship Id="rId21" Type="http://schemas.openxmlformats.org/officeDocument/2006/relationships/image" Target="../media/image1.png"/><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5" Type="http://schemas.openxmlformats.org/officeDocument/2006/relationships/chart" Target="../charts/chart27.xml"/><Relationship Id="rId33" Type="http://schemas.openxmlformats.org/officeDocument/2006/relationships/chart" Target="../charts/chart35.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29" Type="http://schemas.openxmlformats.org/officeDocument/2006/relationships/chart" Target="../charts/chart31.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24" Type="http://schemas.openxmlformats.org/officeDocument/2006/relationships/chart" Target="../charts/chart26.xml"/><Relationship Id="rId32" Type="http://schemas.openxmlformats.org/officeDocument/2006/relationships/chart" Target="../charts/chart34.xml"/><Relationship Id="rId5" Type="http://schemas.openxmlformats.org/officeDocument/2006/relationships/chart" Target="../charts/chart8.xml"/><Relationship Id="rId15" Type="http://schemas.openxmlformats.org/officeDocument/2006/relationships/chart" Target="../charts/chart18.xml"/><Relationship Id="rId23" Type="http://schemas.openxmlformats.org/officeDocument/2006/relationships/chart" Target="../charts/chart25.xml"/><Relationship Id="rId28" Type="http://schemas.openxmlformats.org/officeDocument/2006/relationships/chart" Target="../charts/chart30.xml"/><Relationship Id="rId10" Type="http://schemas.openxmlformats.org/officeDocument/2006/relationships/chart" Target="../charts/chart13.xml"/><Relationship Id="rId19" Type="http://schemas.openxmlformats.org/officeDocument/2006/relationships/chart" Target="../charts/chart22.xml"/><Relationship Id="rId31" Type="http://schemas.openxmlformats.org/officeDocument/2006/relationships/chart" Target="../charts/chart33.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 Id="rId22" Type="http://schemas.openxmlformats.org/officeDocument/2006/relationships/chart" Target="../charts/chart24.xml"/><Relationship Id="rId27" Type="http://schemas.openxmlformats.org/officeDocument/2006/relationships/chart" Target="../charts/chart29.xml"/><Relationship Id="rId30" Type="http://schemas.openxmlformats.org/officeDocument/2006/relationships/chart" Target="../charts/chart32.xml"/><Relationship Id="rId8"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55562</xdr:colOff>
      <xdr:row>1</xdr:row>
      <xdr:rowOff>15875</xdr:rowOff>
    </xdr:from>
    <xdr:ext cx="3883489" cy="725714"/>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905750" y="174625"/>
          <a:ext cx="3883489" cy="725714"/>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14</xdr:col>
      <xdr:colOff>231775</xdr:colOff>
      <xdr:row>1</xdr:row>
      <xdr:rowOff>55563</xdr:rowOff>
    </xdr:from>
    <xdr:ext cx="3203878" cy="598714"/>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9248775" y="214313"/>
          <a:ext cx="3203878" cy="598714"/>
        </a:xfrm>
        <a:prstGeom prst="rect">
          <a:avLst/>
        </a:prstGeom>
      </xdr:spPr>
    </xdr:pic>
    <xdr:clientData/>
  </xdr:oneCellAnchor>
  <xdr:twoCellAnchor>
    <xdr:from>
      <xdr:col>1</xdr:col>
      <xdr:colOff>111125</xdr:colOff>
      <xdr:row>6</xdr:row>
      <xdr:rowOff>17462</xdr:rowOff>
    </xdr:from>
    <xdr:to>
      <xdr:col>7</xdr:col>
      <xdr:colOff>460375</xdr:colOff>
      <xdr:row>22</xdr:row>
      <xdr:rowOff>71437</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1588</xdr:colOff>
      <xdr:row>6</xdr:row>
      <xdr:rowOff>3175</xdr:rowOff>
    </xdr:from>
    <xdr:to>
      <xdr:col>18</xdr:col>
      <xdr:colOff>525463</xdr:colOff>
      <xdr:row>22</xdr:row>
      <xdr:rowOff>57150</xdr:rowOff>
    </xdr:to>
    <xdr:graphicFrame macro="">
      <xdr:nvGraphicFramePr>
        <xdr:cNvPr id="11" name="Chart 10">
          <a:extLst>
            <a:ext uri="{FF2B5EF4-FFF2-40B4-BE49-F238E27FC236}">
              <a16:creationId xmlns:a16="http://schemas.microsoft.com/office/drawing/2014/main" id="{00000000-0008-0000-07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39687</xdr:colOff>
      <xdr:row>33</xdr:row>
      <xdr:rowOff>41276</xdr:rowOff>
    </xdr:from>
    <xdr:to>
      <xdr:col>7</xdr:col>
      <xdr:colOff>388937</xdr:colOff>
      <xdr:row>49</xdr:row>
      <xdr:rowOff>95251</xdr:rowOff>
    </xdr:to>
    <xdr:graphicFrame macro="">
      <xdr:nvGraphicFramePr>
        <xdr:cNvPr id="12" name="Chart 11">
          <a:extLst>
            <a:ext uri="{FF2B5EF4-FFF2-40B4-BE49-F238E27FC236}">
              <a16:creationId xmlns:a16="http://schemas.microsoft.com/office/drawing/2014/main" id="{00000000-0008-0000-07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11113</xdr:colOff>
      <xdr:row>33</xdr:row>
      <xdr:rowOff>107950</xdr:rowOff>
    </xdr:from>
    <xdr:to>
      <xdr:col>18</xdr:col>
      <xdr:colOff>534988</xdr:colOff>
      <xdr:row>49</xdr:row>
      <xdr:rowOff>161925</xdr:rowOff>
    </xdr:to>
    <xdr:graphicFrame macro="">
      <xdr:nvGraphicFramePr>
        <xdr:cNvPr id="13" name="Chart 12">
          <a:extLst>
            <a:ext uri="{FF2B5EF4-FFF2-40B4-BE49-F238E27FC236}">
              <a16:creationId xmlns:a16="http://schemas.microsoft.com/office/drawing/2014/main" id="{00000000-0008-0000-07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722765</xdr:colOff>
      <xdr:row>61</xdr:row>
      <xdr:rowOff>30391</xdr:rowOff>
    </xdr:from>
    <xdr:to>
      <xdr:col>18</xdr:col>
      <xdr:colOff>491444</xdr:colOff>
      <xdr:row>77</xdr:row>
      <xdr:rowOff>84366</xdr:rowOff>
    </xdr:to>
    <xdr:graphicFrame macro="">
      <xdr:nvGraphicFramePr>
        <xdr:cNvPr id="14" name="Chart 13">
          <a:extLst>
            <a:ext uri="{FF2B5EF4-FFF2-40B4-BE49-F238E27FC236}">
              <a16:creationId xmlns:a16="http://schemas.microsoft.com/office/drawing/2014/main" id="{00000000-0008-0000-07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62820</xdr:colOff>
      <xdr:row>89</xdr:row>
      <xdr:rowOff>137886</xdr:rowOff>
    </xdr:from>
    <xdr:to>
      <xdr:col>7</xdr:col>
      <xdr:colOff>396195</xdr:colOff>
      <xdr:row>106</xdr:row>
      <xdr:rowOff>28575</xdr:rowOff>
    </xdr:to>
    <xdr:graphicFrame macro="">
      <xdr:nvGraphicFramePr>
        <xdr:cNvPr id="15" name="Chart 14">
          <a:extLst>
            <a:ext uri="{FF2B5EF4-FFF2-40B4-BE49-F238E27FC236}">
              <a16:creationId xmlns:a16="http://schemas.microsoft.com/office/drawing/2014/main" id="{00000000-0008-0000-07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49666</xdr:colOff>
      <xdr:row>61</xdr:row>
      <xdr:rowOff>46719</xdr:rowOff>
    </xdr:from>
    <xdr:to>
      <xdr:col>7</xdr:col>
      <xdr:colOff>398916</xdr:colOff>
      <xdr:row>77</xdr:row>
      <xdr:rowOff>100694</xdr:rowOff>
    </xdr:to>
    <xdr:graphicFrame macro="">
      <xdr:nvGraphicFramePr>
        <xdr:cNvPr id="9" name="Chart 8">
          <a:extLst>
            <a:ext uri="{FF2B5EF4-FFF2-40B4-BE49-F238E27FC236}">
              <a16:creationId xmlns:a16="http://schemas.microsoft.com/office/drawing/2014/main" id="{00000000-0008-0000-07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14</xdr:col>
      <xdr:colOff>231775</xdr:colOff>
      <xdr:row>1</xdr:row>
      <xdr:rowOff>55563</xdr:rowOff>
    </xdr:from>
    <xdr:ext cx="3203878" cy="598714"/>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0023475" y="214313"/>
          <a:ext cx="3203878" cy="598714"/>
        </a:xfrm>
        <a:prstGeom prst="rect">
          <a:avLst/>
        </a:prstGeom>
      </xdr:spPr>
    </xdr:pic>
    <xdr:clientData/>
  </xdr:oneCellAnchor>
  <xdr:twoCellAnchor>
    <xdr:from>
      <xdr:col>1</xdr:col>
      <xdr:colOff>75405</xdr:colOff>
      <xdr:row>5</xdr:row>
      <xdr:rowOff>160338</xdr:rowOff>
    </xdr:from>
    <xdr:to>
      <xdr:col>8</xdr:col>
      <xdr:colOff>492124</xdr:colOff>
      <xdr:row>22</xdr:row>
      <xdr:rowOff>69850</xdr:rowOff>
    </xdr:to>
    <xdr:graphicFrame macro="">
      <xdr:nvGraphicFramePr>
        <xdr:cNvPr id="14" name="Chart 13">
          <a:extLst>
            <a:ext uri="{FF2B5EF4-FFF2-40B4-BE49-F238E27FC236}">
              <a16:creationId xmlns:a16="http://schemas.microsoft.com/office/drawing/2014/main" id="{00000000-0008-0000-08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37304</xdr:colOff>
      <xdr:row>32</xdr:row>
      <xdr:rowOff>34925</xdr:rowOff>
    </xdr:from>
    <xdr:to>
      <xdr:col>8</xdr:col>
      <xdr:colOff>454023</xdr:colOff>
      <xdr:row>48</xdr:row>
      <xdr:rowOff>111125</xdr:rowOff>
    </xdr:to>
    <xdr:graphicFrame macro="">
      <xdr:nvGraphicFramePr>
        <xdr:cNvPr id="15" name="Chart 14">
          <a:extLst>
            <a:ext uri="{FF2B5EF4-FFF2-40B4-BE49-F238E27FC236}">
              <a16:creationId xmlns:a16="http://schemas.microsoft.com/office/drawing/2014/main" id="{00000000-0008-0000-08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53180</xdr:colOff>
      <xdr:row>6</xdr:row>
      <xdr:rowOff>82550</xdr:rowOff>
    </xdr:from>
    <xdr:to>
      <xdr:col>20</xdr:col>
      <xdr:colOff>33337</xdr:colOff>
      <xdr:row>22</xdr:row>
      <xdr:rowOff>158750</xdr:rowOff>
    </xdr:to>
    <xdr:graphicFrame macro="">
      <xdr:nvGraphicFramePr>
        <xdr:cNvPr id="16" name="Chart 15">
          <a:extLst>
            <a:ext uri="{FF2B5EF4-FFF2-40B4-BE49-F238E27FC236}">
              <a16:creationId xmlns:a16="http://schemas.microsoft.com/office/drawing/2014/main" id="{00000000-0008-0000-08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761204</xdr:colOff>
      <xdr:row>32</xdr:row>
      <xdr:rowOff>52387</xdr:rowOff>
    </xdr:from>
    <xdr:to>
      <xdr:col>18</xdr:col>
      <xdr:colOff>654048</xdr:colOff>
      <xdr:row>48</xdr:row>
      <xdr:rowOff>128587</xdr:rowOff>
    </xdr:to>
    <xdr:graphicFrame macro="">
      <xdr:nvGraphicFramePr>
        <xdr:cNvPr id="17" name="Chart 16">
          <a:extLst>
            <a:ext uri="{FF2B5EF4-FFF2-40B4-BE49-F238E27FC236}">
              <a16:creationId xmlns:a16="http://schemas.microsoft.com/office/drawing/2014/main" id="{00000000-0008-0000-08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15079</xdr:colOff>
      <xdr:row>59</xdr:row>
      <xdr:rowOff>28575</xdr:rowOff>
    </xdr:from>
    <xdr:to>
      <xdr:col>18</xdr:col>
      <xdr:colOff>685798</xdr:colOff>
      <xdr:row>75</xdr:row>
      <xdr:rowOff>104775</xdr:rowOff>
    </xdr:to>
    <xdr:graphicFrame macro="">
      <xdr:nvGraphicFramePr>
        <xdr:cNvPr id="18" name="Chart 17">
          <a:extLst>
            <a:ext uri="{FF2B5EF4-FFF2-40B4-BE49-F238E27FC236}">
              <a16:creationId xmlns:a16="http://schemas.microsoft.com/office/drawing/2014/main" id="{00000000-0008-0000-08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103978</xdr:colOff>
      <xdr:row>87</xdr:row>
      <xdr:rowOff>22226</xdr:rowOff>
    </xdr:from>
    <xdr:to>
      <xdr:col>8</xdr:col>
      <xdr:colOff>520697</xdr:colOff>
      <xdr:row>103</xdr:row>
      <xdr:rowOff>98426</xdr:rowOff>
    </xdr:to>
    <xdr:graphicFrame macro="">
      <xdr:nvGraphicFramePr>
        <xdr:cNvPr id="19" name="Chart 18">
          <a:extLst>
            <a:ext uri="{FF2B5EF4-FFF2-40B4-BE49-F238E27FC236}">
              <a16:creationId xmlns:a16="http://schemas.microsoft.com/office/drawing/2014/main" id="{00000000-0008-0000-08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46829</xdr:colOff>
      <xdr:row>59</xdr:row>
      <xdr:rowOff>84138</xdr:rowOff>
    </xdr:from>
    <xdr:to>
      <xdr:col>8</xdr:col>
      <xdr:colOff>463548</xdr:colOff>
      <xdr:row>75</xdr:row>
      <xdr:rowOff>160338</xdr:rowOff>
    </xdr:to>
    <xdr:graphicFrame macro="">
      <xdr:nvGraphicFramePr>
        <xdr:cNvPr id="9" name="Chart 8">
          <a:extLst>
            <a:ext uri="{FF2B5EF4-FFF2-40B4-BE49-F238E27FC236}">
              <a16:creationId xmlns:a16="http://schemas.microsoft.com/office/drawing/2014/main" id="{00000000-0008-0000-0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10</xdr:col>
      <xdr:colOff>127000</xdr:colOff>
      <xdr:row>1</xdr:row>
      <xdr:rowOff>134938</xdr:rowOff>
    </xdr:from>
    <xdr:ext cx="3203878" cy="598714"/>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8818563" y="134938"/>
          <a:ext cx="3203878" cy="598714"/>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xdr:from>
      <xdr:col>5</xdr:col>
      <xdr:colOff>257175</xdr:colOff>
      <xdr:row>152</xdr:row>
      <xdr:rowOff>31750</xdr:rowOff>
    </xdr:from>
    <xdr:to>
      <xdr:col>9</xdr:col>
      <xdr:colOff>298450</xdr:colOff>
      <xdr:row>165</xdr:row>
      <xdr:rowOff>63500</xdr:rowOff>
    </xdr:to>
    <xdr:graphicFrame macro="">
      <xdr:nvGraphicFramePr>
        <xdr:cNvPr id="8" name="Chart 7">
          <a:extLst>
            <a:ext uri="{FF2B5EF4-FFF2-40B4-BE49-F238E27FC236}">
              <a16:creationId xmlns:a16="http://schemas.microsoft.com/office/drawing/2014/main" id="{00000000-0008-0000-0A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177801</xdr:colOff>
      <xdr:row>152</xdr:row>
      <xdr:rowOff>31750</xdr:rowOff>
    </xdr:from>
    <xdr:to>
      <xdr:col>5</xdr:col>
      <xdr:colOff>587375</xdr:colOff>
      <xdr:row>165</xdr:row>
      <xdr:rowOff>69850</xdr:rowOff>
    </xdr:to>
    <xdr:graphicFrame macro="">
      <xdr:nvGraphicFramePr>
        <xdr:cNvPr id="6" name="Chart 5">
          <a:extLst>
            <a:ext uri="{FF2B5EF4-FFF2-40B4-BE49-F238E27FC236}">
              <a16:creationId xmlns:a16="http://schemas.microsoft.com/office/drawing/2014/main" id="{00000000-0008-0000-0A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103187</xdr:colOff>
      <xdr:row>212</xdr:row>
      <xdr:rowOff>75142</xdr:rowOff>
    </xdr:from>
    <xdr:to>
      <xdr:col>11</xdr:col>
      <xdr:colOff>169334</xdr:colOff>
      <xdr:row>225</xdr:row>
      <xdr:rowOff>106892</xdr:rowOff>
    </xdr:to>
    <xdr:graphicFrame macro="">
      <xdr:nvGraphicFramePr>
        <xdr:cNvPr id="9" name="Chart 8">
          <a:extLst>
            <a:ext uri="{FF2B5EF4-FFF2-40B4-BE49-F238E27FC236}">
              <a16:creationId xmlns:a16="http://schemas.microsoft.com/office/drawing/2014/main" id="{00000000-0008-0000-0A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238126</xdr:colOff>
      <xdr:row>212</xdr:row>
      <xdr:rowOff>85725</xdr:rowOff>
    </xdr:from>
    <xdr:to>
      <xdr:col>7</xdr:col>
      <xdr:colOff>116416</xdr:colOff>
      <xdr:row>225</xdr:row>
      <xdr:rowOff>123825</xdr:rowOff>
    </xdr:to>
    <xdr:graphicFrame macro="">
      <xdr:nvGraphicFramePr>
        <xdr:cNvPr id="10" name="Chart 9">
          <a:extLst>
            <a:ext uri="{FF2B5EF4-FFF2-40B4-BE49-F238E27FC236}">
              <a16:creationId xmlns:a16="http://schemas.microsoft.com/office/drawing/2014/main" id="{00000000-0008-0000-0A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120385</xdr:colOff>
      <xdr:row>84</xdr:row>
      <xdr:rowOff>7937</xdr:rowOff>
    </xdr:from>
    <xdr:to>
      <xdr:col>7</xdr:col>
      <xdr:colOff>190500</xdr:colOff>
      <xdr:row>99</xdr:row>
      <xdr:rowOff>22225</xdr:rowOff>
    </xdr:to>
    <xdr:graphicFrame macro="">
      <xdr:nvGraphicFramePr>
        <xdr:cNvPr id="11" name="Chart 10">
          <a:extLst>
            <a:ext uri="{FF2B5EF4-FFF2-40B4-BE49-F238E27FC236}">
              <a16:creationId xmlns:a16="http://schemas.microsoft.com/office/drawing/2014/main" id="{00000000-0008-0000-0A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43657</xdr:colOff>
      <xdr:row>178</xdr:row>
      <xdr:rowOff>76731</xdr:rowOff>
    </xdr:from>
    <xdr:to>
      <xdr:col>14</xdr:col>
      <xdr:colOff>666749</xdr:colOff>
      <xdr:row>193</xdr:row>
      <xdr:rowOff>138642</xdr:rowOff>
    </xdr:to>
    <xdr:graphicFrame macro="">
      <xdr:nvGraphicFramePr>
        <xdr:cNvPr id="22" name="Chart 21">
          <a:extLst>
            <a:ext uri="{FF2B5EF4-FFF2-40B4-BE49-F238E27FC236}">
              <a16:creationId xmlns:a16="http://schemas.microsoft.com/office/drawing/2014/main" id="{00000000-0008-0000-0A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771260</xdr:colOff>
      <xdr:row>178</xdr:row>
      <xdr:rowOff>80962</xdr:rowOff>
    </xdr:from>
    <xdr:to>
      <xdr:col>21</xdr:col>
      <xdr:colOff>539750</xdr:colOff>
      <xdr:row>193</xdr:row>
      <xdr:rowOff>150812</xdr:rowOff>
    </xdr:to>
    <xdr:graphicFrame macro="">
      <xdr:nvGraphicFramePr>
        <xdr:cNvPr id="23" name="Chart 22">
          <a:extLst>
            <a:ext uri="{FF2B5EF4-FFF2-40B4-BE49-F238E27FC236}">
              <a16:creationId xmlns:a16="http://schemas.microsoft.com/office/drawing/2014/main" id="{00000000-0008-0000-0A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497418</xdr:colOff>
      <xdr:row>178</xdr:row>
      <xdr:rowOff>78319</xdr:rowOff>
    </xdr:from>
    <xdr:to>
      <xdr:col>7</xdr:col>
      <xdr:colOff>328084</xdr:colOff>
      <xdr:row>193</xdr:row>
      <xdr:rowOff>140230</xdr:rowOff>
    </xdr:to>
    <xdr:graphicFrame macro="">
      <xdr:nvGraphicFramePr>
        <xdr:cNvPr id="25" name="Chart 24">
          <a:extLst>
            <a:ext uri="{FF2B5EF4-FFF2-40B4-BE49-F238E27FC236}">
              <a16:creationId xmlns:a16="http://schemas.microsoft.com/office/drawing/2014/main" id="{00000000-0008-0000-0A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162717</xdr:colOff>
      <xdr:row>6</xdr:row>
      <xdr:rowOff>31751</xdr:rowOff>
    </xdr:from>
    <xdr:to>
      <xdr:col>7</xdr:col>
      <xdr:colOff>338667</xdr:colOff>
      <xdr:row>24</xdr:row>
      <xdr:rowOff>53977</xdr:rowOff>
    </xdr:to>
    <xdr:graphicFrame macro="">
      <xdr:nvGraphicFramePr>
        <xdr:cNvPr id="7" name="Chart 6">
          <a:extLst>
            <a:ext uri="{FF2B5EF4-FFF2-40B4-BE49-F238E27FC236}">
              <a16:creationId xmlns:a16="http://schemas.microsoft.com/office/drawing/2014/main" id="{00000000-0008-0000-0A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26</xdr:col>
      <xdr:colOff>172357</xdr:colOff>
      <xdr:row>84</xdr:row>
      <xdr:rowOff>72570</xdr:rowOff>
    </xdr:from>
    <xdr:to>
      <xdr:col>33</xdr:col>
      <xdr:colOff>489857</xdr:colOff>
      <xdr:row>102</xdr:row>
      <xdr:rowOff>39913</xdr:rowOff>
    </xdr:to>
    <xdr:graphicFrame macro="">
      <xdr:nvGraphicFramePr>
        <xdr:cNvPr id="30" name="Chart 29">
          <a:extLst>
            <a:ext uri="{FF2B5EF4-FFF2-40B4-BE49-F238E27FC236}">
              <a16:creationId xmlns:a16="http://schemas.microsoft.com/office/drawing/2014/main" id="{00000000-0008-0000-0A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162717</xdr:colOff>
      <xdr:row>32</xdr:row>
      <xdr:rowOff>137583</xdr:rowOff>
    </xdr:from>
    <xdr:to>
      <xdr:col>7</xdr:col>
      <xdr:colOff>275167</xdr:colOff>
      <xdr:row>50</xdr:row>
      <xdr:rowOff>53976</xdr:rowOff>
    </xdr:to>
    <xdr:graphicFrame macro="">
      <xdr:nvGraphicFramePr>
        <xdr:cNvPr id="31" name="Chart 30">
          <a:extLst>
            <a:ext uri="{FF2B5EF4-FFF2-40B4-BE49-F238E27FC236}">
              <a16:creationId xmlns:a16="http://schemas.microsoft.com/office/drawing/2014/main" id="{00000000-0008-0000-0A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oneCellAnchor>
    <xdr:from>
      <xdr:col>8</xdr:col>
      <xdr:colOff>0</xdr:colOff>
      <xdr:row>1</xdr:row>
      <xdr:rowOff>0</xdr:rowOff>
    </xdr:from>
    <xdr:ext cx="3203878" cy="598714"/>
    <xdr:pic>
      <xdr:nvPicPr>
        <xdr:cNvPr id="32" name="Picture 31">
          <a:extLst>
            <a:ext uri="{FF2B5EF4-FFF2-40B4-BE49-F238E27FC236}">
              <a16:creationId xmlns:a16="http://schemas.microsoft.com/office/drawing/2014/main" id="{00000000-0008-0000-0A00-000020000000}"/>
            </a:ext>
          </a:extLst>
        </xdr:cNvPr>
        <xdr:cNvPicPr>
          <a:picLocks noChangeAspect="1"/>
        </xdr:cNvPicPr>
      </xdr:nvPicPr>
      <xdr:blipFill>
        <a:blip xmlns:r="http://schemas.openxmlformats.org/officeDocument/2006/relationships" r:embed="rId12"/>
        <a:stretch>
          <a:fillRect/>
        </a:stretch>
      </xdr:blipFill>
      <xdr:spPr>
        <a:xfrm>
          <a:off x="7692571" y="163286"/>
          <a:ext cx="3203878" cy="598714"/>
        </a:xfrm>
        <a:prstGeom prst="rect">
          <a:avLst/>
        </a:prstGeom>
      </xdr:spPr>
    </xdr:pic>
    <xdr:clientData/>
  </xdr:oneCellAnchor>
  <xdr:twoCellAnchor>
    <xdr:from>
      <xdr:col>1</xdr:col>
      <xdr:colOff>142875</xdr:colOff>
      <xdr:row>61</xdr:row>
      <xdr:rowOff>23812</xdr:rowOff>
    </xdr:from>
    <xdr:to>
      <xdr:col>6</xdr:col>
      <xdr:colOff>518583</xdr:colOff>
      <xdr:row>76</xdr:row>
      <xdr:rowOff>134938</xdr:rowOff>
    </xdr:to>
    <xdr:graphicFrame macro="">
      <xdr:nvGraphicFramePr>
        <xdr:cNvPr id="39" name="Chart 38">
          <a:extLst>
            <a:ext uri="{FF2B5EF4-FFF2-40B4-BE49-F238E27FC236}">
              <a16:creationId xmlns:a16="http://schemas.microsoft.com/office/drawing/2014/main" id="{00000000-0008-0000-0A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307719</xdr:colOff>
      <xdr:row>60</xdr:row>
      <xdr:rowOff>95250</xdr:rowOff>
    </xdr:from>
    <xdr:to>
      <xdr:col>23</xdr:col>
      <xdr:colOff>21165</xdr:colOff>
      <xdr:row>76</xdr:row>
      <xdr:rowOff>127001</xdr:rowOff>
    </xdr:to>
    <xdr:graphicFrame macro="">
      <xdr:nvGraphicFramePr>
        <xdr:cNvPr id="42" name="Chart 41">
          <a:extLst>
            <a:ext uri="{FF2B5EF4-FFF2-40B4-BE49-F238E27FC236}">
              <a16:creationId xmlns:a16="http://schemas.microsoft.com/office/drawing/2014/main" id="{00000000-0008-0000-0A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225426</xdr:colOff>
      <xdr:row>62</xdr:row>
      <xdr:rowOff>1587</xdr:rowOff>
    </xdr:from>
    <xdr:to>
      <xdr:col>16</xdr:col>
      <xdr:colOff>100013</xdr:colOff>
      <xdr:row>75</xdr:row>
      <xdr:rowOff>33336</xdr:rowOff>
    </xdr:to>
    <xdr:graphicFrame macro="">
      <xdr:nvGraphicFramePr>
        <xdr:cNvPr id="46" name="Chart 45">
          <a:extLst>
            <a:ext uri="{FF2B5EF4-FFF2-40B4-BE49-F238E27FC236}">
              <a16:creationId xmlns:a16="http://schemas.microsoft.com/office/drawing/2014/main" id="{00000000-0008-0000-0A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0</xdr:colOff>
      <xdr:row>62</xdr:row>
      <xdr:rowOff>1587</xdr:rowOff>
    </xdr:from>
    <xdr:to>
      <xdr:col>12</xdr:col>
      <xdr:colOff>96839</xdr:colOff>
      <xdr:row>75</xdr:row>
      <xdr:rowOff>33336</xdr:rowOff>
    </xdr:to>
    <xdr:graphicFrame macro="">
      <xdr:nvGraphicFramePr>
        <xdr:cNvPr id="45" name="Chart 44">
          <a:extLst>
            <a:ext uri="{FF2B5EF4-FFF2-40B4-BE49-F238E27FC236}">
              <a16:creationId xmlns:a16="http://schemas.microsoft.com/office/drawing/2014/main" id="{00000000-0008-0000-0A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10</xdr:col>
      <xdr:colOff>0</xdr:colOff>
      <xdr:row>107</xdr:row>
      <xdr:rowOff>0</xdr:rowOff>
    </xdr:from>
    <xdr:to>
      <xdr:col>12</xdr:col>
      <xdr:colOff>328083</xdr:colOff>
      <xdr:row>120</xdr:row>
      <xdr:rowOff>6090</xdr:rowOff>
    </xdr:to>
    <xdr:pic>
      <xdr:nvPicPr>
        <xdr:cNvPr id="40" name="Picture 39">
          <a:extLst>
            <a:ext uri="{FF2B5EF4-FFF2-40B4-BE49-F238E27FC236}">
              <a16:creationId xmlns:a16="http://schemas.microsoft.com/office/drawing/2014/main" id="{00000000-0008-0000-0A00-00002800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7979833" y="22627167"/>
          <a:ext cx="1703917" cy="2270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311150</xdr:colOff>
      <xdr:row>106</xdr:row>
      <xdr:rowOff>124883</xdr:rowOff>
    </xdr:from>
    <xdr:to>
      <xdr:col>7</xdr:col>
      <xdr:colOff>131234</xdr:colOff>
      <xdr:row>123</xdr:row>
      <xdr:rowOff>120650</xdr:rowOff>
    </xdr:to>
    <xdr:graphicFrame macro="">
      <xdr:nvGraphicFramePr>
        <xdr:cNvPr id="41" name="Chart 40">
          <a:extLst>
            <a:ext uri="{FF2B5EF4-FFF2-40B4-BE49-F238E27FC236}">
              <a16:creationId xmlns:a16="http://schemas.microsoft.com/office/drawing/2014/main" id="{00000000-0008-0000-0A00-00002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120385</xdr:colOff>
      <xdr:row>127</xdr:row>
      <xdr:rowOff>127000</xdr:rowOff>
    </xdr:from>
    <xdr:to>
      <xdr:col>4</xdr:col>
      <xdr:colOff>539750</xdr:colOff>
      <xdr:row>144</xdr:row>
      <xdr:rowOff>22225</xdr:rowOff>
    </xdr:to>
    <xdr:graphicFrame macro="">
      <xdr:nvGraphicFramePr>
        <xdr:cNvPr id="43" name="Chart 42">
          <a:extLst>
            <a:ext uri="{FF2B5EF4-FFF2-40B4-BE49-F238E27FC236}">
              <a16:creationId xmlns:a16="http://schemas.microsoft.com/office/drawing/2014/main" id="{00000000-0008-0000-0A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26</xdr:col>
      <xdr:colOff>172357</xdr:colOff>
      <xdr:row>129</xdr:row>
      <xdr:rowOff>72570</xdr:rowOff>
    </xdr:from>
    <xdr:to>
      <xdr:col>33</xdr:col>
      <xdr:colOff>489857</xdr:colOff>
      <xdr:row>147</xdr:row>
      <xdr:rowOff>39913</xdr:rowOff>
    </xdr:to>
    <xdr:graphicFrame macro="">
      <xdr:nvGraphicFramePr>
        <xdr:cNvPr id="44" name="Chart 43">
          <a:extLst>
            <a:ext uri="{FF2B5EF4-FFF2-40B4-BE49-F238E27FC236}">
              <a16:creationId xmlns:a16="http://schemas.microsoft.com/office/drawing/2014/main" id="{00000000-0008-0000-0A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537370</xdr:colOff>
      <xdr:row>127</xdr:row>
      <xdr:rowOff>127000</xdr:rowOff>
    </xdr:from>
    <xdr:to>
      <xdr:col>9</xdr:col>
      <xdr:colOff>423333</xdr:colOff>
      <xdr:row>144</xdr:row>
      <xdr:rowOff>22225</xdr:rowOff>
    </xdr:to>
    <xdr:graphicFrame macro="">
      <xdr:nvGraphicFramePr>
        <xdr:cNvPr id="47" name="Chart 46">
          <a:extLst>
            <a:ext uri="{FF2B5EF4-FFF2-40B4-BE49-F238E27FC236}">
              <a16:creationId xmlns:a16="http://schemas.microsoft.com/office/drawing/2014/main" id="{00000000-0008-0000-0A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46038</xdr:colOff>
      <xdr:row>9</xdr:row>
      <xdr:rowOff>3174</xdr:rowOff>
    </xdr:from>
    <xdr:to>
      <xdr:col>11</xdr:col>
      <xdr:colOff>1420812</xdr:colOff>
      <xdr:row>17</xdr:row>
      <xdr:rowOff>104084</xdr:rowOff>
    </xdr:to>
    <xdr:grpSp>
      <xdr:nvGrpSpPr>
        <xdr:cNvPr id="20" name="Group 19">
          <a:extLst>
            <a:ext uri="{FF2B5EF4-FFF2-40B4-BE49-F238E27FC236}">
              <a16:creationId xmlns:a16="http://schemas.microsoft.com/office/drawing/2014/main" id="{00000000-0008-0000-0100-000014000000}"/>
            </a:ext>
          </a:extLst>
        </xdr:cNvPr>
        <xdr:cNvGrpSpPr/>
      </xdr:nvGrpSpPr>
      <xdr:grpSpPr>
        <a:xfrm>
          <a:off x="367507" y="2051049"/>
          <a:ext cx="10328274" cy="1434410"/>
          <a:chOff x="458788" y="2027237"/>
          <a:chExt cx="10129837" cy="1434410"/>
        </a:xfrm>
      </xdr:grpSpPr>
      <xdr:grpSp>
        <xdr:nvGrpSpPr>
          <xdr:cNvPr id="19" name="Group 18">
            <a:extLst>
              <a:ext uri="{FF2B5EF4-FFF2-40B4-BE49-F238E27FC236}">
                <a16:creationId xmlns:a16="http://schemas.microsoft.com/office/drawing/2014/main" id="{00000000-0008-0000-0100-000013000000}"/>
              </a:ext>
            </a:extLst>
          </xdr:cNvPr>
          <xdr:cNvGrpSpPr/>
        </xdr:nvGrpSpPr>
        <xdr:grpSpPr>
          <a:xfrm>
            <a:off x="458788" y="2027237"/>
            <a:ext cx="4811712" cy="1434410"/>
            <a:chOff x="458788" y="2027237"/>
            <a:chExt cx="4811712" cy="1434410"/>
          </a:xfrm>
        </xdr:grpSpPr>
        <xdr:sp macro="" textlink="">
          <xdr:nvSpPr>
            <xdr:cNvPr id="9" name="Line 18">
              <a:extLst>
                <a:ext uri="{FF2B5EF4-FFF2-40B4-BE49-F238E27FC236}">
                  <a16:creationId xmlns:a16="http://schemas.microsoft.com/office/drawing/2014/main" id="{00000000-0008-0000-0100-000009000000}"/>
                </a:ext>
              </a:extLst>
            </xdr:cNvPr>
            <xdr:cNvSpPr>
              <a:spLocks noChangeShapeType="1"/>
            </xdr:cNvSpPr>
          </xdr:nvSpPr>
          <xdr:spPr bwMode="auto">
            <a:xfrm flipV="1">
              <a:off x="4605670" y="2714624"/>
              <a:ext cx="664830" cy="724886"/>
            </a:xfrm>
            <a:prstGeom prst="line">
              <a:avLst/>
            </a:prstGeom>
            <a:noFill/>
            <a:ln w="9525">
              <a:solidFill>
                <a:srgbClr val="000000"/>
              </a:solidFill>
              <a:round/>
              <a:headEnd/>
              <a:tailEnd/>
            </a:ln>
          </xdr:spPr>
        </xdr:sp>
        <xdr:sp macro="" textlink="">
          <xdr:nvSpPr>
            <xdr:cNvPr id="3" name="Text Box 9">
              <a:extLst>
                <a:ext uri="{FF2B5EF4-FFF2-40B4-BE49-F238E27FC236}">
                  <a16:creationId xmlns:a16="http://schemas.microsoft.com/office/drawing/2014/main" id="{00000000-0008-0000-0100-000003000000}"/>
                </a:ext>
              </a:extLst>
            </xdr:cNvPr>
            <xdr:cNvSpPr txBox="1">
              <a:spLocks noChangeArrowheads="1"/>
            </xdr:cNvSpPr>
          </xdr:nvSpPr>
          <xdr:spPr bwMode="auto">
            <a:xfrm>
              <a:off x="510159" y="2266929"/>
              <a:ext cx="1948767" cy="911208"/>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en-US" sz="1100" b="0" i="0" strike="noStrike">
                  <a:solidFill>
                    <a:srgbClr val="000000"/>
                  </a:solidFill>
                  <a:latin typeface="Arial"/>
                  <a:cs typeface="Arial"/>
                </a:rPr>
                <a:t>LightCounting proprietary vendor shipment data</a:t>
              </a:r>
            </a:p>
            <a:p>
              <a:pPr algn="ctr" rtl="0">
                <a:defRPr sz="1000"/>
              </a:pPr>
              <a:endParaRPr lang="en-US" sz="1100" b="0" i="0" strike="noStrike">
                <a:solidFill>
                  <a:srgbClr val="000000"/>
                </a:solidFill>
                <a:latin typeface="Arial"/>
                <a:cs typeface="Arial"/>
              </a:endParaRPr>
            </a:p>
          </xdr:txBody>
        </xdr:sp>
        <xdr:sp macro="" textlink="">
          <xdr:nvSpPr>
            <xdr:cNvPr id="7" name="AutoShape 16">
              <a:extLst>
                <a:ext uri="{FF2B5EF4-FFF2-40B4-BE49-F238E27FC236}">
                  <a16:creationId xmlns:a16="http://schemas.microsoft.com/office/drawing/2014/main" id="{00000000-0008-0000-0100-000007000000}"/>
                </a:ext>
              </a:extLst>
            </xdr:cNvPr>
            <xdr:cNvSpPr>
              <a:spLocks noChangeArrowheads="1"/>
            </xdr:cNvSpPr>
          </xdr:nvSpPr>
          <xdr:spPr bwMode="auto">
            <a:xfrm>
              <a:off x="458788" y="2027237"/>
              <a:ext cx="2235104" cy="1434410"/>
            </a:xfrm>
            <a:prstGeom prst="homePlate">
              <a:avLst>
                <a:gd name="adj" fmla="val 28253"/>
              </a:avLst>
            </a:prstGeom>
            <a:noFill/>
            <a:ln w="9525">
              <a:solidFill>
                <a:srgbClr val="000000"/>
              </a:solidFill>
              <a:miter lim="800000"/>
              <a:headEnd/>
              <a:tailEnd/>
            </a:ln>
          </xdr:spPr>
        </xdr:sp>
        <xdr:sp macro="" textlink="">
          <xdr:nvSpPr>
            <xdr:cNvPr id="8" name="Line 17">
              <a:extLst>
                <a:ext uri="{FF2B5EF4-FFF2-40B4-BE49-F238E27FC236}">
                  <a16:creationId xmlns:a16="http://schemas.microsoft.com/office/drawing/2014/main" id="{00000000-0008-0000-0100-000008000000}"/>
                </a:ext>
              </a:extLst>
            </xdr:cNvPr>
            <xdr:cNvSpPr>
              <a:spLocks noChangeShapeType="1"/>
            </xdr:cNvSpPr>
          </xdr:nvSpPr>
          <xdr:spPr bwMode="auto">
            <a:xfrm>
              <a:off x="4596240" y="2031010"/>
              <a:ext cx="674260" cy="699490"/>
            </a:xfrm>
            <a:prstGeom prst="line">
              <a:avLst/>
            </a:prstGeom>
            <a:noFill/>
            <a:ln w="9525">
              <a:solidFill>
                <a:srgbClr val="000000"/>
              </a:solidFill>
              <a:round/>
              <a:headEnd/>
              <a:tailEnd/>
            </a:ln>
          </xdr:spPr>
        </xdr:sp>
        <xdr:grpSp>
          <xdr:nvGrpSpPr>
            <xdr:cNvPr id="35" name="Group 34">
              <a:extLst>
                <a:ext uri="{FF2B5EF4-FFF2-40B4-BE49-F238E27FC236}">
                  <a16:creationId xmlns:a16="http://schemas.microsoft.com/office/drawing/2014/main" id="{00000000-0008-0000-0100-000023000000}"/>
                </a:ext>
              </a:extLst>
            </xdr:cNvPr>
            <xdr:cNvGrpSpPr/>
          </xdr:nvGrpSpPr>
          <xdr:grpSpPr>
            <a:xfrm>
              <a:off x="2693892" y="2027237"/>
              <a:ext cx="1902349" cy="1424585"/>
              <a:chOff x="3128647" y="1937657"/>
              <a:chExt cx="2846809" cy="1394179"/>
            </a:xfrm>
          </xdr:grpSpPr>
          <xdr:sp macro="" textlink="">
            <xdr:nvSpPr>
              <xdr:cNvPr id="5" name="Text Box 11">
                <a:extLst>
                  <a:ext uri="{FF2B5EF4-FFF2-40B4-BE49-F238E27FC236}">
                    <a16:creationId xmlns:a16="http://schemas.microsoft.com/office/drawing/2014/main" id="{00000000-0008-0000-0100-000005000000}"/>
                  </a:ext>
                </a:extLst>
              </xdr:cNvPr>
              <xdr:cNvSpPr txBox="1">
                <a:spLocks noChangeArrowheads="1"/>
              </xdr:cNvSpPr>
            </xdr:nvSpPr>
            <xdr:spPr bwMode="auto">
              <a:xfrm>
                <a:off x="3128647" y="1937657"/>
                <a:ext cx="2846809" cy="461521"/>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Fronthaul forecast</a:t>
                </a:r>
              </a:p>
            </xdr:txBody>
          </xdr:sp>
          <xdr:sp macro="" textlink="">
            <xdr:nvSpPr>
              <xdr:cNvPr id="6" name="Text Box 12">
                <a:extLst>
                  <a:ext uri="{FF2B5EF4-FFF2-40B4-BE49-F238E27FC236}">
                    <a16:creationId xmlns:a16="http://schemas.microsoft.com/office/drawing/2014/main" id="{00000000-0008-0000-0100-000006000000}"/>
                  </a:ext>
                </a:extLst>
              </xdr:cNvPr>
              <xdr:cNvSpPr txBox="1">
                <a:spLocks noChangeArrowheads="1"/>
              </xdr:cNvSpPr>
            </xdr:nvSpPr>
            <xdr:spPr bwMode="auto">
              <a:xfrm>
                <a:off x="3128647" y="2399178"/>
                <a:ext cx="2846809" cy="461521"/>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Backhaul</a:t>
                </a:r>
                <a:r>
                  <a:rPr lang="en-US" sz="1200" b="0" i="0" strike="noStrike" baseline="0">
                    <a:solidFill>
                      <a:srgbClr val="000000"/>
                    </a:solidFill>
                    <a:latin typeface="Arial"/>
                    <a:cs typeface="Arial"/>
                  </a:rPr>
                  <a:t> forecast</a:t>
                </a:r>
                <a:endParaRPr lang="en-US" sz="1200" b="0" i="0" strike="noStrike">
                  <a:solidFill>
                    <a:srgbClr val="000000"/>
                  </a:solidFill>
                  <a:latin typeface="Arial"/>
                  <a:ea typeface="+mn-ea"/>
                  <a:cs typeface="Arial"/>
                </a:endParaRPr>
              </a:p>
            </xdr:txBody>
          </xdr:sp>
          <xdr:sp macro="" textlink="">
            <xdr:nvSpPr>
              <xdr:cNvPr id="34" name="Text Box 12">
                <a:extLst>
                  <a:ext uri="{FF2B5EF4-FFF2-40B4-BE49-F238E27FC236}">
                    <a16:creationId xmlns:a16="http://schemas.microsoft.com/office/drawing/2014/main" id="{00000000-0008-0000-0100-000022000000}"/>
                  </a:ext>
                </a:extLst>
              </xdr:cNvPr>
              <xdr:cNvSpPr txBox="1">
                <a:spLocks noChangeArrowheads="1"/>
              </xdr:cNvSpPr>
            </xdr:nvSpPr>
            <xdr:spPr bwMode="auto">
              <a:xfrm>
                <a:off x="3128647" y="2860700"/>
                <a:ext cx="2846809" cy="471136"/>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FTTx</a:t>
                </a:r>
                <a:r>
                  <a:rPr lang="en-US" sz="1200" b="0" i="0" strike="noStrike" baseline="0">
                    <a:solidFill>
                      <a:srgbClr val="000000"/>
                    </a:solidFill>
                    <a:latin typeface="Arial"/>
                    <a:cs typeface="Arial"/>
                  </a:rPr>
                  <a:t> forecast</a:t>
                </a:r>
                <a:endParaRPr lang="en-US" sz="1200" b="0" i="0" strike="noStrike">
                  <a:solidFill>
                    <a:srgbClr val="000000"/>
                  </a:solidFill>
                  <a:latin typeface="Arial"/>
                  <a:ea typeface="+mn-ea"/>
                  <a:cs typeface="Arial"/>
                </a:endParaRPr>
              </a:p>
            </xdr:txBody>
          </xdr:sp>
        </xdr:grpSp>
      </xdr:grpSp>
      <xdr:grpSp>
        <xdr:nvGrpSpPr>
          <xdr:cNvPr id="18" name="Group 17">
            <a:extLst>
              <a:ext uri="{FF2B5EF4-FFF2-40B4-BE49-F238E27FC236}">
                <a16:creationId xmlns:a16="http://schemas.microsoft.com/office/drawing/2014/main" id="{00000000-0008-0000-0100-000012000000}"/>
              </a:ext>
            </a:extLst>
          </xdr:cNvPr>
          <xdr:cNvGrpSpPr/>
        </xdr:nvGrpSpPr>
        <xdr:grpSpPr>
          <a:xfrm>
            <a:off x="5300639" y="2164130"/>
            <a:ext cx="5287986" cy="1001081"/>
            <a:chOff x="5300639" y="2164130"/>
            <a:chExt cx="5287986" cy="1001081"/>
          </a:xfrm>
        </xdr:grpSpPr>
        <xdr:sp macro="" textlink="">
          <xdr:nvSpPr>
            <xdr:cNvPr id="12" name="Text Box 12">
              <a:extLst>
                <a:ext uri="{FF2B5EF4-FFF2-40B4-BE49-F238E27FC236}">
                  <a16:creationId xmlns:a16="http://schemas.microsoft.com/office/drawing/2014/main" id="{00000000-0008-0000-0100-00000C000000}"/>
                </a:ext>
              </a:extLst>
            </xdr:cNvPr>
            <xdr:cNvSpPr txBox="1">
              <a:spLocks noChangeArrowheads="1"/>
            </xdr:cNvSpPr>
          </xdr:nvSpPr>
          <xdr:spPr bwMode="auto">
            <a:xfrm>
              <a:off x="7183437" y="2794876"/>
              <a:ext cx="1270001" cy="261063"/>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review</a:t>
              </a: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00000000-0008-0000-0100-000004000000}"/>
                </a:ext>
              </a:extLst>
            </xdr:cNvPr>
            <xdr:cNvSpPr txBox="1">
              <a:spLocks noChangeArrowheads="1"/>
            </xdr:cNvSpPr>
          </xdr:nvSpPr>
          <xdr:spPr bwMode="auto">
            <a:xfrm>
              <a:off x="5300639" y="2390752"/>
              <a:ext cx="1303362" cy="668082"/>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Preliminary</a:t>
              </a:r>
            </a:p>
            <a:p>
              <a:pPr algn="ctr" rtl="0">
                <a:defRPr sz="1000"/>
              </a:pPr>
              <a:r>
                <a:rPr lang="en-US" sz="1200" b="0" i="0" strike="noStrike">
                  <a:solidFill>
                    <a:srgbClr val="000000"/>
                  </a:solidFill>
                  <a:latin typeface="Arial"/>
                  <a:cs typeface="Arial"/>
                </a:rPr>
                <a:t>Forecast</a:t>
              </a:r>
            </a:p>
          </xdr:txBody>
        </xdr:sp>
        <xdr:sp macro="" textlink="">
          <xdr:nvSpPr>
            <xdr:cNvPr id="10" name="Text Box 10">
              <a:extLst>
                <a:ext uri="{FF2B5EF4-FFF2-40B4-BE49-F238E27FC236}">
                  <a16:creationId xmlns:a16="http://schemas.microsoft.com/office/drawing/2014/main" id="{00000000-0008-0000-0100-00000A000000}"/>
                </a:ext>
              </a:extLst>
            </xdr:cNvPr>
            <xdr:cNvSpPr txBox="1">
              <a:spLocks noChangeArrowheads="1"/>
            </xdr:cNvSpPr>
          </xdr:nvSpPr>
          <xdr:spPr bwMode="auto">
            <a:xfrm>
              <a:off x="8746866" y="2164130"/>
              <a:ext cx="1841759" cy="1001081"/>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a:t>
              </a:r>
            </a:p>
            <a:p>
              <a:pPr algn="ctr" rtl="0">
                <a:defRPr sz="1000"/>
              </a:pPr>
              <a:r>
                <a:rPr lang="en-US" sz="1200" b="0" i="0" strike="noStrike">
                  <a:solidFill>
                    <a:srgbClr val="000000"/>
                  </a:solidFill>
                  <a:latin typeface="Arial"/>
                  <a:cs typeface="Arial"/>
                </a:rPr>
                <a:t> Access Optics </a:t>
              </a:r>
              <a:r>
                <a:rPr lang="en-US" sz="1200" b="0" i="0" strike="noStrike" baseline="0">
                  <a:solidFill>
                    <a:srgbClr val="000000"/>
                  </a:solidFill>
                  <a:latin typeface="Arial"/>
                  <a:cs typeface="Arial"/>
                </a:rPr>
                <a:t>forecast</a:t>
              </a:r>
              <a:endParaRPr lang="en-US" sz="1200" b="0" i="0" strike="noStrike">
                <a:solidFill>
                  <a:srgbClr val="000000"/>
                </a:solidFill>
                <a:latin typeface="Arial"/>
                <a:cs typeface="Arial"/>
              </a:endParaRPr>
            </a:p>
          </xdr:txBody>
        </xdr:sp>
        <xdr:sp macro="" textlink="">
          <xdr:nvSpPr>
            <xdr:cNvPr id="11" name="Text Box 11">
              <a:extLst>
                <a:ext uri="{FF2B5EF4-FFF2-40B4-BE49-F238E27FC236}">
                  <a16:creationId xmlns:a16="http://schemas.microsoft.com/office/drawing/2014/main" id="{00000000-0008-0000-0100-00000B000000}"/>
                </a:ext>
              </a:extLst>
            </xdr:cNvPr>
            <xdr:cNvSpPr txBox="1">
              <a:spLocks noChangeArrowheads="1"/>
            </xdr:cNvSpPr>
          </xdr:nvSpPr>
          <xdr:spPr bwMode="auto">
            <a:xfrm>
              <a:off x="7212924" y="2255032"/>
              <a:ext cx="1208764" cy="222938"/>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Sanity</a:t>
              </a:r>
              <a:r>
                <a:rPr lang="en-US" sz="1000" b="0" i="0" strike="noStrike" baseline="0">
                  <a:solidFill>
                    <a:srgbClr val="000000"/>
                  </a:solidFill>
                  <a:latin typeface="Arial"/>
                  <a:cs typeface="Arial"/>
                </a:rPr>
                <a:t> checks</a:t>
              </a:r>
              <a:endParaRPr lang="en-US" sz="1000" b="0" i="0" strike="noStrike">
                <a:solidFill>
                  <a:srgbClr val="000000"/>
                </a:solidFill>
                <a:latin typeface="Arial"/>
                <a:cs typeface="Arial"/>
              </a:endParaRPr>
            </a:p>
          </xdr:txBody>
        </xdr:sp>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flipV="1">
              <a:off x="6616497" y="2358566"/>
              <a:ext cx="580552" cy="17355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a:off x="6609324" y="2857758"/>
              <a:ext cx="571850" cy="7587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8428713" y="2387296"/>
              <a:ext cx="278466" cy="5839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flipV="1">
              <a:off x="8460463" y="2821028"/>
              <a:ext cx="278466" cy="9871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oneCellAnchor>
    <xdr:from>
      <xdr:col>8</xdr:col>
      <xdr:colOff>0</xdr:colOff>
      <xdr:row>1</xdr:row>
      <xdr:rowOff>0</xdr:rowOff>
    </xdr:from>
    <xdr:ext cx="3883489" cy="725714"/>
    <xdr:pic>
      <xdr:nvPicPr>
        <xdr:cNvPr id="22" name="Picture 21">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1"/>
        <a:stretch>
          <a:fillRect/>
        </a:stretch>
      </xdr:blipFill>
      <xdr:spPr>
        <a:xfrm>
          <a:off x="6921500" y="158750"/>
          <a:ext cx="3883489" cy="72571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12</xdr:col>
      <xdr:colOff>309563</xdr:colOff>
      <xdr:row>0</xdr:row>
      <xdr:rowOff>83344</xdr:rowOff>
    </xdr:from>
    <xdr:to>
      <xdr:col>15</xdr:col>
      <xdr:colOff>833438</xdr:colOff>
      <xdr:row>5</xdr:row>
      <xdr:rowOff>119823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3460413" y="83344"/>
          <a:ext cx="3381375" cy="1060416"/>
        </a:xfrm>
        <a:prstGeom prst="rect">
          <a:avLst/>
        </a:prstGeom>
        <a:solidFill>
          <a:schemeClr val="bg1"/>
        </a:solidFill>
      </xdr:spPr>
    </xdr:pic>
    <xdr:clientData/>
  </xdr:twoCellAnchor>
  <xdr:oneCellAnchor>
    <xdr:from>
      <xdr:col>5</xdr:col>
      <xdr:colOff>722312</xdr:colOff>
      <xdr:row>1</xdr:row>
      <xdr:rowOff>63500</xdr:rowOff>
    </xdr:from>
    <xdr:ext cx="3883489" cy="725714"/>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8080375" y="222250"/>
          <a:ext cx="3883489" cy="72571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200660</xdr:colOff>
      <xdr:row>5</xdr:row>
      <xdr:rowOff>54880</xdr:rowOff>
    </xdr:from>
    <xdr:to>
      <xdr:col>6</xdr:col>
      <xdr:colOff>625927</xdr:colOff>
      <xdr:row>25</xdr:row>
      <xdr:rowOff>45357</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40553</xdr:colOff>
      <xdr:row>5</xdr:row>
      <xdr:rowOff>62503</xdr:rowOff>
    </xdr:from>
    <xdr:to>
      <xdr:col>12</xdr:col>
      <xdr:colOff>136073</xdr:colOff>
      <xdr:row>25</xdr:row>
      <xdr:rowOff>45358</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452393</xdr:colOff>
      <xdr:row>5</xdr:row>
      <xdr:rowOff>62504</xdr:rowOff>
    </xdr:from>
    <xdr:to>
      <xdr:col>17</xdr:col>
      <xdr:colOff>680357</xdr:colOff>
      <xdr:row>25</xdr:row>
      <xdr:rowOff>45358</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2721</xdr:colOff>
      <xdr:row>7</xdr:row>
      <xdr:rowOff>25853</xdr:rowOff>
    </xdr:from>
    <xdr:to>
      <xdr:col>17</xdr:col>
      <xdr:colOff>628650</xdr:colOff>
      <xdr:row>9</xdr:row>
      <xdr:rowOff>77560</xdr:rowOff>
    </xdr:to>
    <xdr:sp macro="" textlink="H28">
      <xdr:nvSpPr>
        <xdr:cNvPr id="5" name="TextBox 1">
          <a:extLst>
            <a:ext uri="{FF2B5EF4-FFF2-40B4-BE49-F238E27FC236}">
              <a16:creationId xmlns:a16="http://schemas.microsoft.com/office/drawing/2014/main" id="{00000000-0008-0000-0300-000005000000}"/>
            </a:ext>
          </a:extLst>
        </xdr:cNvPr>
        <xdr:cNvSpPr txBox="1"/>
      </xdr:nvSpPr>
      <xdr:spPr>
        <a:xfrm>
          <a:off x="10861221" y="1372053"/>
          <a:ext cx="4105729" cy="38190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CE6CCCB1-39A0-4004-8EEC-28CC9929FF8A}" type="TxLink">
            <a:rPr lang="en-US" sz="1800" b="0" i="0" u="none" strike="noStrike">
              <a:solidFill>
                <a:srgbClr val="1F497D"/>
              </a:solidFill>
              <a:latin typeface="Calibri"/>
            </a:rPr>
            <a:pPr algn="ctr"/>
            <a:t>Total</a:t>
          </a:fld>
          <a:endParaRPr lang="en-US" sz="800"/>
        </a:p>
      </xdr:txBody>
    </xdr:sp>
    <xdr:clientData/>
  </xdr:twoCellAnchor>
  <xdr:oneCellAnchor>
    <xdr:from>
      <xdr:col>13</xdr:col>
      <xdr:colOff>0</xdr:colOff>
      <xdr:row>1</xdr:row>
      <xdr:rowOff>0</xdr:rowOff>
    </xdr:from>
    <xdr:ext cx="3883489" cy="725714"/>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4"/>
        <a:stretch>
          <a:fillRect/>
        </a:stretch>
      </xdr:blipFill>
      <xdr:spPr>
        <a:xfrm>
          <a:off x="12083143" y="163286"/>
          <a:ext cx="3883489" cy="725714"/>
        </a:xfrm>
        <a:prstGeom prst="rect">
          <a:avLst/>
        </a:prstGeom>
      </xdr:spPr>
    </xdr:pic>
    <xdr:clientData/>
  </xdr:oneCellAnchor>
</xdr:wsDr>
</file>

<file path=xl/drawings/drawing5.xml><?xml version="1.0" encoding="utf-8"?>
<c:userShapes xmlns:c="http://schemas.openxmlformats.org/drawingml/2006/chart">
  <cdr:relSizeAnchor xmlns:cdr="http://schemas.openxmlformats.org/drawingml/2006/chartDrawing">
    <cdr:from>
      <cdr:x>0.20163</cdr:x>
      <cdr:y>0.10657</cdr:y>
    </cdr:from>
    <cdr:to>
      <cdr:x>0.82134</cdr:x>
      <cdr:y>0.38807</cdr:y>
    </cdr:to>
    <cdr:sp macro="" textlink="">
      <cdr:nvSpPr>
        <cdr:cNvPr id="2" name="TextBox 1"/>
        <cdr:cNvSpPr txBox="1"/>
      </cdr:nvSpPr>
      <cdr:spPr>
        <a:xfrm xmlns:a="http://schemas.openxmlformats.org/drawingml/2006/main">
          <a:off x="1005839" y="346165"/>
          <a:ext cx="3091543"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0.33255</cdr:x>
      <cdr:y>0.14678</cdr:y>
    </cdr:from>
    <cdr:to>
      <cdr:x>0.66423</cdr:x>
      <cdr:y>0.26072</cdr:y>
    </cdr:to>
    <cdr:sp macro="" textlink="">
      <cdr:nvSpPr>
        <cdr:cNvPr id="3" name="TextBox 2"/>
        <cdr:cNvSpPr txBox="1"/>
      </cdr:nvSpPr>
      <cdr:spPr>
        <a:xfrm xmlns:a="http://schemas.openxmlformats.org/drawingml/2006/main">
          <a:off x="1658983" y="476794"/>
          <a:ext cx="1654628" cy="3701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0.09252</cdr:x>
      <cdr:y>0.09272</cdr:y>
    </cdr:from>
    <cdr:to>
      <cdr:x>0.91299</cdr:x>
      <cdr:y>0.21671</cdr:y>
    </cdr:to>
    <cdr:sp macro="" textlink="Dashboard!$H$28">
      <cdr:nvSpPr>
        <cdr:cNvPr id="4" name="TextBox 3"/>
        <cdr:cNvSpPr txBox="1"/>
      </cdr:nvSpPr>
      <cdr:spPr>
        <a:xfrm xmlns:a="http://schemas.openxmlformats.org/drawingml/2006/main">
          <a:off x="461554" y="343960"/>
          <a:ext cx="4093028" cy="46000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fld id="{AAE3D818-4731-4A2D-8DE9-BB723063640D}" type="TxLink">
            <a:rPr lang="en-US" sz="1800" b="0" i="0" u="none" strike="noStrike">
              <a:solidFill>
                <a:srgbClr val="1F497D"/>
              </a:solidFill>
              <a:latin typeface="Calibri"/>
            </a:rPr>
            <a:pPr algn="ctr"/>
            <a:t>Total</a:t>
          </a:fld>
          <a:endParaRPr lang="en-US" sz="900"/>
        </a:p>
      </cdr:txBody>
    </cdr:sp>
  </cdr:relSizeAnchor>
</c:userShapes>
</file>

<file path=xl/drawings/drawing6.xml><?xml version="1.0" encoding="utf-8"?>
<c:userShapes xmlns:c="http://schemas.openxmlformats.org/drawingml/2006/chart">
  <cdr:relSizeAnchor xmlns:cdr="http://schemas.openxmlformats.org/drawingml/2006/chartDrawing">
    <cdr:from>
      <cdr:x>0.09135</cdr:x>
      <cdr:y>0.09392</cdr:y>
    </cdr:from>
    <cdr:to>
      <cdr:x>0.91818</cdr:x>
      <cdr:y>0.22792</cdr:y>
    </cdr:to>
    <cdr:sp macro="" textlink="Dashboard!$H$28">
      <cdr:nvSpPr>
        <cdr:cNvPr id="2" name="TextBox 1"/>
        <cdr:cNvSpPr txBox="1"/>
      </cdr:nvSpPr>
      <cdr:spPr>
        <a:xfrm xmlns:a="http://schemas.openxmlformats.org/drawingml/2006/main">
          <a:off x="432979" y="347526"/>
          <a:ext cx="3918856" cy="49584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8FE562E-2347-4ED1-A13F-5443EA3EE670}" type="TxLink">
            <a:rPr lang="en-US" sz="1800" b="0" i="0" u="none" strike="noStrike">
              <a:solidFill>
                <a:srgbClr val="1F497D"/>
              </a:solidFill>
              <a:latin typeface="Calibri"/>
            </a:rPr>
            <a:pPr algn="ctr"/>
            <a:t>Total</a:t>
          </a:fld>
          <a:endParaRPr lang="en-US" sz="800"/>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1125492</xdr:colOff>
      <xdr:row>6</xdr:row>
      <xdr:rowOff>72797</xdr:rowOff>
    </xdr:from>
    <xdr:to>
      <xdr:col>6</xdr:col>
      <xdr:colOff>754062</xdr:colOff>
      <xdr:row>26</xdr:row>
      <xdr:rowOff>55108</xdr:rowOff>
    </xdr:to>
    <xdr:graphicFrame macro="">
      <xdr:nvGraphicFramePr>
        <xdr:cNvPr id="30" name="Chart 29">
          <a:extLst>
            <a:ext uri="{FF2B5EF4-FFF2-40B4-BE49-F238E27FC236}">
              <a16:creationId xmlns:a16="http://schemas.microsoft.com/office/drawing/2014/main" id="{00000000-0008-0000-04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78240</xdr:colOff>
      <xdr:row>6</xdr:row>
      <xdr:rowOff>56240</xdr:rowOff>
    </xdr:from>
    <xdr:to>
      <xdr:col>9</xdr:col>
      <xdr:colOff>544511</xdr:colOff>
      <xdr:row>26</xdr:row>
      <xdr:rowOff>38552</xdr:rowOff>
    </xdr:to>
    <xdr:graphicFrame macro="">
      <xdr:nvGraphicFramePr>
        <xdr:cNvPr id="29" name="Chart 28">
          <a:extLst>
            <a:ext uri="{FF2B5EF4-FFF2-40B4-BE49-F238E27FC236}">
              <a16:creationId xmlns:a16="http://schemas.microsoft.com/office/drawing/2014/main" id="{00000000-0008-0000-04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635</xdr:colOff>
      <xdr:row>91</xdr:row>
      <xdr:rowOff>25626</xdr:rowOff>
    </xdr:from>
    <xdr:to>
      <xdr:col>8</xdr:col>
      <xdr:colOff>732895</xdr:colOff>
      <xdr:row>111</xdr:row>
      <xdr:rowOff>117929</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873125</xdr:colOff>
      <xdr:row>91</xdr:row>
      <xdr:rowOff>25626</xdr:rowOff>
    </xdr:from>
    <xdr:to>
      <xdr:col>21</xdr:col>
      <xdr:colOff>801686</xdr:colOff>
      <xdr:row>111</xdr:row>
      <xdr:rowOff>92302</xdr:rowOff>
    </xdr:to>
    <xdr:graphicFrame macro="">
      <xdr:nvGraphicFramePr>
        <xdr:cNvPr id="7" name="Chart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298449</xdr:colOff>
      <xdr:row>153</xdr:row>
      <xdr:rowOff>68035</xdr:rowOff>
    </xdr:from>
    <xdr:to>
      <xdr:col>7</xdr:col>
      <xdr:colOff>690562</xdr:colOff>
      <xdr:row>173</xdr:row>
      <xdr:rowOff>193902</xdr:rowOff>
    </xdr:to>
    <xdr:graphicFrame macro="">
      <xdr:nvGraphicFramePr>
        <xdr:cNvPr id="8" name="Chart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15080</xdr:colOff>
      <xdr:row>153</xdr:row>
      <xdr:rowOff>91848</xdr:rowOff>
    </xdr:from>
    <xdr:to>
      <xdr:col>21</xdr:col>
      <xdr:colOff>769937</xdr:colOff>
      <xdr:row>173</xdr:row>
      <xdr:rowOff>144236</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298448</xdr:colOff>
      <xdr:row>124</xdr:row>
      <xdr:rowOff>68035</xdr:rowOff>
    </xdr:from>
    <xdr:to>
      <xdr:col>8</xdr:col>
      <xdr:colOff>476249</xdr:colOff>
      <xdr:row>145</xdr:row>
      <xdr:rowOff>193902</xdr:rowOff>
    </xdr:to>
    <xdr:graphicFrame macro="">
      <xdr:nvGraphicFramePr>
        <xdr:cNvPr id="21" name="Chart 20">
          <a:extLst>
            <a:ext uri="{FF2B5EF4-FFF2-40B4-BE49-F238E27FC236}">
              <a16:creationId xmlns:a16="http://schemas.microsoft.com/office/drawing/2014/main" id="{00000000-0008-0000-04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15080</xdr:colOff>
      <xdr:row>124</xdr:row>
      <xdr:rowOff>91848</xdr:rowOff>
    </xdr:from>
    <xdr:to>
      <xdr:col>21</xdr:col>
      <xdr:colOff>873125</xdr:colOff>
      <xdr:row>145</xdr:row>
      <xdr:rowOff>144236</xdr:rowOff>
    </xdr:to>
    <xdr:graphicFrame macro="">
      <xdr:nvGraphicFramePr>
        <xdr:cNvPr id="22" name="Chart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23250</xdr:colOff>
      <xdr:row>61</xdr:row>
      <xdr:rowOff>38551</xdr:rowOff>
    </xdr:from>
    <xdr:to>
      <xdr:col>8</xdr:col>
      <xdr:colOff>523874</xdr:colOff>
      <xdr:row>81</xdr:row>
      <xdr:rowOff>105833</xdr:rowOff>
    </xdr:to>
    <xdr:graphicFrame macro="">
      <xdr:nvGraphicFramePr>
        <xdr:cNvPr id="35" name="Chart 34">
          <a:extLst>
            <a:ext uri="{FF2B5EF4-FFF2-40B4-BE49-F238E27FC236}">
              <a16:creationId xmlns:a16="http://schemas.microsoft.com/office/drawing/2014/main" id="{00000000-0008-0000-04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871537</xdr:colOff>
      <xdr:row>183</xdr:row>
      <xdr:rowOff>99484</xdr:rowOff>
    </xdr:from>
    <xdr:to>
      <xdr:col>21</xdr:col>
      <xdr:colOff>801687</xdr:colOff>
      <xdr:row>204</xdr:row>
      <xdr:rowOff>159808</xdr:rowOff>
    </xdr:to>
    <xdr:graphicFrame macro="">
      <xdr:nvGraphicFramePr>
        <xdr:cNvPr id="39" name="Chart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74503</xdr:colOff>
      <xdr:row>287</xdr:row>
      <xdr:rowOff>129645</xdr:rowOff>
    </xdr:from>
    <xdr:to>
      <xdr:col>8</xdr:col>
      <xdr:colOff>584729</xdr:colOff>
      <xdr:row>306</xdr:row>
      <xdr:rowOff>17008</xdr:rowOff>
    </xdr:to>
    <xdr:graphicFrame macro="">
      <xdr:nvGraphicFramePr>
        <xdr:cNvPr id="40" name="Chart 39">
          <a:extLst>
            <a:ext uri="{FF2B5EF4-FFF2-40B4-BE49-F238E27FC236}">
              <a16:creationId xmlns:a16="http://schemas.microsoft.com/office/drawing/2014/main" id="{00000000-0008-0000-04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829396</xdr:colOff>
      <xdr:row>287</xdr:row>
      <xdr:rowOff>164042</xdr:rowOff>
    </xdr:from>
    <xdr:to>
      <xdr:col>21</xdr:col>
      <xdr:colOff>722312</xdr:colOff>
      <xdr:row>306</xdr:row>
      <xdr:rowOff>8319</xdr:rowOff>
    </xdr:to>
    <xdr:graphicFrame macro="">
      <xdr:nvGraphicFramePr>
        <xdr:cNvPr id="41" name="Chart 40">
          <a:extLst>
            <a:ext uri="{FF2B5EF4-FFF2-40B4-BE49-F238E27FC236}">
              <a16:creationId xmlns:a16="http://schemas.microsoft.com/office/drawing/2014/main" id="{00000000-0008-0000-04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54429</xdr:colOff>
      <xdr:row>6</xdr:row>
      <xdr:rowOff>51482</xdr:rowOff>
    </xdr:from>
    <xdr:to>
      <xdr:col>21</xdr:col>
      <xdr:colOff>317500</xdr:colOff>
      <xdr:row>25</xdr:row>
      <xdr:rowOff>36285</xdr:rowOff>
    </xdr:to>
    <xdr:graphicFrame macro="">
      <xdr:nvGraphicFramePr>
        <xdr:cNvPr id="20" name="Chart 19">
          <a:extLst>
            <a:ext uri="{FF2B5EF4-FFF2-40B4-BE49-F238E27FC236}">
              <a16:creationId xmlns:a16="http://schemas.microsoft.com/office/drawing/2014/main" id="{00000000-0008-0000-04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21</xdr:col>
      <xdr:colOff>874713</xdr:colOff>
      <xdr:row>183</xdr:row>
      <xdr:rowOff>101070</xdr:rowOff>
    </xdr:from>
    <xdr:to>
      <xdr:col>29</xdr:col>
      <xdr:colOff>293687</xdr:colOff>
      <xdr:row>204</xdr:row>
      <xdr:rowOff>149753</xdr:rowOff>
    </xdr:to>
    <xdr:graphicFrame macro="">
      <xdr:nvGraphicFramePr>
        <xdr:cNvPr id="27" name="Chart 26">
          <a:extLst>
            <a:ext uri="{FF2B5EF4-FFF2-40B4-BE49-F238E27FC236}">
              <a16:creationId xmlns:a16="http://schemas.microsoft.com/office/drawing/2014/main" id="{00000000-0008-0000-0400-00001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247500</xdr:colOff>
      <xdr:row>183</xdr:row>
      <xdr:rowOff>17842</xdr:rowOff>
    </xdr:from>
    <xdr:to>
      <xdr:col>7</xdr:col>
      <xdr:colOff>645583</xdr:colOff>
      <xdr:row>204</xdr:row>
      <xdr:rowOff>93284</xdr:rowOff>
    </xdr:to>
    <xdr:graphicFrame macro="">
      <xdr:nvGraphicFramePr>
        <xdr:cNvPr id="25" name="Chart 24">
          <a:extLst>
            <a:ext uri="{FF2B5EF4-FFF2-40B4-BE49-F238E27FC236}">
              <a16:creationId xmlns:a16="http://schemas.microsoft.com/office/drawing/2014/main" id="{00000000-0008-0000-04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730250</xdr:colOff>
      <xdr:row>183</xdr:row>
      <xdr:rowOff>51857</xdr:rowOff>
    </xdr:from>
    <xdr:to>
      <xdr:col>13</xdr:col>
      <xdr:colOff>0</xdr:colOff>
      <xdr:row>204</xdr:row>
      <xdr:rowOff>100540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13</xdr:col>
      <xdr:colOff>871537</xdr:colOff>
      <xdr:row>346</xdr:row>
      <xdr:rowOff>99484</xdr:rowOff>
    </xdr:from>
    <xdr:to>
      <xdr:col>21</xdr:col>
      <xdr:colOff>801687</xdr:colOff>
      <xdr:row>367</xdr:row>
      <xdr:rowOff>159808</xdr:rowOff>
    </xdr:to>
    <xdr:graphicFrame macro="">
      <xdr:nvGraphicFramePr>
        <xdr:cNvPr id="28" name="Chart 27">
          <a:extLst>
            <a:ext uri="{FF2B5EF4-FFF2-40B4-BE49-F238E27FC236}">
              <a16:creationId xmlns:a16="http://schemas.microsoft.com/office/drawing/2014/main" id="{00000000-0008-0000-04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21</xdr:col>
      <xdr:colOff>874713</xdr:colOff>
      <xdr:row>346</xdr:row>
      <xdr:rowOff>101070</xdr:rowOff>
    </xdr:from>
    <xdr:to>
      <xdr:col>29</xdr:col>
      <xdr:colOff>150812</xdr:colOff>
      <xdr:row>367</xdr:row>
      <xdr:rowOff>149753</xdr:rowOff>
    </xdr:to>
    <xdr:graphicFrame macro="">
      <xdr:nvGraphicFramePr>
        <xdr:cNvPr id="31" name="Chart 30">
          <a:extLst>
            <a:ext uri="{FF2B5EF4-FFF2-40B4-BE49-F238E27FC236}">
              <a16:creationId xmlns:a16="http://schemas.microsoft.com/office/drawing/2014/main" id="{00000000-0008-0000-04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247500</xdr:colOff>
      <xdr:row>346</xdr:row>
      <xdr:rowOff>17842</xdr:rowOff>
    </xdr:from>
    <xdr:to>
      <xdr:col>7</xdr:col>
      <xdr:colOff>328083</xdr:colOff>
      <xdr:row>367</xdr:row>
      <xdr:rowOff>93284</xdr:rowOff>
    </xdr:to>
    <xdr:graphicFrame macro="">
      <xdr:nvGraphicFramePr>
        <xdr:cNvPr id="32" name="Chart 31">
          <a:extLst>
            <a:ext uri="{FF2B5EF4-FFF2-40B4-BE49-F238E27FC236}">
              <a16:creationId xmlns:a16="http://schemas.microsoft.com/office/drawing/2014/main" id="{00000000-0008-0000-04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357565</xdr:colOff>
      <xdr:row>346</xdr:row>
      <xdr:rowOff>43541</xdr:rowOff>
    </xdr:from>
    <xdr:to>
      <xdr:col>13</xdr:col>
      <xdr:colOff>137582</xdr:colOff>
      <xdr:row>367</xdr:row>
      <xdr:rowOff>92224</xdr:rowOff>
    </xdr:to>
    <xdr:graphicFrame macro="">
      <xdr:nvGraphicFramePr>
        <xdr:cNvPr id="37" name="Chart 36">
          <a:extLst>
            <a:ext uri="{FF2B5EF4-FFF2-40B4-BE49-F238E27FC236}">
              <a16:creationId xmlns:a16="http://schemas.microsoft.com/office/drawing/2014/main" id="{00000000-0008-0000-04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oneCellAnchor>
    <xdr:from>
      <xdr:col>14</xdr:col>
      <xdr:colOff>1179285</xdr:colOff>
      <xdr:row>1</xdr:row>
      <xdr:rowOff>36286</xdr:rowOff>
    </xdr:from>
    <xdr:ext cx="3883489" cy="725714"/>
    <xdr:pic>
      <xdr:nvPicPr>
        <xdr:cNvPr id="38" name="Picture 37">
          <a:extLst>
            <a:ext uri="{FF2B5EF4-FFF2-40B4-BE49-F238E27FC236}">
              <a16:creationId xmlns:a16="http://schemas.microsoft.com/office/drawing/2014/main" id="{00000000-0008-0000-0400-000026000000}"/>
            </a:ext>
          </a:extLst>
        </xdr:cNvPr>
        <xdr:cNvPicPr>
          <a:picLocks noChangeAspect="1"/>
        </xdr:cNvPicPr>
      </xdr:nvPicPr>
      <xdr:blipFill>
        <a:blip xmlns:r="http://schemas.openxmlformats.org/officeDocument/2006/relationships" r:embed="rId21"/>
        <a:stretch>
          <a:fillRect/>
        </a:stretch>
      </xdr:blipFill>
      <xdr:spPr>
        <a:xfrm>
          <a:off x="12291785" y="199572"/>
          <a:ext cx="3883489" cy="725714"/>
        </a:xfrm>
        <a:prstGeom prst="rect">
          <a:avLst/>
        </a:prstGeom>
      </xdr:spPr>
    </xdr:pic>
    <xdr:clientData/>
  </xdr:oneCellAnchor>
  <xdr:twoCellAnchor>
    <xdr:from>
      <xdr:col>2</xdr:col>
      <xdr:colOff>93738</xdr:colOff>
      <xdr:row>26</xdr:row>
      <xdr:rowOff>144008</xdr:rowOff>
    </xdr:from>
    <xdr:to>
      <xdr:col>9</xdr:col>
      <xdr:colOff>381000</xdr:colOff>
      <xdr:row>49</xdr:row>
      <xdr:rowOff>63047</xdr:rowOff>
    </xdr:to>
    <xdr:graphicFrame macro="">
      <xdr:nvGraphicFramePr>
        <xdr:cNvPr id="33" name="Chart 32">
          <a:extLst>
            <a:ext uri="{FF2B5EF4-FFF2-40B4-BE49-F238E27FC236}">
              <a16:creationId xmlns:a16="http://schemas.microsoft.com/office/drawing/2014/main" id="{00000000-0008-0000-0400-00002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14</xdr:col>
      <xdr:colOff>28536</xdr:colOff>
      <xdr:row>27</xdr:row>
      <xdr:rowOff>28727</xdr:rowOff>
    </xdr:from>
    <xdr:to>
      <xdr:col>21</xdr:col>
      <xdr:colOff>432404</xdr:colOff>
      <xdr:row>49</xdr:row>
      <xdr:rowOff>102508</xdr:rowOff>
    </xdr:to>
    <xdr:graphicFrame macro="">
      <xdr:nvGraphicFramePr>
        <xdr:cNvPr id="34" name="Chart 33">
          <a:extLst>
            <a:ext uri="{FF2B5EF4-FFF2-40B4-BE49-F238E27FC236}">
              <a16:creationId xmlns:a16="http://schemas.microsoft.com/office/drawing/2014/main" id="{00000000-0008-0000-0400-00002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21584</xdr:colOff>
      <xdr:row>316</xdr:row>
      <xdr:rowOff>55562</xdr:rowOff>
    </xdr:from>
    <xdr:to>
      <xdr:col>8</xdr:col>
      <xdr:colOff>544285</xdr:colOff>
      <xdr:row>334</xdr:row>
      <xdr:rowOff>112259</xdr:rowOff>
    </xdr:to>
    <xdr:graphicFrame macro="">
      <xdr:nvGraphicFramePr>
        <xdr:cNvPr id="46" name="Chart 45">
          <a:extLst>
            <a:ext uri="{FF2B5EF4-FFF2-40B4-BE49-F238E27FC236}">
              <a16:creationId xmlns:a16="http://schemas.microsoft.com/office/drawing/2014/main" id="{00000000-0008-0000-04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13</xdr:col>
      <xdr:colOff>829396</xdr:colOff>
      <xdr:row>316</xdr:row>
      <xdr:rowOff>164042</xdr:rowOff>
    </xdr:from>
    <xdr:to>
      <xdr:col>21</xdr:col>
      <xdr:colOff>722312</xdr:colOff>
      <xdr:row>335</xdr:row>
      <xdr:rowOff>8319</xdr:rowOff>
    </xdr:to>
    <xdr:graphicFrame macro="">
      <xdr:nvGraphicFramePr>
        <xdr:cNvPr id="47" name="Chart 46">
          <a:extLst>
            <a:ext uri="{FF2B5EF4-FFF2-40B4-BE49-F238E27FC236}">
              <a16:creationId xmlns:a16="http://schemas.microsoft.com/office/drawing/2014/main" id="{00000000-0008-0000-04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21</xdr:col>
      <xdr:colOff>845725</xdr:colOff>
      <xdr:row>317</xdr:row>
      <xdr:rowOff>8013</xdr:rowOff>
    </xdr:from>
    <xdr:to>
      <xdr:col>29</xdr:col>
      <xdr:colOff>148168</xdr:colOff>
      <xdr:row>335</xdr:row>
      <xdr:rowOff>15576</xdr:rowOff>
    </xdr:to>
    <xdr:graphicFrame macro="">
      <xdr:nvGraphicFramePr>
        <xdr:cNvPr id="49" name="Chart 48">
          <a:extLst>
            <a:ext uri="{FF2B5EF4-FFF2-40B4-BE49-F238E27FC236}">
              <a16:creationId xmlns:a16="http://schemas.microsoft.com/office/drawing/2014/main" id="{00000000-0008-0000-04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22</xdr:col>
      <xdr:colOff>62441</xdr:colOff>
      <xdr:row>91</xdr:row>
      <xdr:rowOff>25626</xdr:rowOff>
    </xdr:from>
    <xdr:to>
      <xdr:col>29</xdr:col>
      <xdr:colOff>317500</xdr:colOff>
      <xdr:row>111</xdr:row>
      <xdr:rowOff>87011</xdr:rowOff>
    </xdr:to>
    <xdr:graphicFrame macro="">
      <xdr:nvGraphicFramePr>
        <xdr:cNvPr id="50" name="Chart 49">
          <a:extLst>
            <a:ext uri="{FF2B5EF4-FFF2-40B4-BE49-F238E27FC236}">
              <a16:creationId xmlns:a16="http://schemas.microsoft.com/office/drawing/2014/main" id="{00000000-0008-0000-04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13</xdr:col>
      <xdr:colOff>829204</xdr:colOff>
      <xdr:row>218</xdr:row>
      <xdr:rowOff>6956</xdr:rowOff>
    </xdr:from>
    <xdr:to>
      <xdr:col>21</xdr:col>
      <xdr:colOff>759354</xdr:colOff>
      <xdr:row>239</xdr:row>
      <xdr:rowOff>67280</xdr:rowOff>
    </xdr:to>
    <xdr:graphicFrame macro="">
      <xdr:nvGraphicFramePr>
        <xdr:cNvPr id="42" name="Chart 41">
          <a:extLst>
            <a:ext uri="{FF2B5EF4-FFF2-40B4-BE49-F238E27FC236}">
              <a16:creationId xmlns:a16="http://schemas.microsoft.com/office/drawing/2014/main" id="{00000000-0008-0000-04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247500</xdr:colOff>
      <xdr:row>218</xdr:row>
      <xdr:rowOff>17842</xdr:rowOff>
    </xdr:from>
    <xdr:to>
      <xdr:col>8</xdr:col>
      <xdr:colOff>515937</xdr:colOff>
      <xdr:row>239</xdr:row>
      <xdr:rowOff>93284</xdr:rowOff>
    </xdr:to>
    <xdr:graphicFrame macro="">
      <xdr:nvGraphicFramePr>
        <xdr:cNvPr id="44" name="Chart 43">
          <a:extLst>
            <a:ext uri="{FF2B5EF4-FFF2-40B4-BE49-F238E27FC236}">
              <a16:creationId xmlns:a16="http://schemas.microsoft.com/office/drawing/2014/main" id="{00000000-0008-0000-04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13</xdr:col>
      <xdr:colOff>871537</xdr:colOff>
      <xdr:row>254</xdr:row>
      <xdr:rowOff>99484</xdr:rowOff>
    </xdr:from>
    <xdr:to>
      <xdr:col>21</xdr:col>
      <xdr:colOff>801687</xdr:colOff>
      <xdr:row>275</xdr:row>
      <xdr:rowOff>159808</xdr:rowOff>
    </xdr:to>
    <xdr:graphicFrame macro="">
      <xdr:nvGraphicFramePr>
        <xdr:cNvPr id="48" name="Chart 47">
          <a:extLst>
            <a:ext uri="{FF2B5EF4-FFF2-40B4-BE49-F238E27FC236}">
              <a16:creationId xmlns:a16="http://schemas.microsoft.com/office/drawing/2014/main" id="{00000000-0008-0000-04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247500</xdr:colOff>
      <xdr:row>254</xdr:row>
      <xdr:rowOff>17842</xdr:rowOff>
    </xdr:from>
    <xdr:to>
      <xdr:col>8</xdr:col>
      <xdr:colOff>515937</xdr:colOff>
      <xdr:row>275</xdr:row>
      <xdr:rowOff>93284</xdr:rowOff>
    </xdr:to>
    <xdr:graphicFrame macro="">
      <xdr:nvGraphicFramePr>
        <xdr:cNvPr id="52" name="Chart 51">
          <a:extLst>
            <a:ext uri="{FF2B5EF4-FFF2-40B4-BE49-F238E27FC236}">
              <a16:creationId xmlns:a16="http://schemas.microsoft.com/office/drawing/2014/main" id="{00000000-0008-0000-04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21</xdr:col>
      <xdr:colOff>884237</xdr:colOff>
      <xdr:row>254</xdr:row>
      <xdr:rowOff>112184</xdr:rowOff>
    </xdr:from>
    <xdr:to>
      <xdr:col>29</xdr:col>
      <xdr:colOff>700087</xdr:colOff>
      <xdr:row>276</xdr:row>
      <xdr:rowOff>7408</xdr:rowOff>
    </xdr:to>
    <xdr:graphicFrame macro="">
      <xdr:nvGraphicFramePr>
        <xdr:cNvPr id="36" name="Chart 35">
          <a:extLst>
            <a:ext uri="{FF2B5EF4-FFF2-40B4-BE49-F238E27FC236}">
              <a16:creationId xmlns:a16="http://schemas.microsoft.com/office/drawing/2014/main" id="{00000000-0008-0000-04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22</xdr:col>
      <xdr:colOff>53295</xdr:colOff>
      <xdr:row>218</xdr:row>
      <xdr:rowOff>6956</xdr:rowOff>
    </xdr:from>
    <xdr:to>
      <xdr:col>30</xdr:col>
      <xdr:colOff>19731</xdr:colOff>
      <xdr:row>239</xdr:row>
      <xdr:rowOff>67280</xdr:rowOff>
    </xdr:to>
    <xdr:graphicFrame macro="">
      <xdr:nvGraphicFramePr>
        <xdr:cNvPr id="45" name="Chart 44">
          <a:extLst>
            <a:ext uri="{FF2B5EF4-FFF2-40B4-BE49-F238E27FC236}">
              <a16:creationId xmlns:a16="http://schemas.microsoft.com/office/drawing/2014/main" id="{00000000-0008-0000-04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9</xdr:col>
      <xdr:colOff>560549</xdr:colOff>
      <xdr:row>1</xdr:row>
      <xdr:rowOff>164418</xdr:rowOff>
    </xdr:from>
    <xdr:ext cx="3203878" cy="598714"/>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033263" y="327704"/>
          <a:ext cx="3203878" cy="598714"/>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11</xdr:col>
      <xdr:colOff>37419</xdr:colOff>
      <xdr:row>1</xdr:row>
      <xdr:rowOff>72571</xdr:rowOff>
    </xdr:from>
    <xdr:ext cx="3203878" cy="598714"/>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8918348" y="235857"/>
          <a:ext cx="3203878" cy="59871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T46"/>
  <sheetViews>
    <sheetView showGridLines="0" tabSelected="1" zoomScale="80" zoomScaleNormal="80" zoomScalePageLayoutView="80" workbookViewId="0"/>
  </sheetViews>
  <sheetFormatPr defaultColWidth="9.19921875" defaultRowHeight="13.15"/>
  <cols>
    <col min="1" max="1" width="4.53125" style="12" customWidth="1"/>
    <col min="2" max="2" width="36.19921875" style="12" customWidth="1"/>
    <col min="3" max="3" width="41.46484375" style="12" customWidth="1"/>
    <col min="4" max="4" width="10.46484375" style="12" bestFit="1" customWidth="1"/>
    <col min="5" max="16384" width="9.19921875" style="12"/>
  </cols>
  <sheetData>
    <row r="1" spans="1:20" ht="12.5" customHeight="1">
      <c r="A1" s="73"/>
      <c r="B1" s="73"/>
      <c r="C1" s="73"/>
      <c r="D1" s="73"/>
      <c r="E1" s="73"/>
      <c r="F1" s="73"/>
      <c r="G1" s="73"/>
      <c r="H1" s="73"/>
      <c r="I1" s="73"/>
      <c r="J1" s="73"/>
      <c r="K1" s="73"/>
      <c r="L1" s="73"/>
      <c r="M1" s="73"/>
      <c r="N1" s="73"/>
      <c r="O1" s="73"/>
      <c r="P1" s="73"/>
      <c r="Q1" s="73"/>
      <c r="R1" s="73"/>
      <c r="S1" s="73"/>
      <c r="T1" s="73"/>
    </row>
    <row r="2" spans="1:20" ht="22.5" customHeight="1">
      <c r="A2" s="73"/>
      <c r="B2" s="11" t="s">
        <v>44</v>
      </c>
      <c r="C2" s="73"/>
      <c r="E2" s="73"/>
      <c r="F2" s="73"/>
      <c r="G2" s="73"/>
      <c r="H2" s="73"/>
      <c r="I2" s="73"/>
      <c r="J2" s="73"/>
      <c r="K2" s="73"/>
      <c r="L2" s="73"/>
      <c r="M2" s="73"/>
      <c r="N2" s="73"/>
      <c r="O2" s="73"/>
      <c r="P2" s="73"/>
      <c r="Q2" s="73"/>
      <c r="R2" s="73"/>
      <c r="S2" s="73"/>
      <c r="T2" s="73"/>
    </row>
    <row r="3" spans="1:20" ht="18">
      <c r="A3" s="73"/>
      <c r="B3" s="183" t="s">
        <v>324</v>
      </c>
      <c r="C3" s="73"/>
      <c r="D3" s="73"/>
      <c r="E3" s="73"/>
      <c r="F3" s="73"/>
      <c r="G3" s="73"/>
      <c r="H3" s="73"/>
      <c r="I3" s="73"/>
      <c r="J3" s="73"/>
      <c r="K3" s="73"/>
      <c r="L3" s="73"/>
      <c r="M3" s="73"/>
      <c r="N3" s="73"/>
      <c r="O3" s="73"/>
      <c r="P3" s="73"/>
      <c r="Q3" s="73"/>
      <c r="R3" s="73"/>
      <c r="S3" s="73"/>
      <c r="T3" s="73"/>
    </row>
    <row r="4" spans="1:20" ht="18">
      <c r="A4" s="73"/>
      <c r="B4" s="11" t="s">
        <v>0</v>
      </c>
      <c r="C4" s="73"/>
      <c r="D4" s="73"/>
      <c r="E4" s="73"/>
      <c r="F4" s="73"/>
      <c r="G4" s="73"/>
      <c r="H4" s="73"/>
      <c r="I4" s="73"/>
      <c r="J4" s="73"/>
      <c r="K4" s="73"/>
      <c r="L4" s="73"/>
      <c r="M4" s="73"/>
      <c r="N4" s="73"/>
      <c r="O4" s="73"/>
      <c r="P4" s="73"/>
      <c r="Q4" s="73"/>
      <c r="R4" s="73"/>
      <c r="S4" s="73"/>
      <c r="T4" s="73"/>
    </row>
    <row r="5" spans="1:20">
      <c r="A5" s="73"/>
      <c r="C5" s="73"/>
      <c r="D5" s="73"/>
      <c r="E5" s="73"/>
      <c r="F5" s="73"/>
      <c r="G5" s="73"/>
      <c r="H5" s="73"/>
      <c r="I5" s="73"/>
      <c r="J5" s="73"/>
      <c r="K5" s="73"/>
      <c r="L5" s="73"/>
      <c r="M5" s="73"/>
      <c r="N5" s="73"/>
      <c r="O5" s="73"/>
      <c r="P5" s="73"/>
      <c r="Q5" s="73"/>
      <c r="R5" s="73"/>
      <c r="S5" s="73"/>
      <c r="T5" s="73"/>
    </row>
    <row r="6" spans="1:20" ht="12.75" customHeight="1">
      <c r="A6" s="73"/>
      <c r="B6" s="371" t="s">
        <v>300</v>
      </c>
      <c r="C6" s="371"/>
      <c r="D6" s="371"/>
      <c r="E6" s="371"/>
      <c r="F6" s="371"/>
      <c r="G6" s="371"/>
      <c r="H6" s="371"/>
      <c r="I6" s="371"/>
      <c r="J6" s="371"/>
      <c r="K6" s="371"/>
      <c r="L6" s="371"/>
      <c r="M6" s="371"/>
      <c r="N6" s="73"/>
      <c r="O6" s="73"/>
      <c r="P6" s="73"/>
      <c r="Q6" s="73"/>
      <c r="R6" s="73"/>
      <c r="S6" s="73"/>
      <c r="T6" s="73"/>
    </row>
    <row r="7" spans="1:20">
      <c r="A7" s="73"/>
      <c r="B7" s="371"/>
      <c r="C7" s="371"/>
      <c r="D7" s="371"/>
      <c r="E7" s="371"/>
      <c r="F7" s="371"/>
      <c r="G7" s="371"/>
      <c r="H7" s="371"/>
      <c r="I7" s="371"/>
      <c r="J7" s="371"/>
      <c r="K7" s="371"/>
      <c r="L7" s="371"/>
      <c r="M7" s="371"/>
      <c r="N7" s="73"/>
      <c r="O7" s="73"/>
      <c r="P7" s="73"/>
      <c r="Q7" s="73"/>
      <c r="R7" s="73"/>
      <c r="S7" s="73"/>
      <c r="T7" s="73"/>
    </row>
    <row r="8" spans="1:20">
      <c r="A8" s="73"/>
      <c r="B8" s="371"/>
      <c r="C8" s="371"/>
      <c r="D8" s="371"/>
      <c r="E8" s="371"/>
      <c r="F8" s="371"/>
      <c r="G8" s="371"/>
      <c r="H8" s="371"/>
      <c r="I8" s="371"/>
      <c r="J8" s="371"/>
      <c r="K8" s="371"/>
      <c r="L8" s="371"/>
      <c r="M8" s="371"/>
      <c r="N8" s="73"/>
      <c r="O8" s="73"/>
      <c r="P8" s="73"/>
      <c r="Q8" s="73"/>
      <c r="R8" s="73"/>
      <c r="S8" s="73"/>
      <c r="T8" s="73"/>
    </row>
    <row r="9" spans="1:20">
      <c r="A9" s="73"/>
      <c r="B9" s="371"/>
      <c r="C9" s="371"/>
      <c r="D9" s="371"/>
      <c r="E9" s="371"/>
      <c r="F9" s="371"/>
      <c r="G9" s="371"/>
      <c r="H9" s="371"/>
      <c r="I9" s="371"/>
      <c r="J9" s="371"/>
      <c r="K9" s="371"/>
      <c r="L9" s="371"/>
      <c r="M9" s="371"/>
      <c r="N9" s="73"/>
      <c r="O9" s="73"/>
      <c r="P9" s="73"/>
      <c r="Q9" s="73"/>
      <c r="R9" s="73"/>
      <c r="S9" s="73"/>
      <c r="T9" s="73"/>
    </row>
    <row r="10" spans="1:20">
      <c r="A10" s="73"/>
      <c r="B10" s="371"/>
      <c r="C10" s="371"/>
      <c r="D10" s="371"/>
      <c r="E10" s="371"/>
      <c r="F10" s="371"/>
      <c r="G10" s="371"/>
      <c r="H10" s="371"/>
      <c r="I10" s="371"/>
      <c r="J10" s="371"/>
      <c r="K10" s="371"/>
      <c r="L10" s="371"/>
      <c r="M10" s="371"/>
      <c r="N10" s="73"/>
      <c r="O10" s="73"/>
      <c r="P10" s="73"/>
      <c r="Q10" s="73"/>
      <c r="R10" s="73"/>
      <c r="S10" s="73"/>
      <c r="T10" s="73"/>
    </row>
    <row r="11" spans="1:20" ht="24" customHeight="1">
      <c r="A11" s="73"/>
      <c r="B11" s="74" t="s">
        <v>1</v>
      </c>
      <c r="C11" s="75"/>
      <c r="D11" s="73"/>
      <c r="E11" s="73"/>
      <c r="F11" s="73"/>
      <c r="G11" s="73"/>
      <c r="H11" s="73"/>
      <c r="I11" s="73"/>
      <c r="J11" s="73"/>
      <c r="K11" s="73"/>
      <c r="L11" s="73"/>
      <c r="M11" s="73"/>
      <c r="N11" s="73"/>
      <c r="O11" s="73"/>
      <c r="P11" s="73"/>
      <c r="Q11" s="73"/>
      <c r="R11" s="73"/>
      <c r="S11" s="73"/>
      <c r="T11" s="73"/>
    </row>
    <row r="12" spans="1:20" ht="24" customHeight="1">
      <c r="A12" s="73"/>
      <c r="B12" s="75" t="s">
        <v>2</v>
      </c>
      <c r="C12" s="75"/>
      <c r="D12" s="73"/>
      <c r="E12" s="73"/>
      <c r="F12" s="73"/>
      <c r="G12" s="73"/>
      <c r="H12" s="73"/>
      <c r="I12" s="73"/>
      <c r="J12" s="73"/>
      <c r="K12" s="73"/>
      <c r="L12" s="73"/>
      <c r="M12" s="73"/>
      <c r="N12" s="73"/>
      <c r="O12" s="73"/>
      <c r="P12" s="73"/>
      <c r="Q12" s="73"/>
      <c r="R12" s="73"/>
      <c r="S12" s="73"/>
      <c r="T12" s="73"/>
    </row>
    <row r="13" spans="1:20" ht="24" customHeight="1">
      <c r="A13" s="73"/>
      <c r="B13" s="75" t="s">
        <v>301</v>
      </c>
      <c r="C13" s="76"/>
      <c r="D13" s="73"/>
      <c r="E13" s="73"/>
      <c r="F13" s="73"/>
      <c r="G13" s="73"/>
      <c r="H13" s="73"/>
      <c r="I13" s="73"/>
      <c r="J13" s="73"/>
      <c r="K13" s="73"/>
      <c r="L13" s="73"/>
      <c r="M13" s="73"/>
      <c r="N13" s="73"/>
      <c r="O13" s="73"/>
      <c r="P13" s="73"/>
      <c r="Q13" s="73"/>
      <c r="R13" s="73"/>
      <c r="S13" s="73"/>
      <c r="T13" s="73"/>
    </row>
    <row r="14" spans="1:20">
      <c r="A14" s="73"/>
      <c r="C14" s="73"/>
      <c r="D14" s="73"/>
      <c r="E14" s="73"/>
      <c r="F14" s="73"/>
      <c r="G14" s="73"/>
      <c r="H14" s="73"/>
      <c r="I14" s="73"/>
      <c r="J14" s="73"/>
      <c r="K14" s="73"/>
      <c r="L14" s="73"/>
      <c r="M14" s="73"/>
      <c r="N14" s="73"/>
      <c r="O14" s="73"/>
      <c r="P14" s="73"/>
      <c r="Q14" s="73"/>
      <c r="R14" s="73"/>
      <c r="S14" s="73"/>
      <c r="T14" s="73"/>
    </row>
    <row r="15" spans="1:20">
      <c r="A15" s="73"/>
      <c r="B15" s="73"/>
      <c r="C15" s="73"/>
      <c r="D15" s="73"/>
      <c r="E15" s="73"/>
      <c r="F15" s="73"/>
      <c r="G15" s="73"/>
      <c r="H15" s="73"/>
      <c r="I15" s="73"/>
      <c r="J15" s="73"/>
      <c r="K15" s="73"/>
      <c r="L15" s="73"/>
      <c r="M15" s="73"/>
      <c r="N15" s="73"/>
      <c r="O15" s="73"/>
      <c r="P15" s="73"/>
      <c r="Q15" s="73"/>
      <c r="R15" s="73"/>
      <c r="S15" s="73"/>
      <c r="T15" s="73"/>
    </row>
    <row r="16" spans="1:20" ht="18.75" customHeight="1">
      <c r="A16" s="73"/>
      <c r="C16" s="73"/>
      <c r="D16" s="73"/>
      <c r="E16" s="73"/>
      <c r="F16" s="73" t="s">
        <v>3</v>
      </c>
      <c r="G16" s="73"/>
      <c r="H16" s="73"/>
      <c r="I16" s="73"/>
      <c r="J16" s="73"/>
      <c r="K16" s="73"/>
      <c r="L16" s="73"/>
      <c r="M16" s="73"/>
      <c r="N16" s="73"/>
      <c r="O16" s="73"/>
      <c r="P16" s="73"/>
      <c r="Q16" s="73"/>
      <c r="R16" s="73"/>
      <c r="S16" s="73"/>
      <c r="T16" s="73"/>
    </row>
    <row r="17" spans="1:20">
      <c r="A17" s="73"/>
      <c r="B17" s="73"/>
      <c r="C17" s="73"/>
      <c r="D17" s="73"/>
      <c r="E17" s="73"/>
      <c r="F17" s="73"/>
      <c r="G17" s="73"/>
      <c r="H17" s="73"/>
      <c r="I17" s="73"/>
      <c r="J17" s="73"/>
      <c r="K17" s="73"/>
      <c r="L17" s="73"/>
      <c r="M17" s="73"/>
      <c r="N17" s="73"/>
      <c r="O17" s="73"/>
      <c r="P17" s="73"/>
      <c r="Q17" s="73"/>
      <c r="R17" s="73"/>
      <c r="S17" s="73"/>
      <c r="T17" s="73"/>
    </row>
    <row r="18" spans="1:20">
      <c r="A18" s="73"/>
      <c r="B18" s="73"/>
      <c r="C18" s="73"/>
      <c r="D18" s="73"/>
      <c r="E18" s="73"/>
      <c r="F18" s="73"/>
      <c r="G18" s="73"/>
      <c r="H18" s="73"/>
      <c r="I18" s="73"/>
      <c r="J18" s="73"/>
      <c r="K18" s="73"/>
      <c r="L18" s="73"/>
      <c r="M18" s="73"/>
      <c r="N18" s="73"/>
      <c r="O18" s="73"/>
      <c r="P18" s="73"/>
      <c r="Q18" s="73"/>
      <c r="R18" s="73"/>
      <c r="S18" s="73"/>
      <c r="T18" s="73"/>
    </row>
    <row r="19" spans="1:20">
      <c r="A19" s="73"/>
      <c r="B19" s="76"/>
      <c r="C19" s="76"/>
      <c r="D19" s="73"/>
      <c r="E19" s="73"/>
      <c r="F19" s="73"/>
      <c r="G19" s="73"/>
      <c r="H19" s="73"/>
      <c r="I19" s="73"/>
      <c r="J19" s="73"/>
      <c r="K19" s="73"/>
      <c r="L19" s="73"/>
      <c r="M19" s="73"/>
      <c r="N19" s="73"/>
      <c r="O19" s="73"/>
      <c r="P19" s="73"/>
      <c r="Q19" s="73"/>
      <c r="R19" s="73"/>
      <c r="S19" s="73"/>
      <c r="T19" s="73"/>
    </row>
    <row r="20" spans="1:20">
      <c r="A20" s="73"/>
      <c r="B20" s="73"/>
      <c r="C20" s="73"/>
      <c r="D20" s="73"/>
      <c r="E20" s="73"/>
      <c r="F20" s="73"/>
      <c r="G20" s="73"/>
      <c r="H20" s="73"/>
      <c r="I20" s="73"/>
      <c r="J20" s="73"/>
      <c r="K20" s="73"/>
      <c r="L20" s="73"/>
      <c r="M20" s="73"/>
      <c r="N20" s="73"/>
      <c r="O20" s="73"/>
      <c r="P20" s="73"/>
      <c r="Q20" s="73"/>
      <c r="R20" s="73"/>
      <c r="S20" s="73"/>
      <c r="T20" s="73"/>
    </row>
    <row r="21" spans="1:20">
      <c r="A21" s="73"/>
      <c r="B21" s="73"/>
      <c r="C21" s="73"/>
      <c r="D21" s="73"/>
      <c r="E21" s="73"/>
      <c r="F21" s="73"/>
      <c r="G21" s="73"/>
      <c r="H21" s="73"/>
      <c r="I21" s="73"/>
      <c r="J21" s="73"/>
      <c r="K21" s="73"/>
      <c r="L21" s="73"/>
      <c r="M21" s="73"/>
      <c r="N21" s="73"/>
      <c r="O21" s="73"/>
      <c r="P21" s="73"/>
      <c r="Q21" s="73"/>
      <c r="R21" s="73"/>
      <c r="S21" s="73"/>
      <c r="T21" s="73"/>
    </row>
    <row r="22" spans="1:20">
      <c r="A22" s="73"/>
      <c r="B22" s="73"/>
      <c r="C22" s="73"/>
      <c r="D22" s="73"/>
      <c r="E22" s="73"/>
      <c r="F22" s="73"/>
      <c r="G22" s="73"/>
      <c r="H22" s="73"/>
      <c r="I22" s="73"/>
      <c r="J22" s="73"/>
      <c r="K22" s="73"/>
      <c r="L22" s="73"/>
      <c r="M22" s="73"/>
      <c r="N22" s="73"/>
      <c r="O22" s="73"/>
      <c r="P22" s="73"/>
      <c r="Q22" s="73"/>
      <c r="R22" s="73"/>
      <c r="S22" s="73"/>
      <c r="T22" s="73"/>
    </row>
    <row r="23" spans="1:20">
      <c r="A23" s="73"/>
      <c r="B23" s="73"/>
      <c r="C23" s="73"/>
      <c r="D23" s="73"/>
      <c r="E23" s="73"/>
      <c r="F23" s="73"/>
      <c r="G23" s="73"/>
      <c r="H23" s="73"/>
      <c r="I23" s="73"/>
      <c r="J23" s="73"/>
      <c r="K23" s="73"/>
      <c r="L23" s="73"/>
      <c r="M23" s="73"/>
      <c r="N23" s="73"/>
      <c r="O23" s="73"/>
      <c r="P23" s="73"/>
      <c r="Q23" s="73"/>
      <c r="R23" s="73"/>
      <c r="S23" s="73"/>
      <c r="T23" s="73"/>
    </row>
    <row r="24" spans="1:20">
      <c r="A24" s="73"/>
      <c r="B24" s="73"/>
      <c r="C24" s="73"/>
      <c r="D24" s="73"/>
      <c r="E24" s="73"/>
      <c r="F24" s="73"/>
      <c r="G24" s="73"/>
      <c r="H24" s="73"/>
      <c r="I24" s="73"/>
      <c r="J24" s="73"/>
      <c r="K24" s="73"/>
      <c r="L24" s="73"/>
      <c r="M24" s="73"/>
      <c r="N24" s="73"/>
      <c r="O24" s="73"/>
      <c r="P24" s="73"/>
      <c r="Q24" s="73"/>
      <c r="R24" s="73"/>
      <c r="S24" s="73"/>
      <c r="T24" s="73"/>
    </row>
    <row r="25" spans="1:20">
      <c r="A25" s="73"/>
      <c r="B25" s="73"/>
      <c r="C25" s="73"/>
      <c r="D25" s="73"/>
      <c r="E25" s="73"/>
      <c r="F25" s="73"/>
      <c r="G25" s="73"/>
      <c r="H25" s="73"/>
      <c r="I25" s="73"/>
      <c r="J25" s="73"/>
      <c r="K25" s="73"/>
      <c r="L25" s="73"/>
      <c r="M25" s="73"/>
      <c r="N25" s="73"/>
      <c r="O25" s="73"/>
      <c r="P25" s="73"/>
      <c r="Q25" s="73"/>
      <c r="R25" s="73"/>
      <c r="S25" s="73"/>
      <c r="T25" s="73"/>
    </row>
    <row r="26" spans="1:20">
      <c r="A26" s="73"/>
      <c r="B26" s="73"/>
      <c r="C26" s="73"/>
      <c r="D26" s="73"/>
      <c r="E26" s="73"/>
      <c r="F26" s="73"/>
      <c r="G26" s="73"/>
      <c r="H26" s="73"/>
      <c r="I26" s="73"/>
      <c r="J26" s="73"/>
      <c r="K26" s="73"/>
      <c r="L26" s="73"/>
      <c r="M26" s="73"/>
      <c r="N26" s="73"/>
      <c r="O26" s="73"/>
      <c r="P26" s="73"/>
      <c r="Q26" s="73"/>
      <c r="R26" s="73"/>
      <c r="S26" s="73"/>
      <c r="T26" s="73"/>
    </row>
    <row r="27" spans="1:20">
      <c r="A27" s="73"/>
      <c r="B27" s="73"/>
      <c r="C27" s="73"/>
      <c r="D27" s="73"/>
      <c r="E27" s="73"/>
      <c r="F27" s="73"/>
      <c r="G27" s="73"/>
      <c r="H27" s="73"/>
      <c r="I27" s="73"/>
      <c r="J27" s="73"/>
      <c r="K27" s="73"/>
      <c r="L27" s="73"/>
      <c r="M27" s="73"/>
      <c r="N27" s="73"/>
      <c r="O27" s="73"/>
      <c r="P27" s="73"/>
      <c r="Q27" s="73"/>
      <c r="R27" s="73"/>
      <c r="S27" s="73"/>
      <c r="T27" s="73"/>
    </row>
    <row r="28" spans="1:20">
      <c r="A28" s="73"/>
      <c r="B28" s="73"/>
      <c r="C28" s="73"/>
      <c r="D28" s="73"/>
      <c r="E28" s="73"/>
      <c r="F28" s="73"/>
      <c r="G28" s="73"/>
      <c r="H28" s="73"/>
      <c r="I28" s="73"/>
      <c r="J28" s="73"/>
      <c r="K28" s="73"/>
      <c r="L28" s="73"/>
      <c r="M28" s="73"/>
      <c r="N28" s="73"/>
      <c r="O28" s="73"/>
      <c r="P28" s="73"/>
      <c r="Q28" s="73"/>
      <c r="R28" s="73"/>
      <c r="S28" s="73"/>
      <c r="T28" s="73"/>
    </row>
    <row r="29" spans="1:20">
      <c r="A29" s="73"/>
      <c r="B29" s="73"/>
      <c r="C29" s="73"/>
      <c r="D29" s="73"/>
      <c r="E29" s="73"/>
      <c r="F29" s="73"/>
      <c r="G29" s="73"/>
      <c r="H29" s="73"/>
      <c r="I29" s="73"/>
      <c r="J29" s="73"/>
      <c r="K29" s="73"/>
      <c r="L29" s="73"/>
      <c r="M29" s="73"/>
      <c r="N29" s="73"/>
      <c r="O29" s="73"/>
      <c r="P29" s="73"/>
      <c r="Q29" s="73"/>
      <c r="R29" s="73"/>
      <c r="S29" s="73"/>
      <c r="T29" s="73"/>
    </row>
    <row r="30" spans="1:20">
      <c r="A30" s="73"/>
      <c r="B30" s="73"/>
      <c r="C30" s="73"/>
      <c r="D30" s="73"/>
      <c r="E30" s="73"/>
      <c r="F30" s="73"/>
      <c r="G30" s="73"/>
      <c r="H30" s="73"/>
      <c r="I30" s="73"/>
      <c r="J30" s="73"/>
      <c r="K30" s="73"/>
      <c r="L30" s="73"/>
      <c r="M30" s="73"/>
      <c r="N30" s="73"/>
      <c r="O30" s="73"/>
      <c r="P30" s="73"/>
      <c r="Q30" s="73"/>
      <c r="R30" s="73"/>
      <c r="S30" s="73"/>
      <c r="T30" s="73"/>
    </row>
    <row r="31" spans="1:20">
      <c r="A31" s="73"/>
      <c r="B31" s="73"/>
      <c r="C31" s="73"/>
      <c r="D31" s="73"/>
      <c r="E31" s="73"/>
      <c r="F31" s="73"/>
      <c r="G31" s="73"/>
      <c r="H31" s="73"/>
      <c r="I31" s="73"/>
      <c r="J31" s="73"/>
      <c r="K31" s="73"/>
      <c r="L31" s="73"/>
      <c r="M31" s="73"/>
      <c r="N31" s="73"/>
      <c r="O31" s="73"/>
      <c r="P31" s="73"/>
      <c r="Q31" s="73"/>
      <c r="R31" s="73"/>
      <c r="S31" s="73"/>
      <c r="T31" s="73"/>
    </row>
    <row r="32" spans="1:20">
      <c r="A32" s="73"/>
      <c r="B32" s="73"/>
      <c r="C32" s="73"/>
      <c r="D32" s="73"/>
      <c r="E32" s="73"/>
      <c r="F32" s="73"/>
      <c r="G32" s="73"/>
      <c r="H32" s="73"/>
      <c r="I32" s="73"/>
      <c r="J32" s="73"/>
      <c r="K32" s="73"/>
      <c r="L32" s="73"/>
      <c r="M32" s="73"/>
      <c r="N32" s="73"/>
      <c r="O32" s="73"/>
      <c r="P32" s="73"/>
      <c r="Q32" s="73"/>
      <c r="R32" s="73"/>
      <c r="S32" s="73"/>
      <c r="T32" s="73"/>
    </row>
    <row r="33" spans="1:20">
      <c r="A33" s="73"/>
      <c r="B33" s="73"/>
      <c r="C33" s="73"/>
      <c r="D33" s="73"/>
      <c r="E33" s="73"/>
      <c r="F33" s="73"/>
      <c r="G33" s="73"/>
      <c r="H33" s="73"/>
      <c r="I33" s="73"/>
      <c r="J33" s="73"/>
      <c r="K33" s="73"/>
      <c r="L33" s="73"/>
      <c r="M33" s="73"/>
      <c r="N33" s="73"/>
      <c r="O33" s="73"/>
      <c r="P33" s="73"/>
      <c r="Q33" s="73"/>
      <c r="R33" s="73"/>
      <c r="S33" s="73"/>
      <c r="T33" s="73"/>
    </row>
    <row r="34" spans="1:20">
      <c r="A34" s="73"/>
      <c r="B34" s="73"/>
      <c r="C34" s="73"/>
      <c r="D34" s="73"/>
      <c r="E34" s="73"/>
      <c r="F34" s="73"/>
      <c r="G34" s="73"/>
      <c r="H34" s="73"/>
      <c r="I34" s="73"/>
      <c r="J34" s="73"/>
      <c r="K34" s="73"/>
      <c r="L34" s="73"/>
      <c r="M34" s="73"/>
      <c r="N34" s="73"/>
      <c r="O34" s="73"/>
      <c r="P34" s="73"/>
      <c r="Q34" s="73"/>
      <c r="R34" s="73"/>
      <c r="S34" s="73"/>
      <c r="T34" s="73"/>
    </row>
    <row r="35" spans="1:20">
      <c r="A35" s="73"/>
      <c r="B35" s="73"/>
      <c r="C35" s="73"/>
      <c r="D35" s="73"/>
      <c r="E35" s="73"/>
      <c r="F35" s="73"/>
      <c r="G35" s="73"/>
      <c r="H35" s="73"/>
      <c r="I35" s="73"/>
      <c r="J35" s="73"/>
      <c r="K35" s="73"/>
      <c r="L35" s="73"/>
      <c r="M35" s="73"/>
      <c r="N35" s="73"/>
      <c r="O35" s="73"/>
      <c r="P35" s="73"/>
      <c r="Q35" s="73"/>
      <c r="R35" s="73"/>
      <c r="S35" s="73"/>
      <c r="T35" s="73"/>
    </row>
    <row r="36" spans="1:20">
      <c r="A36" s="73"/>
      <c r="B36" s="73"/>
      <c r="C36" s="73"/>
      <c r="D36" s="73"/>
      <c r="E36" s="73"/>
      <c r="F36" s="73"/>
      <c r="G36" s="73"/>
      <c r="H36" s="73"/>
      <c r="I36" s="73"/>
      <c r="J36" s="73"/>
      <c r="K36" s="73"/>
      <c r="L36" s="73"/>
      <c r="M36" s="73"/>
      <c r="N36" s="73"/>
      <c r="O36" s="73"/>
      <c r="P36" s="73"/>
      <c r="Q36" s="73"/>
      <c r="R36" s="73"/>
      <c r="S36" s="73"/>
      <c r="T36" s="73"/>
    </row>
    <row r="37" spans="1:20">
      <c r="A37" s="73"/>
      <c r="B37" s="73"/>
      <c r="C37" s="73"/>
      <c r="D37" s="73"/>
      <c r="E37" s="73"/>
      <c r="F37" s="73"/>
      <c r="G37" s="73"/>
      <c r="H37" s="73"/>
      <c r="I37" s="73"/>
      <c r="J37" s="73"/>
      <c r="K37" s="73"/>
      <c r="L37" s="73"/>
      <c r="M37" s="73"/>
      <c r="N37" s="73"/>
      <c r="O37" s="73"/>
      <c r="P37" s="73"/>
      <c r="Q37" s="73"/>
      <c r="R37" s="73"/>
      <c r="S37" s="73"/>
      <c r="T37" s="73"/>
    </row>
    <row r="38" spans="1:20">
      <c r="A38" s="73"/>
      <c r="B38" s="73"/>
      <c r="C38" s="73"/>
      <c r="D38" s="73"/>
      <c r="E38" s="73"/>
      <c r="F38" s="73"/>
      <c r="G38" s="73"/>
      <c r="H38" s="73"/>
      <c r="I38" s="73"/>
      <c r="J38" s="73"/>
      <c r="K38" s="73"/>
      <c r="L38" s="73"/>
      <c r="M38" s="73"/>
      <c r="N38" s="73"/>
      <c r="O38" s="73"/>
      <c r="P38" s="73"/>
      <c r="Q38" s="73"/>
      <c r="R38" s="73"/>
      <c r="S38" s="73"/>
      <c r="T38" s="73"/>
    </row>
    <row r="39" spans="1:20">
      <c r="A39" s="73"/>
      <c r="B39" s="73"/>
      <c r="C39" s="73"/>
      <c r="D39" s="73"/>
      <c r="E39" s="73"/>
      <c r="F39" s="73"/>
      <c r="G39" s="73"/>
      <c r="H39" s="73"/>
      <c r="I39" s="73"/>
      <c r="J39" s="73"/>
      <c r="K39" s="73"/>
      <c r="L39" s="73"/>
      <c r="M39" s="73"/>
      <c r="N39" s="73"/>
      <c r="O39" s="73"/>
      <c r="P39" s="73"/>
      <c r="Q39" s="73"/>
      <c r="R39" s="73"/>
      <c r="S39" s="73"/>
      <c r="T39" s="73"/>
    </row>
    <row r="40" spans="1:20">
      <c r="A40" s="73"/>
      <c r="B40" s="73"/>
      <c r="C40" s="73"/>
      <c r="D40" s="73"/>
      <c r="E40" s="73"/>
      <c r="F40" s="73"/>
      <c r="G40" s="73"/>
      <c r="H40" s="73"/>
      <c r="I40" s="73"/>
      <c r="J40" s="73"/>
      <c r="K40" s="73"/>
      <c r="L40" s="73"/>
      <c r="M40" s="73"/>
      <c r="N40" s="73"/>
      <c r="O40" s="73"/>
      <c r="P40" s="73"/>
      <c r="Q40" s="73"/>
      <c r="R40" s="73"/>
      <c r="S40" s="73"/>
      <c r="T40" s="73"/>
    </row>
    <row r="41" spans="1:20">
      <c r="A41" s="73"/>
      <c r="B41" s="73"/>
      <c r="C41" s="73"/>
      <c r="D41" s="73"/>
      <c r="E41" s="73"/>
      <c r="F41" s="73"/>
      <c r="G41" s="73"/>
      <c r="H41" s="73"/>
      <c r="I41" s="73"/>
      <c r="J41" s="73"/>
      <c r="K41" s="73"/>
      <c r="L41" s="73"/>
      <c r="M41" s="73"/>
      <c r="N41" s="73"/>
      <c r="O41" s="73"/>
      <c r="P41" s="73"/>
      <c r="Q41" s="73"/>
      <c r="R41" s="73"/>
      <c r="S41" s="73"/>
      <c r="T41" s="73"/>
    </row>
    <row r="42" spans="1:20">
      <c r="A42" s="73"/>
      <c r="B42" s="73"/>
      <c r="C42" s="73"/>
      <c r="D42" s="73"/>
      <c r="E42" s="73"/>
      <c r="F42" s="73"/>
      <c r="G42" s="73"/>
      <c r="H42" s="73"/>
      <c r="I42" s="73"/>
      <c r="J42" s="73"/>
      <c r="K42" s="73"/>
      <c r="L42" s="73"/>
      <c r="M42" s="73"/>
      <c r="N42" s="73"/>
      <c r="O42" s="73"/>
      <c r="P42" s="73"/>
      <c r="Q42" s="73"/>
      <c r="R42" s="73"/>
      <c r="S42" s="73"/>
      <c r="T42" s="73"/>
    </row>
    <row r="43" spans="1:20">
      <c r="A43" s="73"/>
      <c r="B43" s="73"/>
      <c r="C43" s="73"/>
      <c r="D43" s="73"/>
      <c r="E43" s="73"/>
      <c r="F43" s="73"/>
      <c r="G43" s="73"/>
      <c r="H43" s="73"/>
      <c r="I43" s="73"/>
      <c r="J43" s="73"/>
      <c r="K43" s="73"/>
      <c r="L43" s="73"/>
      <c r="M43" s="73"/>
      <c r="N43" s="73"/>
      <c r="O43" s="73"/>
      <c r="P43" s="73"/>
      <c r="Q43" s="73"/>
      <c r="R43" s="73"/>
      <c r="S43" s="73"/>
      <c r="T43" s="73"/>
    </row>
    <row r="44" spans="1:20">
      <c r="A44" s="73"/>
      <c r="B44" s="73"/>
      <c r="C44" s="73"/>
      <c r="D44" s="73"/>
      <c r="E44" s="73"/>
      <c r="F44" s="73"/>
      <c r="G44" s="73"/>
      <c r="H44" s="73"/>
      <c r="I44" s="73"/>
      <c r="J44" s="73"/>
      <c r="K44" s="73"/>
      <c r="L44" s="73"/>
      <c r="M44" s="73"/>
      <c r="N44" s="73"/>
      <c r="O44" s="73"/>
      <c r="P44" s="73"/>
      <c r="Q44" s="73"/>
      <c r="R44" s="73"/>
      <c r="S44" s="73"/>
      <c r="T44" s="73"/>
    </row>
    <row r="45" spans="1:20">
      <c r="A45" s="73"/>
      <c r="B45" s="73"/>
      <c r="C45" s="73"/>
      <c r="D45" s="73"/>
      <c r="E45" s="73"/>
      <c r="F45" s="73"/>
      <c r="G45" s="73"/>
      <c r="H45" s="73"/>
      <c r="I45" s="73"/>
      <c r="J45" s="73"/>
      <c r="K45" s="73"/>
      <c r="L45" s="73"/>
      <c r="M45" s="73"/>
      <c r="N45" s="73"/>
      <c r="O45" s="73"/>
      <c r="P45" s="73"/>
      <c r="Q45" s="73"/>
      <c r="R45" s="73"/>
      <c r="S45" s="73"/>
      <c r="T45" s="73"/>
    </row>
    <row r="46" spans="1:20">
      <c r="A46" s="73"/>
      <c r="B46" s="73"/>
      <c r="C46" s="73"/>
      <c r="D46" s="73"/>
      <c r="E46" s="73"/>
      <c r="F46" s="73"/>
      <c r="G46" s="73"/>
      <c r="H46" s="73"/>
      <c r="I46" s="73"/>
      <c r="J46" s="73"/>
      <c r="K46" s="73"/>
      <c r="L46" s="73"/>
      <c r="M46" s="73"/>
      <c r="N46" s="73"/>
      <c r="O46" s="73"/>
      <c r="P46" s="73"/>
      <c r="Q46" s="73"/>
      <c r="R46" s="73"/>
      <c r="S46" s="73"/>
      <c r="T46" s="73"/>
    </row>
  </sheetData>
  <mergeCells count="1">
    <mergeCell ref="B6:M10"/>
  </mergeCells>
  <pageMargins left="0.7" right="0.7" top="0.75" bottom="0.75" header="0.3" footer="0.3"/>
  <pageSetup orientation="portrait"/>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pageSetUpPr autoPageBreaks="0"/>
  </sheetPr>
  <dimension ref="B1:P72"/>
  <sheetViews>
    <sheetView showGridLines="0" zoomScale="70" zoomScaleNormal="70" zoomScalePageLayoutView="80" workbookViewId="0">
      <pane xSplit="4" ySplit="7" topLeftCell="E8" activePane="bottomRight" state="frozen"/>
      <selection activeCell="B1" sqref="B1:B5"/>
      <selection pane="topRight" activeCell="B1" sqref="B1:B5"/>
      <selection pane="bottomLeft" activeCell="B1" sqref="B1:B5"/>
      <selection pane="bottomRight"/>
    </sheetView>
  </sheetViews>
  <sheetFormatPr defaultColWidth="8.796875" defaultRowHeight="13.15"/>
  <cols>
    <col min="1" max="1" width="4.53125" style="12" customWidth="1"/>
    <col min="2" max="2" width="20.59765625" style="12" customWidth="1"/>
    <col min="3" max="3" width="13.19921875" style="12" customWidth="1"/>
    <col min="4" max="4" width="13.796875" style="12" customWidth="1"/>
    <col min="5" max="15" width="11" style="12" customWidth="1"/>
    <col min="16" max="16" width="8.796875" style="12"/>
    <col min="17" max="17" width="15.59765625" style="12" bestFit="1" customWidth="1"/>
    <col min="18" max="16384" width="8.796875" style="12"/>
  </cols>
  <sheetData>
    <row r="1" spans="2:16" ht="12.5" customHeight="1"/>
    <row r="2" spans="2:16" ht="22.5" customHeight="1">
      <c r="B2" s="11" t="str">
        <f>Introduction!$B$2</f>
        <v>LightCounting Access Optics Forecast</v>
      </c>
      <c r="J2" s="13"/>
    </row>
    <row r="3" spans="2:16" ht="18">
      <c r="B3" s="66" t="str">
        <f>Introduction!$B$3</f>
        <v>Published 23 November 2021</v>
      </c>
      <c r="C3" s="11"/>
      <c r="D3" s="11"/>
      <c r="J3" s="13"/>
    </row>
    <row r="4" spans="2:16" ht="18">
      <c r="B4" s="11" t="s">
        <v>209</v>
      </c>
      <c r="J4" s="13"/>
    </row>
    <row r="5" spans="2:16" ht="18">
      <c r="B5" s="300" t="s">
        <v>245</v>
      </c>
      <c r="C5" s="11"/>
      <c r="D5" s="11"/>
      <c r="J5" s="13"/>
    </row>
    <row r="6" spans="2:16">
      <c r="C6" s="12" t="s">
        <v>3</v>
      </c>
    </row>
    <row r="7" spans="2:16">
      <c r="B7" s="294" t="s">
        <v>41</v>
      </c>
      <c r="C7" s="295" t="s">
        <v>11</v>
      </c>
      <c r="D7" s="296" t="s">
        <v>247</v>
      </c>
      <c r="E7" s="297">
        <v>2016</v>
      </c>
      <c r="F7" s="297">
        <v>2017</v>
      </c>
      <c r="G7" s="297">
        <v>2018</v>
      </c>
      <c r="H7" s="297">
        <v>2019</v>
      </c>
      <c r="I7" s="297">
        <v>2020</v>
      </c>
      <c r="J7" s="297">
        <v>2021</v>
      </c>
      <c r="K7" s="297">
        <v>2022</v>
      </c>
      <c r="L7" s="297">
        <v>2023</v>
      </c>
      <c r="M7" s="297">
        <v>2024</v>
      </c>
      <c r="N7" s="297">
        <v>2025</v>
      </c>
      <c r="O7" s="297">
        <v>2026</v>
      </c>
      <c r="P7" s="12" t="s">
        <v>306</v>
      </c>
    </row>
    <row r="8" spans="2:16" ht="21">
      <c r="B8" s="47" t="s">
        <v>22</v>
      </c>
      <c r="E8" s="48" t="s">
        <v>42</v>
      </c>
      <c r="M8" s="25"/>
      <c r="N8" s="25"/>
      <c r="O8" s="25"/>
    </row>
    <row r="9" spans="2:16">
      <c r="B9" s="294" t="str">
        <f t="shared" ref="B9:D9" si="0">B7</f>
        <v>Speed</v>
      </c>
      <c r="C9" s="295" t="str">
        <f t="shared" si="0"/>
        <v>Reach</v>
      </c>
      <c r="D9" s="296" t="str">
        <f t="shared" si="0"/>
        <v>Form factor</v>
      </c>
      <c r="E9" s="297">
        <v>2016</v>
      </c>
      <c r="F9" s="297">
        <v>2017</v>
      </c>
      <c r="G9" s="297">
        <v>2018</v>
      </c>
      <c r="H9" s="297">
        <v>2019</v>
      </c>
      <c r="I9" s="297">
        <v>2020</v>
      </c>
      <c r="J9" s="297">
        <v>2021</v>
      </c>
      <c r="K9" s="297">
        <v>2022</v>
      </c>
      <c r="L9" s="297">
        <v>2023</v>
      </c>
      <c r="M9" s="297">
        <v>2024</v>
      </c>
      <c r="N9" s="297">
        <v>2025</v>
      </c>
      <c r="O9" s="297">
        <v>2026</v>
      </c>
    </row>
    <row r="10" spans="2:16">
      <c r="B10" s="288" t="s">
        <v>14</v>
      </c>
      <c r="C10" s="288" t="s">
        <v>187</v>
      </c>
      <c r="D10" s="288" t="s">
        <v>208</v>
      </c>
      <c r="E10" s="289">
        <v>105786.74625</v>
      </c>
      <c r="F10" s="289">
        <v>95000</v>
      </c>
      <c r="G10" s="289"/>
      <c r="H10" s="289"/>
      <c r="I10" s="289"/>
      <c r="J10" s="289"/>
      <c r="K10" s="289"/>
      <c r="L10" s="289"/>
      <c r="M10" s="289"/>
      <c r="N10" s="289"/>
      <c r="O10" s="289"/>
      <c r="P10" s="12" t="str">
        <f t="shared" ref="P10:P26" si="1">B32&amp;" "&amp;C32&amp;" "&amp;D32</f>
        <v>1 Gbps 10 km SFP</v>
      </c>
    </row>
    <row r="11" spans="2:16">
      <c r="B11" s="264" t="s">
        <v>14</v>
      </c>
      <c r="C11" s="264" t="s">
        <v>330</v>
      </c>
      <c r="D11" s="264" t="s">
        <v>208</v>
      </c>
      <c r="E11" s="15">
        <v>479566.58300000004</v>
      </c>
      <c r="F11" s="15">
        <v>487695.56</v>
      </c>
      <c r="G11" s="15"/>
      <c r="H11" s="15"/>
      <c r="I11" s="15"/>
      <c r="J11" s="15"/>
      <c r="K11" s="15"/>
      <c r="L11" s="15"/>
      <c r="M11" s="15"/>
      <c r="N11" s="15"/>
      <c r="O11" s="15"/>
      <c r="P11" s="12" t="str">
        <f t="shared" si="1"/>
        <v>1 Gbps 40 km SFP</v>
      </c>
    </row>
    <row r="12" spans="2:16">
      <c r="B12" s="264" t="s">
        <v>14</v>
      </c>
      <c r="C12" s="264" t="s">
        <v>331</v>
      </c>
      <c r="D12" s="264" t="s">
        <v>208</v>
      </c>
      <c r="E12" s="15">
        <v>59945.822875000005</v>
      </c>
      <c r="F12" s="15">
        <v>60961.945</v>
      </c>
      <c r="G12" s="15"/>
      <c r="H12" s="15"/>
      <c r="I12" s="15"/>
      <c r="J12" s="15"/>
      <c r="K12" s="15"/>
      <c r="L12" s="15"/>
      <c r="M12" s="15"/>
      <c r="N12" s="15"/>
      <c r="O12" s="15"/>
      <c r="P12" s="12" t="str">
        <f t="shared" si="1"/>
        <v>1 Gbps 80 km SFP</v>
      </c>
    </row>
    <row r="13" spans="2:16">
      <c r="B13" s="264" t="s">
        <v>17</v>
      </c>
      <c r="C13" s="264" t="s">
        <v>187</v>
      </c>
      <c r="D13" s="264" t="s">
        <v>207</v>
      </c>
      <c r="E13" s="15">
        <v>100313.28420000001</v>
      </c>
      <c r="F13" s="15">
        <v>100313.28420000001</v>
      </c>
      <c r="G13" s="15"/>
      <c r="H13" s="15"/>
      <c r="I13" s="15"/>
      <c r="J13" s="15"/>
      <c r="K13" s="15"/>
      <c r="L13" s="15"/>
      <c r="M13" s="15"/>
      <c r="N13" s="15"/>
      <c r="O13" s="15"/>
      <c r="P13" s="12" t="str">
        <f t="shared" si="1"/>
        <v>10 Gbps 10 km SFP+</v>
      </c>
    </row>
    <row r="14" spans="2:16">
      <c r="B14" s="264" t="s">
        <v>17</v>
      </c>
      <c r="C14" s="264" t="s">
        <v>330</v>
      </c>
      <c r="D14" s="264" t="s">
        <v>207</v>
      </c>
      <c r="E14" s="15">
        <v>454753.55504000001</v>
      </c>
      <c r="F14" s="15">
        <v>471932.36</v>
      </c>
      <c r="G14" s="15"/>
      <c r="H14" s="15"/>
      <c r="I14" s="15"/>
      <c r="J14" s="15"/>
      <c r="K14" s="15"/>
      <c r="L14" s="15"/>
      <c r="M14" s="15"/>
      <c r="N14" s="15"/>
      <c r="O14" s="15"/>
      <c r="P14" s="12" t="str">
        <f t="shared" si="1"/>
        <v>10 Gbps 40 km SFP+</v>
      </c>
    </row>
    <row r="15" spans="2:16">
      <c r="B15" s="264" t="s">
        <v>17</v>
      </c>
      <c r="C15" s="264" t="s">
        <v>331</v>
      </c>
      <c r="D15" s="264" t="s">
        <v>207</v>
      </c>
      <c r="E15" s="15">
        <v>56844.194380000001</v>
      </c>
      <c r="F15" s="15">
        <v>58991.544999999998</v>
      </c>
      <c r="G15" s="15"/>
      <c r="H15" s="15"/>
      <c r="I15" s="15"/>
      <c r="J15" s="15"/>
      <c r="K15" s="15"/>
      <c r="L15" s="15"/>
      <c r="M15" s="15"/>
      <c r="N15" s="15"/>
      <c r="O15" s="15"/>
      <c r="P15" s="12" t="str">
        <f t="shared" si="1"/>
        <v>10 Gbps 80 km SFP+</v>
      </c>
    </row>
    <row r="16" spans="2:16">
      <c r="B16" s="264" t="s">
        <v>19</v>
      </c>
      <c r="C16" s="264" t="s">
        <v>187</v>
      </c>
      <c r="D16" s="264" t="s">
        <v>206</v>
      </c>
      <c r="E16" s="15">
        <v>0</v>
      </c>
      <c r="F16" s="15">
        <v>2000</v>
      </c>
      <c r="G16" s="15"/>
      <c r="H16" s="15"/>
      <c r="I16" s="15"/>
      <c r="J16" s="15"/>
      <c r="K16" s="15"/>
      <c r="L16" s="15"/>
      <c r="M16" s="15"/>
      <c r="N16" s="15"/>
      <c r="O16" s="15"/>
      <c r="P16" s="12" t="str">
        <f t="shared" si="1"/>
        <v>25 Gbps 10 km SFP28</v>
      </c>
    </row>
    <row r="17" spans="2:16">
      <c r="B17" s="264" t="s">
        <v>19</v>
      </c>
      <c r="C17" s="264" t="s">
        <v>330</v>
      </c>
      <c r="D17" s="264" t="s">
        <v>206</v>
      </c>
      <c r="E17" s="15">
        <v>0</v>
      </c>
      <c r="F17" s="15">
        <v>0</v>
      </c>
      <c r="G17" s="15"/>
      <c r="H17" s="15"/>
      <c r="I17" s="15"/>
      <c r="J17" s="15"/>
      <c r="K17" s="15"/>
      <c r="L17" s="15"/>
      <c r="M17" s="15"/>
      <c r="N17" s="15"/>
      <c r="O17" s="15"/>
      <c r="P17" s="12" t="str">
        <f t="shared" si="1"/>
        <v>25 Gbps 40 km SFP28</v>
      </c>
    </row>
    <row r="18" spans="2:16">
      <c r="B18" s="264" t="s">
        <v>158</v>
      </c>
      <c r="C18" s="264" t="s">
        <v>187</v>
      </c>
      <c r="D18" s="264" t="s">
        <v>205</v>
      </c>
      <c r="E18" s="15">
        <v>0</v>
      </c>
      <c r="F18" s="15">
        <v>0</v>
      </c>
      <c r="G18" s="15"/>
      <c r="H18" s="15"/>
      <c r="I18" s="15"/>
      <c r="J18" s="15"/>
      <c r="K18" s="15"/>
      <c r="L18" s="15"/>
      <c r="M18" s="15"/>
      <c r="N18" s="15"/>
      <c r="O18" s="15"/>
      <c r="P18" s="12" t="str">
        <f t="shared" si="1"/>
        <v>50 Gbps 10 km QSFP28</v>
      </c>
    </row>
    <row r="19" spans="2:16">
      <c r="B19" s="264" t="s">
        <v>158</v>
      </c>
      <c r="C19" s="264" t="s">
        <v>330</v>
      </c>
      <c r="D19" s="264" t="s">
        <v>205</v>
      </c>
      <c r="E19" s="15">
        <v>0</v>
      </c>
      <c r="F19" s="15">
        <v>0</v>
      </c>
      <c r="G19" s="15"/>
      <c r="H19" s="15"/>
      <c r="I19" s="15"/>
      <c r="J19" s="15"/>
      <c r="K19" s="15"/>
      <c r="L19" s="15"/>
      <c r="M19" s="15"/>
      <c r="N19" s="15"/>
      <c r="O19" s="15"/>
      <c r="P19" s="12" t="str">
        <f t="shared" si="1"/>
        <v>50 Gbps 40 km QSFP28</v>
      </c>
    </row>
    <row r="20" spans="2:16">
      <c r="B20" s="264" t="s">
        <v>158</v>
      </c>
      <c r="C20" s="264" t="s">
        <v>331</v>
      </c>
      <c r="D20" s="264" t="s">
        <v>205</v>
      </c>
      <c r="E20" s="15">
        <v>0</v>
      </c>
      <c r="F20" s="15">
        <v>0</v>
      </c>
      <c r="G20" s="15"/>
      <c r="H20" s="15"/>
      <c r="I20" s="15"/>
      <c r="J20" s="15"/>
      <c r="K20" s="15"/>
      <c r="L20" s="15"/>
      <c r="M20" s="15"/>
      <c r="N20" s="15"/>
      <c r="O20" s="15"/>
      <c r="P20" s="12" t="str">
        <f t="shared" si="1"/>
        <v>50 Gbps 80 km QSFP28</v>
      </c>
    </row>
    <row r="21" spans="2:16">
      <c r="B21" s="264" t="s">
        <v>332</v>
      </c>
      <c r="C21" s="264" t="s">
        <v>187</v>
      </c>
      <c r="D21" s="264" t="s">
        <v>205</v>
      </c>
      <c r="E21" s="15">
        <v>0</v>
      </c>
      <c r="F21" s="15">
        <v>0</v>
      </c>
      <c r="G21" s="15"/>
      <c r="H21" s="15"/>
      <c r="I21" s="15"/>
      <c r="J21" s="15"/>
      <c r="K21" s="15"/>
      <c r="L21" s="15"/>
      <c r="M21" s="15"/>
      <c r="N21" s="15"/>
      <c r="O21" s="15"/>
      <c r="P21" s="12" t="str">
        <f t="shared" si="1"/>
        <v>100 Gbps LR4 10 km QSFP28</v>
      </c>
    </row>
    <row r="22" spans="2:16">
      <c r="B22" s="264" t="s">
        <v>189</v>
      </c>
      <c r="C22" s="264" t="s">
        <v>330</v>
      </c>
      <c r="D22" s="264" t="s">
        <v>205</v>
      </c>
      <c r="E22" s="15">
        <v>0</v>
      </c>
      <c r="F22" s="15">
        <v>0</v>
      </c>
      <c r="G22" s="15"/>
      <c r="H22" s="15"/>
      <c r="I22" s="15"/>
      <c r="J22" s="15"/>
      <c r="K22" s="15"/>
      <c r="L22" s="15"/>
      <c r="M22" s="15"/>
      <c r="N22" s="15"/>
      <c r="O22" s="15"/>
      <c r="P22" s="12" t="str">
        <f t="shared" si="1"/>
        <v>100 Gbps 40 km QSFP28</v>
      </c>
    </row>
    <row r="23" spans="2:16" ht="12" customHeight="1">
      <c r="B23" s="264" t="s">
        <v>246</v>
      </c>
      <c r="C23" s="264" t="s">
        <v>187</v>
      </c>
      <c r="D23" s="264" t="s">
        <v>205</v>
      </c>
      <c r="E23" s="15">
        <v>0</v>
      </c>
      <c r="F23" s="15">
        <v>0</v>
      </c>
      <c r="G23" s="15"/>
      <c r="H23" s="15"/>
      <c r="I23" s="15"/>
      <c r="J23" s="15"/>
      <c r="K23" s="15"/>
      <c r="L23" s="15"/>
      <c r="M23" s="15"/>
      <c r="N23" s="15"/>
      <c r="O23" s="15"/>
      <c r="P23" s="12" t="str">
        <f t="shared" si="1"/>
        <v>200 Gbps 10 km QSFP28</v>
      </c>
    </row>
    <row r="24" spans="2:16" ht="12" customHeight="1">
      <c r="B24" s="264" t="s">
        <v>246</v>
      </c>
      <c r="C24" s="264" t="s">
        <v>330</v>
      </c>
      <c r="D24" s="264" t="s">
        <v>205</v>
      </c>
      <c r="E24" s="15">
        <v>0</v>
      </c>
      <c r="F24" s="15">
        <v>0</v>
      </c>
      <c r="G24" s="15"/>
      <c r="H24" s="15"/>
      <c r="I24" s="15"/>
      <c r="J24" s="15"/>
      <c r="K24" s="15"/>
      <c r="L24" s="15"/>
      <c r="M24" s="15"/>
      <c r="N24" s="15"/>
      <c r="O24" s="15"/>
      <c r="P24" s="12" t="str">
        <f t="shared" si="1"/>
        <v>200 Gbps 40 km QSFP28</v>
      </c>
    </row>
    <row r="25" spans="2:16">
      <c r="B25" s="290" t="s">
        <v>248</v>
      </c>
      <c r="C25" s="264"/>
      <c r="D25" s="264"/>
      <c r="E25" s="15">
        <v>0</v>
      </c>
      <c r="F25" s="15">
        <v>0</v>
      </c>
      <c r="G25" s="15"/>
      <c r="H25" s="15"/>
      <c r="I25" s="15"/>
      <c r="J25" s="15"/>
      <c r="K25" s="15"/>
      <c r="L25" s="15"/>
      <c r="M25" s="15"/>
      <c r="N25" s="15"/>
      <c r="O25" s="15"/>
      <c r="P25" s="12" t="str">
        <f t="shared" si="1"/>
        <v xml:space="preserve">placeholder  </v>
      </c>
    </row>
    <row r="26" spans="2:16">
      <c r="B26" s="290" t="s">
        <v>248</v>
      </c>
      <c r="C26" s="264"/>
      <c r="D26" s="264"/>
      <c r="E26" s="15">
        <v>0</v>
      </c>
      <c r="F26" s="15">
        <v>0</v>
      </c>
      <c r="G26" s="15"/>
      <c r="H26" s="15"/>
      <c r="I26" s="15"/>
      <c r="J26" s="15"/>
      <c r="K26" s="15"/>
      <c r="L26" s="15"/>
      <c r="M26" s="15"/>
      <c r="N26" s="15"/>
      <c r="O26" s="15"/>
      <c r="P26" s="12" t="str">
        <f t="shared" si="1"/>
        <v xml:space="preserve">placeholder  </v>
      </c>
    </row>
    <row r="27" spans="2:16">
      <c r="B27" s="51" t="s">
        <v>30</v>
      </c>
      <c r="C27" s="52"/>
      <c r="D27" s="52"/>
      <c r="E27" s="53">
        <f t="shared" ref="E27:F27" si="2">SUM(E10:E26)</f>
        <v>1257210.1857450001</v>
      </c>
      <c r="F27" s="53">
        <f t="shared" si="2"/>
        <v>1276894.6941999998</v>
      </c>
      <c r="G27" s="53"/>
      <c r="H27" s="53"/>
      <c r="I27" s="53"/>
      <c r="J27" s="53"/>
      <c r="K27" s="53"/>
      <c r="L27" s="53"/>
      <c r="M27" s="53"/>
      <c r="N27" s="53"/>
      <c r="O27" s="53"/>
      <c r="P27" s="12" t="s">
        <v>30</v>
      </c>
    </row>
    <row r="28" spans="2:16">
      <c r="E28" s="291"/>
      <c r="F28" s="291"/>
      <c r="G28" s="291"/>
      <c r="H28" s="291"/>
      <c r="I28" s="291"/>
      <c r="J28" s="291"/>
      <c r="K28" s="291"/>
      <c r="L28" s="291"/>
      <c r="M28" s="291"/>
      <c r="N28" s="291"/>
      <c r="O28" s="291"/>
      <c r="P28" s="291"/>
    </row>
    <row r="30" spans="2:16" ht="21">
      <c r="B30" s="47" t="s">
        <v>43</v>
      </c>
      <c r="C30" s="47"/>
      <c r="D30" s="47"/>
      <c r="E30" s="13"/>
      <c r="F30" s="13"/>
      <c r="G30" s="13"/>
      <c r="H30" s="13"/>
      <c r="I30" s="13"/>
      <c r="J30" s="13"/>
      <c r="K30" s="13"/>
      <c r="L30" s="13"/>
      <c r="M30" s="13"/>
      <c r="N30" s="13"/>
      <c r="O30" s="13"/>
    </row>
    <row r="31" spans="2:16">
      <c r="B31" s="294" t="str">
        <f t="shared" ref="B31:N31" si="3">B9</f>
        <v>Speed</v>
      </c>
      <c r="C31" s="295" t="str">
        <f t="shared" si="3"/>
        <v>Reach</v>
      </c>
      <c r="D31" s="296" t="str">
        <f t="shared" si="3"/>
        <v>Form factor</v>
      </c>
      <c r="E31" s="297">
        <f t="shared" si="3"/>
        <v>2016</v>
      </c>
      <c r="F31" s="297">
        <f t="shared" si="3"/>
        <v>2017</v>
      </c>
      <c r="G31" s="297">
        <f t="shared" si="3"/>
        <v>2018</v>
      </c>
      <c r="H31" s="297">
        <f t="shared" si="3"/>
        <v>2019</v>
      </c>
      <c r="I31" s="297">
        <f t="shared" si="3"/>
        <v>2020</v>
      </c>
      <c r="J31" s="297">
        <f t="shared" si="3"/>
        <v>2021</v>
      </c>
      <c r="K31" s="297">
        <f t="shared" si="3"/>
        <v>2022</v>
      </c>
      <c r="L31" s="297">
        <f t="shared" si="3"/>
        <v>2023</v>
      </c>
      <c r="M31" s="297">
        <f t="shared" si="3"/>
        <v>2024</v>
      </c>
      <c r="N31" s="297">
        <f t="shared" si="3"/>
        <v>2025</v>
      </c>
      <c r="O31" s="297">
        <f t="shared" ref="O31" si="4">O9</f>
        <v>2026</v>
      </c>
    </row>
    <row r="32" spans="2:16">
      <c r="B32" s="288" t="str">
        <f t="shared" ref="B32:D46" si="5">B10</f>
        <v>1 Gbps</v>
      </c>
      <c r="C32" s="288" t="str">
        <f t="shared" si="5"/>
        <v>10 km</v>
      </c>
      <c r="D32" s="288" t="str">
        <f t="shared" si="5"/>
        <v>SFP</v>
      </c>
      <c r="E32" s="298">
        <v>11.313150064475876</v>
      </c>
      <c r="F32" s="298">
        <v>9.7279618337487541</v>
      </c>
      <c r="G32" s="298"/>
      <c r="H32" s="298"/>
      <c r="I32" s="298"/>
      <c r="J32" s="298"/>
      <c r="K32" s="298"/>
      <c r="L32" s="298"/>
      <c r="M32" s="298"/>
      <c r="N32" s="298"/>
      <c r="O32" s="298"/>
    </row>
    <row r="33" spans="2:15">
      <c r="B33" s="264" t="str">
        <f t="shared" si="5"/>
        <v>1 Gbps</v>
      </c>
      <c r="C33" s="264" t="str">
        <f t="shared" si="5"/>
        <v>40 km</v>
      </c>
      <c r="D33" s="264" t="str">
        <f t="shared" si="5"/>
        <v>SFP</v>
      </c>
      <c r="E33" s="292">
        <v>14.223250006112197</v>
      </c>
      <c r="F33" s="292">
        <v>11.270556706605298</v>
      </c>
      <c r="G33" s="292"/>
      <c r="H33" s="292"/>
      <c r="I33" s="292"/>
      <c r="J33" s="292"/>
      <c r="K33" s="292"/>
      <c r="L33" s="292"/>
      <c r="M33" s="292"/>
      <c r="N33" s="292"/>
      <c r="O33" s="292"/>
    </row>
    <row r="34" spans="2:15">
      <c r="B34" s="264" t="str">
        <f t="shared" si="5"/>
        <v>1 Gbps</v>
      </c>
      <c r="C34" s="264" t="str">
        <f t="shared" si="5"/>
        <v>80 km</v>
      </c>
      <c r="D34" s="264" t="str">
        <f t="shared" si="5"/>
        <v>SFP</v>
      </c>
      <c r="E34" s="292">
        <v>47.263945249069465</v>
      </c>
      <c r="F34" s="292">
        <v>42.349942382451964</v>
      </c>
      <c r="G34" s="292"/>
      <c r="H34" s="292"/>
      <c r="I34" s="292"/>
      <c r="J34" s="292"/>
      <c r="K34" s="292"/>
      <c r="L34" s="292"/>
      <c r="M34" s="292"/>
      <c r="N34" s="292"/>
      <c r="O34" s="292"/>
    </row>
    <row r="35" spans="2:15">
      <c r="B35" s="264" t="str">
        <f t="shared" si="5"/>
        <v>10 Gbps</v>
      </c>
      <c r="C35" s="264" t="str">
        <f t="shared" si="5"/>
        <v>10 km</v>
      </c>
      <c r="D35" s="264" t="str">
        <f t="shared" si="5"/>
        <v>SFP+</v>
      </c>
      <c r="E35" s="292">
        <v>38.465958311427336</v>
      </c>
      <c r="F35" s="292">
        <v>30.5</v>
      </c>
      <c r="G35" s="292"/>
      <c r="H35" s="292"/>
      <c r="I35" s="292"/>
      <c r="J35" s="292"/>
      <c r="K35" s="292"/>
      <c r="L35" s="292"/>
      <c r="M35" s="292"/>
      <c r="N35" s="292"/>
      <c r="O35" s="292"/>
    </row>
    <row r="36" spans="2:15">
      <c r="B36" s="264" t="str">
        <f t="shared" si="5"/>
        <v>10 Gbps</v>
      </c>
      <c r="C36" s="264" t="str">
        <f t="shared" si="5"/>
        <v>40 km</v>
      </c>
      <c r="D36" s="264" t="str">
        <f t="shared" si="5"/>
        <v>SFP+</v>
      </c>
      <c r="E36" s="292">
        <v>191.20778168956542</v>
      </c>
      <c r="F36" s="292">
        <v>155.78241680453388</v>
      </c>
      <c r="G36" s="292"/>
      <c r="H36" s="292"/>
      <c r="I36" s="292"/>
      <c r="J36" s="292"/>
      <c r="K36" s="292"/>
      <c r="L36" s="292"/>
      <c r="M36" s="292"/>
      <c r="N36" s="292"/>
      <c r="O36" s="292"/>
    </row>
    <row r="37" spans="2:15">
      <c r="B37" s="264" t="str">
        <f t="shared" si="5"/>
        <v>10 Gbps</v>
      </c>
      <c r="C37" s="264" t="str">
        <f t="shared" si="5"/>
        <v>80 km</v>
      </c>
      <c r="D37" s="264" t="str">
        <f t="shared" si="5"/>
        <v>SFP+</v>
      </c>
      <c r="E37" s="292">
        <v>362.31733736347383</v>
      </c>
      <c r="F37" s="292">
        <v>296.14130230693672</v>
      </c>
      <c r="G37" s="292"/>
      <c r="H37" s="292"/>
      <c r="I37" s="292"/>
      <c r="J37" s="292"/>
      <c r="K37" s="292"/>
      <c r="L37" s="292"/>
      <c r="M37" s="292"/>
      <c r="N37" s="292"/>
      <c r="O37" s="292"/>
    </row>
    <row r="38" spans="2:15">
      <c r="B38" s="264" t="str">
        <f t="shared" si="5"/>
        <v>25 Gbps</v>
      </c>
      <c r="C38" s="264" t="str">
        <f t="shared" si="5"/>
        <v>10 km</v>
      </c>
      <c r="D38" s="264" t="str">
        <f t="shared" si="5"/>
        <v>SFP28</v>
      </c>
      <c r="E38" s="292">
        <v>456.24032541776609</v>
      </c>
      <c r="F38" s="292">
        <v>324.10355668962507</v>
      </c>
      <c r="G38" s="292"/>
      <c r="H38" s="292"/>
      <c r="I38" s="292"/>
      <c r="J38" s="292"/>
      <c r="K38" s="292"/>
      <c r="L38" s="292"/>
      <c r="M38" s="292"/>
      <c r="N38" s="292"/>
      <c r="O38" s="292"/>
    </row>
    <row r="39" spans="2:15">
      <c r="B39" s="264" t="str">
        <f t="shared" si="5"/>
        <v>25 Gbps</v>
      </c>
      <c r="C39" s="264" t="str">
        <f t="shared" si="5"/>
        <v>40 km</v>
      </c>
      <c r="D39" s="264" t="str">
        <f t="shared" si="5"/>
        <v>SFP28</v>
      </c>
      <c r="E39" s="292" t="s">
        <v>220</v>
      </c>
      <c r="F39" s="292" t="s">
        <v>220</v>
      </c>
      <c r="G39" s="292"/>
      <c r="H39" s="292"/>
      <c r="I39" s="292"/>
      <c r="J39" s="292"/>
      <c r="K39" s="292"/>
      <c r="L39" s="292"/>
      <c r="M39" s="292"/>
      <c r="N39" s="292"/>
      <c r="O39" s="292"/>
    </row>
    <row r="40" spans="2:15">
      <c r="B40" s="264" t="str">
        <f t="shared" si="5"/>
        <v>50 Gbps</v>
      </c>
      <c r="C40" s="264" t="str">
        <f t="shared" si="5"/>
        <v>10 km</v>
      </c>
      <c r="D40" s="264" t="str">
        <f t="shared" si="5"/>
        <v>QSFP28</v>
      </c>
      <c r="E40" s="292">
        <v>0</v>
      </c>
      <c r="F40" s="292">
        <v>0</v>
      </c>
      <c r="G40" s="292"/>
      <c r="H40" s="299"/>
      <c r="I40" s="292"/>
      <c r="J40" s="292"/>
      <c r="K40" s="292"/>
      <c r="L40" s="292"/>
      <c r="M40" s="292"/>
      <c r="N40" s="292"/>
      <c r="O40" s="292"/>
    </row>
    <row r="41" spans="2:15">
      <c r="B41" s="264" t="str">
        <f t="shared" si="5"/>
        <v>50 Gbps</v>
      </c>
      <c r="C41" s="264" t="str">
        <f t="shared" si="5"/>
        <v>40 km</v>
      </c>
      <c r="D41" s="264" t="str">
        <f t="shared" si="5"/>
        <v>QSFP28</v>
      </c>
      <c r="E41" s="292">
        <v>0</v>
      </c>
      <c r="F41" s="292">
        <v>0</v>
      </c>
      <c r="G41" s="292"/>
      <c r="H41" s="299"/>
      <c r="I41" s="299"/>
      <c r="J41" s="292"/>
      <c r="K41" s="292"/>
      <c r="L41" s="292"/>
      <c r="M41" s="292"/>
      <c r="N41" s="292"/>
      <c r="O41" s="292"/>
    </row>
    <row r="42" spans="2:15">
      <c r="B42" s="264" t="str">
        <f t="shared" si="5"/>
        <v>50 Gbps</v>
      </c>
      <c r="C42" s="264" t="str">
        <f t="shared" si="5"/>
        <v>80 km</v>
      </c>
      <c r="D42" s="264" t="str">
        <f t="shared" si="5"/>
        <v>QSFP28</v>
      </c>
      <c r="E42" s="292">
        <v>0</v>
      </c>
      <c r="F42" s="292">
        <v>0</v>
      </c>
      <c r="G42" s="292"/>
      <c r="H42" s="292"/>
      <c r="I42" s="299"/>
      <c r="J42" s="292"/>
      <c r="K42" s="292"/>
      <c r="L42" s="292"/>
      <c r="M42" s="292"/>
      <c r="N42" s="292"/>
      <c r="O42" s="292"/>
    </row>
    <row r="43" spans="2:15">
      <c r="B43" s="264" t="str">
        <f t="shared" si="5"/>
        <v>100 Gbps LR4</v>
      </c>
      <c r="C43" s="264" t="str">
        <f t="shared" si="5"/>
        <v>10 km</v>
      </c>
      <c r="D43" s="264" t="str">
        <f t="shared" si="5"/>
        <v>QSFP28</v>
      </c>
      <c r="E43" s="292">
        <v>1938.1501024552811</v>
      </c>
      <c r="F43" s="292">
        <v>1200</v>
      </c>
      <c r="G43" s="292"/>
      <c r="H43" s="292"/>
      <c r="I43" s="292"/>
      <c r="J43" s="292"/>
      <c r="K43" s="292"/>
      <c r="L43" s="292"/>
      <c r="M43" s="292"/>
      <c r="N43" s="292"/>
      <c r="O43" s="292"/>
    </row>
    <row r="44" spans="2:15">
      <c r="B44" s="264" t="str">
        <f t="shared" si="5"/>
        <v>100 Gbps</v>
      </c>
      <c r="C44" s="264" t="str">
        <f t="shared" si="5"/>
        <v>40 km</v>
      </c>
      <c r="D44" s="264" t="str">
        <f t="shared" si="5"/>
        <v>QSFP28</v>
      </c>
      <c r="E44" s="292">
        <v>0</v>
      </c>
      <c r="F44" s="292">
        <v>0</v>
      </c>
      <c r="G44" s="292"/>
      <c r="H44" s="292"/>
      <c r="I44" s="292"/>
      <c r="J44" s="292"/>
      <c r="K44" s="292"/>
      <c r="L44" s="292"/>
      <c r="M44" s="292"/>
      <c r="N44" s="292"/>
      <c r="O44" s="292"/>
    </row>
    <row r="45" spans="2:15">
      <c r="B45" s="264" t="str">
        <f t="shared" si="5"/>
        <v>200 Gbps</v>
      </c>
      <c r="C45" s="264" t="str">
        <f t="shared" si="5"/>
        <v>10 km</v>
      </c>
      <c r="D45" s="264" t="str">
        <f t="shared" si="5"/>
        <v>QSFP28</v>
      </c>
      <c r="E45" s="292">
        <v>0</v>
      </c>
      <c r="F45" s="292">
        <v>0</v>
      </c>
      <c r="G45" s="292"/>
      <c r="H45" s="292"/>
      <c r="I45" s="292"/>
      <c r="J45" s="292"/>
      <c r="K45" s="292"/>
      <c r="L45" s="292"/>
      <c r="M45" s="292"/>
      <c r="N45" s="292"/>
      <c r="O45" s="292"/>
    </row>
    <row r="46" spans="2:15">
      <c r="B46" s="264" t="str">
        <f t="shared" si="5"/>
        <v>200 Gbps</v>
      </c>
      <c r="C46" s="264" t="str">
        <f t="shared" si="5"/>
        <v>40 km</v>
      </c>
      <c r="D46" s="264" t="str">
        <f t="shared" si="5"/>
        <v>QSFP28</v>
      </c>
      <c r="E46" s="292">
        <v>0</v>
      </c>
      <c r="F46" s="292">
        <v>0</v>
      </c>
      <c r="G46" s="292"/>
      <c r="H46" s="292"/>
      <c r="I46" s="292"/>
      <c r="J46" s="292"/>
      <c r="K46" s="292"/>
      <c r="L46" s="292"/>
      <c r="M46" s="292"/>
      <c r="N46" s="292"/>
      <c r="O46" s="292"/>
    </row>
    <row r="47" spans="2:15">
      <c r="B47" s="290" t="str">
        <f t="shared" ref="B47:B48" si="6">B25</f>
        <v>placeholder</v>
      </c>
      <c r="C47" s="264"/>
      <c r="D47" s="264"/>
      <c r="E47" s="292"/>
      <c r="F47" s="292"/>
      <c r="G47" s="292"/>
      <c r="H47" s="292"/>
      <c r="I47" s="292"/>
      <c r="J47" s="292"/>
      <c r="K47" s="292"/>
      <c r="L47" s="292"/>
      <c r="M47" s="292"/>
      <c r="N47" s="292"/>
      <c r="O47" s="292"/>
    </row>
    <row r="48" spans="2:15">
      <c r="B48" s="290" t="str">
        <f t="shared" si="6"/>
        <v>placeholder</v>
      </c>
      <c r="C48" s="264"/>
      <c r="D48" s="264"/>
      <c r="E48" s="292"/>
      <c r="F48" s="292"/>
      <c r="G48" s="292"/>
      <c r="H48" s="292"/>
      <c r="I48" s="292"/>
      <c r="J48" s="292"/>
      <c r="K48" s="292"/>
      <c r="L48" s="292"/>
      <c r="M48" s="292"/>
      <c r="N48" s="292"/>
      <c r="O48" s="292"/>
    </row>
    <row r="49" spans="2:15">
      <c r="B49" s="51" t="s">
        <v>30</v>
      </c>
      <c r="C49" s="52"/>
      <c r="D49" s="52"/>
      <c r="E49" s="44">
        <f t="shared" ref="E49:F49" si="7">E71*10^6/E27</f>
        <v>97.245278833520203</v>
      </c>
      <c r="F49" s="44">
        <f t="shared" si="7"/>
        <v>81.211748329749483</v>
      </c>
      <c r="G49" s="44"/>
      <c r="H49" s="44"/>
      <c r="I49" s="44"/>
      <c r="J49" s="44"/>
      <c r="K49" s="44"/>
      <c r="L49" s="44"/>
      <c r="M49" s="44"/>
      <c r="N49" s="44"/>
      <c r="O49" s="44"/>
    </row>
    <row r="52" spans="2:15" ht="21">
      <c r="B52" s="55" t="s">
        <v>38</v>
      </c>
      <c r="C52" s="47"/>
      <c r="D52" s="47"/>
    </row>
    <row r="53" spans="2:15">
      <c r="B53" s="294" t="str">
        <f t="shared" ref="B53:N53" si="8">B9</f>
        <v>Speed</v>
      </c>
      <c r="C53" s="295" t="str">
        <f t="shared" si="8"/>
        <v>Reach</v>
      </c>
      <c r="D53" s="296" t="str">
        <f t="shared" si="8"/>
        <v>Form factor</v>
      </c>
      <c r="E53" s="297">
        <f t="shared" si="8"/>
        <v>2016</v>
      </c>
      <c r="F53" s="297">
        <f t="shared" si="8"/>
        <v>2017</v>
      </c>
      <c r="G53" s="297">
        <f t="shared" si="8"/>
        <v>2018</v>
      </c>
      <c r="H53" s="297">
        <f t="shared" si="8"/>
        <v>2019</v>
      </c>
      <c r="I53" s="297">
        <f t="shared" si="8"/>
        <v>2020</v>
      </c>
      <c r="J53" s="297">
        <f t="shared" si="8"/>
        <v>2021</v>
      </c>
      <c r="K53" s="297">
        <f t="shared" si="8"/>
        <v>2022</v>
      </c>
      <c r="L53" s="297">
        <f t="shared" si="8"/>
        <v>2023</v>
      </c>
      <c r="M53" s="297">
        <f t="shared" si="8"/>
        <v>2024</v>
      </c>
      <c r="N53" s="297">
        <f t="shared" si="8"/>
        <v>2025</v>
      </c>
      <c r="O53" s="297">
        <f t="shared" ref="O53" si="9">O9</f>
        <v>2026</v>
      </c>
    </row>
    <row r="54" spans="2:15">
      <c r="B54" s="288" t="str">
        <f t="shared" ref="B54:D68" si="10">B10</f>
        <v>1 Gbps</v>
      </c>
      <c r="C54" s="288" t="str">
        <f t="shared" si="10"/>
        <v>10 km</v>
      </c>
      <c r="D54" s="288" t="str">
        <f t="shared" si="10"/>
        <v>SFP</v>
      </c>
      <c r="E54" s="293">
        <f t="shared" ref="E54:F54" si="11">IF(E10=0,"",(E32*E10)/1000000)</f>
        <v>1.1967813351588805</v>
      </c>
      <c r="F54" s="293">
        <f t="shared" si="11"/>
        <v>0.92415637420613173</v>
      </c>
      <c r="G54" s="293"/>
      <c r="H54" s="328"/>
      <c r="I54" s="293"/>
      <c r="J54" s="293"/>
      <c r="K54" s="293"/>
      <c r="L54" s="293"/>
      <c r="M54" s="293"/>
      <c r="N54" s="293"/>
      <c r="O54" s="293"/>
    </row>
    <row r="55" spans="2:15">
      <c r="B55" s="264" t="str">
        <f t="shared" si="10"/>
        <v>1 Gbps</v>
      </c>
      <c r="C55" s="264" t="str">
        <f t="shared" si="10"/>
        <v>40 km</v>
      </c>
      <c r="D55" s="264" t="str">
        <f t="shared" si="10"/>
        <v>SFP</v>
      </c>
      <c r="E55" s="56">
        <f t="shared" ref="E55:F55" si="12">IF(E11=0,"",(E33*E11)/1000000)</f>
        <v>6.8209954045859558</v>
      </c>
      <c r="F55" s="56">
        <f t="shared" si="12"/>
        <v>5.4966004645396263</v>
      </c>
      <c r="G55" s="56"/>
      <c r="H55" s="56"/>
      <c r="I55" s="56"/>
      <c r="J55" s="56"/>
      <c r="K55" s="56"/>
      <c r="L55" s="56"/>
      <c r="M55" s="56"/>
      <c r="N55" s="56"/>
      <c r="O55" s="56"/>
    </row>
    <row r="56" spans="2:15">
      <c r="B56" s="264" t="str">
        <f t="shared" si="10"/>
        <v>1 Gbps</v>
      </c>
      <c r="C56" s="264" t="str">
        <f t="shared" si="10"/>
        <v>80 km</v>
      </c>
      <c r="D56" s="264" t="str">
        <f t="shared" si="10"/>
        <v>SFP</v>
      </c>
      <c r="E56" s="56">
        <f t="shared" ref="E56:F56" si="13">IF(E12=0,"",(E34*E12)/1000000)</f>
        <v>2.8332760902744165</v>
      </c>
      <c r="F56" s="56">
        <f t="shared" si="13"/>
        <v>2.5817348582722057</v>
      </c>
      <c r="G56" s="56"/>
      <c r="H56" s="56"/>
      <c r="I56" s="56"/>
      <c r="J56" s="56"/>
      <c r="K56" s="56"/>
      <c r="L56" s="56"/>
      <c r="M56" s="56"/>
      <c r="N56" s="56"/>
      <c r="O56" s="56"/>
    </row>
    <row r="57" spans="2:15">
      <c r="B57" s="264" t="str">
        <f t="shared" si="10"/>
        <v>10 Gbps</v>
      </c>
      <c r="C57" s="264" t="str">
        <f t="shared" si="10"/>
        <v>10 km</v>
      </c>
      <c r="D57" s="264" t="str">
        <f t="shared" si="10"/>
        <v>SFP+</v>
      </c>
      <c r="E57" s="56">
        <f t="shared" ref="E57:F57" si="14">IF(E13=0,"",(E35*E13)/1000000)</f>
        <v>3.8586466081195629</v>
      </c>
      <c r="F57" s="56">
        <f t="shared" si="14"/>
        <v>3.0595551681000002</v>
      </c>
      <c r="G57" s="56"/>
      <c r="H57" s="56"/>
      <c r="I57" s="56"/>
      <c r="J57" s="56"/>
      <c r="K57" s="56"/>
      <c r="L57" s="56"/>
      <c r="M57" s="56"/>
      <c r="N57" s="56"/>
      <c r="O57" s="56"/>
    </row>
    <row r="58" spans="2:15">
      <c r="B58" s="264" t="str">
        <f t="shared" si="10"/>
        <v>10 Gbps</v>
      </c>
      <c r="C58" s="264" t="str">
        <f t="shared" si="10"/>
        <v>40 km</v>
      </c>
      <c r="D58" s="264" t="str">
        <f t="shared" si="10"/>
        <v>SFP+</v>
      </c>
      <c r="E58" s="56">
        <f t="shared" ref="E58:F58" si="15">IF(E14=0,"",(E36*E14)/1000000)</f>
        <v>86.952418474642101</v>
      </c>
      <c r="F58" s="56">
        <f t="shared" si="15"/>
        <v>73.518763609067335</v>
      </c>
      <c r="G58" s="56"/>
      <c r="H58" s="56"/>
      <c r="I58" s="56"/>
      <c r="J58" s="56"/>
      <c r="K58" s="56"/>
      <c r="L58" s="56"/>
      <c r="M58" s="56"/>
      <c r="N58" s="56"/>
      <c r="O58" s="56"/>
    </row>
    <row r="59" spans="2:15">
      <c r="B59" s="264" t="str">
        <f t="shared" si="10"/>
        <v>10 Gbps</v>
      </c>
      <c r="C59" s="264" t="str">
        <f t="shared" si="10"/>
        <v>80 km</v>
      </c>
      <c r="D59" s="264" t="str">
        <f t="shared" si="10"/>
        <v>SFP+</v>
      </c>
      <c r="E59" s="56">
        <f t="shared" ref="E59:F59" si="16">IF(E15=0,"",(E37*E15)/1000000)</f>
        <v>20.595637152333342</v>
      </c>
      <c r="F59" s="56">
        <f t="shared" si="16"/>
        <v>17.469832961398261</v>
      </c>
      <c r="G59" s="56"/>
      <c r="H59" s="56"/>
      <c r="I59" s="56"/>
      <c r="J59" s="56"/>
      <c r="K59" s="56"/>
      <c r="L59" s="56"/>
      <c r="M59" s="56"/>
      <c r="N59" s="56"/>
      <c r="O59" s="56"/>
    </row>
    <row r="60" spans="2:15">
      <c r="B60" s="264" t="str">
        <f t="shared" si="10"/>
        <v>25 Gbps</v>
      </c>
      <c r="C60" s="264" t="str">
        <f t="shared" si="10"/>
        <v>10 km</v>
      </c>
      <c r="D60" s="264" t="str">
        <f t="shared" si="10"/>
        <v>SFP28</v>
      </c>
      <c r="E60" s="56" t="str">
        <f t="shared" ref="E60:F60" si="17">IF(E16=0,"",(E38*E16)/1000000)</f>
        <v/>
      </c>
      <c r="F60" s="56">
        <f t="shared" si="17"/>
        <v>0.64820711337925019</v>
      </c>
      <c r="G60" s="56"/>
      <c r="H60" s="56"/>
      <c r="I60" s="56"/>
      <c r="J60" s="56"/>
      <c r="K60" s="56"/>
      <c r="L60" s="56"/>
      <c r="M60" s="56"/>
      <c r="N60" s="56"/>
      <c r="O60" s="56"/>
    </row>
    <row r="61" spans="2:15">
      <c r="B61" s="264" t="str">
        <f t="shared" si="10"/>
        <v>25 Gbps</v>
      </c>
      <c r="C61" s="264" t="str">
        <f t="shared" si="10"/>
        <v>40 km</v>
      </c>
      <c r="D61" s="264" t="str">
        <f t="shared" si="10"/>
        <v>SFP28</v>
      </c>
      <c r="E61" s="56" t="str">
        <f t="shared" ref="E61:F61" si="18">IF(E17=0,"",(E39*E17)/1000000)</f>
        <v/>
      </c>
      <c r="F61" s="56" t="str">
        <f t="shared" si="18"/>
        <v/>
      </c>
      <c r="G61" s="56"/>
      <c r="H61" s="56"/>
      <c r="I61" s="56"/>
      <c r="J61" s="56"/>
      <c r="K61" s="56"/>
      <c r="L61" s="56"/>
      <c r="M61" s="56"/>
      <c r="N61" s="56"/>
      <c r="O61" s="56"/>
    </row>
    <row r="62" spans="2:15">
      <c r="B62" s="264" t="str">
        <f t="shared" si="10"/>
        <v>50 Gbps</v>
      </c>
      <c r="C62" s="264" t="str">
        <f t="shared" si="10"/>
        <v>10 km</v>
      </c>
      <c r="D62" s="264" t="str">
        <f t="shared" si="10"/>
        <v>QSFP28</v>
      </c>
      <c r="E62" s="56" t="str">
        <f t="shared" ref="E62:F62" si="19">IF(E18=0,"",(E40*E18)/1000000)</f>
        <v/>
      </c>
      <c r="F62" s="56" t="str">
        <f t="shared" si="19"/>
        <v/>
      </c>
      <c r="G62" s="56"/>
      <c r="H62" s="56"/>
      <c r="I62" s="56"/>
      <c r="J62" s="56"/>
      <c r="K62" s="56"/>
      <c r="L62" s="56"/>
      <c r="M62" s="56"/>
      <c r="N62" s="56"/>
      <c r="O62" s="56"/>
    </row>
    <row r="63" spans="2:15">
      <c r="B63" s="264" t="str">
        <f t="shared" si="10"/>
        <v>50 Gbps</v>
      </c>
      <c r="C63" s="264" t="str">
        <f t="shared" si="10"/>
        <v>40 km</v>
      </c>
      <c r="D63" s="264" t="str">
        <f t="shared" si="10"/>
        <v>QSFP28</v>
      </c>
      <c r="E63" s="56" t="str">
        <f t="shared" ref="E63:F63" si="20">IF(E19=0,"",(E41*E19)/1000000)</f>
        <v/>
      </c>
      <c r="F63" s="56" t="str">
        <f t="shared" si="20"/>
        <v/>
      </c>
      <c r="G63" s="56"/>
      <c r="H63" s="56"/>
      <c r="I63" s="56"/>
      <c r="J63" s="56"/>
      <c r="K63" s="56"/>
      <c r="L63" s="56"/>
      <c r="M63" s="56"/>
      <c r="N63" s="56"/>
      <c r="O63" s="56"/>
    </row>
    <row r="64" spans="2:15">
      <c r="B64" s="264" t="str">
        <f t="shared" si="10"/>
        <v>50 Gbps</v>
      </c>
      <c r="C64" s="264" t="str">
        <f t="shared" si="10"/>
        <v>80 km</v>
      </c>
      <c r="D64" s="264" t="str">
        <f t="shared" si="10"/>
        <v>QSFP28</v>
      </c>
      <c r="E64" s="56" t="str">
        <f t="shared" ref="E64:F64" si="21">IF(E20=0,"",(E42*E20)/1000000)</f>
        <v/>
      </c>
      <c r="F64" s="56" t="str">
        <f t="shared" si="21"/>
        <v/>
      </c>
      <c r="G64" s="56"/>
      <c r="H64" s="56"/>
      <c r="I64" s="56"/>
      <c r="J64" s="56"/>
      <c r="K64" s="56"/>
      <c r="L64" s="56"/>
      <c r="M64" s="56"/>
      <c r="N64" s="56"/>
      <c r="O64" s="56"/>
    </row>
    <row r="65" spans="2:15">
      <c r="B65" s="264" t="str">
        <f t="shared" si="10"/>
        <v>100 Gbps LR4</v>
      </c>
      <c r="C65" s="264" t="str">
        <f t="shared" si="10"/>
        <v>10 km</v>
      </c>
      <c r="D65" s="264" t="str">
        <f t="shared" si="10"/>
        <v>QSFP28</v>
      </c>
      <c r="E65" s="56" t="str">
        <f t="shared" ref="E65:F65" si="22">IF(E21=0,"",(E43*E21)/1000000)</f>
        <v/>
      </c>
      <c r="F65" s="56" t="str">
        <f t="shared" si="22"/>
        <v/>
      </c>
      <c r="G65" s="56"/>
      <c r="H65" s="56"/>
      <c r="I65" s="56"/>
      <c r="J65" s="56"/>
      <c r="K65" s="56"/>
      <c r="L65" s="56"/>
      <c r="M65" s="56"/>
      <c r="N65" s="56"/>
      <c r="O65" s="56"/>
    </row>
    <row r="66" spans="2:15">
      <c r="B66" s="264" t="str">
        <f t="shared" si="10"/>
        <v>100 Gbps</v>
      </c>
      <c r="C66" s="264" t="str">
        <f t="shared" si="10"/>
        <v>40 km</v>
      </c>
      <c r="D66" s="264" t="str">
        <f t="shared" si="10"/>
        <v>QSFP28</v>
      </c>
      <c r="E66" s="56" t="str">
        <f t="shared" ref="E66:F66" si="23">IF(E22=0,"",(E44*E22)/1000000)</f>
        <v/>
      </c>
      <c r="F66" s="56" t="str">
        <f t="shared" si="23"/>
        <v/>
      </c>
      <c r="G66" s="56"/>
      <c r="H66" s="56"/>
      <c r="I66" s="56"/>
      <c r="J66" s="56"/>
      <c r="K66" s="56"/>
      <c r="L66" s="56"/>
      <c r="M66" s="56"/>
      <c r="N66" s="56"/>
      <c r="O66" s="56"/>
    </row>
    <row r="67" spans="2:15">
      <c r="B67" s="264" t="str">
        <f t="shared" si="10"/>
        <v>200 Gbps</v>
      </c>
      <c r="C67" s="264" t="str">
        <f t="shared" si="10"/>
        <v>10 km</v>
      </c>
      <c r="D67" s="264" t="str">
        <f t="shared" si="10"/>
        <v>QSFP28</v>
      </c>
      <c r="E67" s="56" t="str">
        <f t="shared" ref="E67:F67" si="24">IF(E23=0,"",(E45*E23)/1000000)</f>
        <v/>
      </c>
      <c r="F67" s="56" t="str">
        <f t="shared" si="24"/>
        <v/>
      </c>
      <c r="G67" s="56"/>
      <c r="H67" s="56"/>
      <c r="I67" s="56"/>
      <c r="J67" s="56"/>
      <c r="K67" s="56"/>
      <c r="L67" s="56"/>
      <c r="M67" s="56"/>
      <c r="N67" s="56"/>
      <c r="O67" s="56"/>
    </row>
    <row r="68" spans="2:15">
      <c r="B68" s="264" t="str">
        <f t="shared" si="10"/>
        <v>200 Gbps</v>
      </c>
      <c r="C68" s="264" t="str">
        <f t="shared" si="10"/>
        <v>40 km</v>
      </c>
      <c r="D68" s="264" t="str">
        <f t="shared" si="10"/>
        <v>QSFP28</v>
      </c>
      <c r="E68" s="56" t="str">
        <f t="shared" ref="E68:F68" si="25">IF(E24=0,"",(E46*E24)/1000000)</f>
        <v/>
      </c>
      <c r="F68" s="56" t="str">
        <f t="shared" si="25"/>
        <v/>
      </c>
      <c r="G68" s="56"/>
      <c r="H68" s="56"/>
      <c r="I68" s="56"/>
      <c r="J68" s="56"/>
      <c r="K68" s="56"/>
      <c r="L68" s="56"/>
      <c r="M68" s="56"/>
      <c r="N68" s="56"/>
      <c r="O68" s="56"/>
    </row>
    <row r="69" spans="2:15">
      <c r="B69" s="290" t="str">
        <f t="shared" ref="B69:B70" si="26">B25</f>
        <v>placeholder</v>
      </c>
      <c r="C69" s="264"/>
      <c r="D69" s="264"/>
      <c r="E69" s="56"/>
      <c r="F69" s="56"/>
      <c r="G69" s="56"/>
      <c r="H69" s="56"/>
      <c r="I69" s="56"/>
      <c r="J69" s="56"/>
      <c r="K69" s="56"/>
      <c r="L69" s="56"/>
      <c r="M69" s="56"/>
      <c r="N69" s="56"/>
      <c r="O69" s="56"/>
    </row>
    <row r="70" spans="2:15">
      <c r="B70" s="290" t="str">
        <f t="shared" si="26"/>
        <v>placeholder</v>
      </c>
      <c r="C70" s="264"/>
      <c r="D70" s="264"/>
      <c r="E70" s="56"/>
      <c r="F70" s="56"/>
      <c r="G70" s="56"/>
      <c r="H70" s="56"/>
      <c r="I70" s="56"/>
      <c r="J70" s="56"/>
      <c r="K70" s="56"/>
      <c r="L70" s="56"/>
      <c r="M70" s="56"/>
      <c r="N70" s="56"/>
      <c r="O70" s="56"/>
    </row>
    <row r="71" spans="2:15">
      <c r="B71" s="51" t="s">
        <v>30</v>
      </c>
      <c r="C71" s="52"/>
      <c r="D71" s="52"/>
      <c r="E71" s="57">
        <f t="shared" ref="E71:F71" si="27">SUM(E54:E70)</f>
        <v>122.25775506511425</v>
      </c>
      <c r="F71" s="57">
        <f t="shared" si="27"/>
        <v>103.69885054896281</v>
      </c>
      <c r="G71" s="57"/>
      <c r="H71" s="57"/>
      <c r="I71" s="57"/>
      <c r="J71" s="57"/>
      <c r="K71" s="57"/>
      <c r="L71" s="57"/>
      <c r="M71" s="57"/>
      <c r="N71" s="57"/>
      <c r="O71" s="57"/>
    </row>
    <row r="72" spans="2:15">
      <c r="E72" s="208"/>
      <c r="F72" s="208"/>
      <c r="G72" s="208"/>
      <c r="H72" s="208"/>
      <c r="I72" s="208"/>
      <c r="J72" s="208"/>
      <c r="K72" s="208"/>
      <c r="L72" s="208"/>
      <c r="M72" s="208"/>
      <c r="N72" s="208"/>
      <c r="O72" s="208"/>
    </row>
  </sheetData>
  <pageMargins left="0.7" right="0.7" top="0.75" bottom="0.75" header="0.3" footer="0.3"/>
  <pageSetup orientation="portrait"/>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sheetPr>
  <dimension ref="A1:X236"/>
  <sheetViews>
    <sheetView showGridLines="0" zoomScale="70" zoomScaleNormal="70" workbookViewId="0"/>
  </sheetViews>
  <sheetFormatPr defaultColWidth="8.73046875" defaultRowHeight="13.15"/>
  <cols>
    <col min="1" max="1" width="4.53125" style="12" customWidth="1"/>
    <col min="2" max="2" width="16.46484375" style="12" customWidth="1"/>
    <col min="3" max="3" width="12.46484375" style="12" customWidth="1"/>
    <col min="4" max="4" width="15.19921875" style="12" customWidth="1"/>
    <col min="5" max="5" width="12.796875" style="12" customWidth="1"/>
    <col min="6" max="6" width="12.9296875" style="12" customWidth="1"/>
    <col min="7" max="7" width="11.59765625" style="12" customWidth="1"/>
    <col min="8" max="12" width="9.9296875" style="12" customWidth="1"/>
    <col min="13" max="13" width="12.33203125" style="12" customWidth="1"/>
    <col min="14" max="14" width="10.53125" style="12" customWidth="1"/>
    <col min="15" max="15" width="11.73046875" style="12" customWidth="1"/>
    <col min="16" max="16" width="11.06640625" style="12" customWidth="1"/>
    <col min="17" max="17" width="11.06640625" style="12" bestFit="1" customWidth="1"/>
    <col min="18" max="18" width="11.33203125" style="12" customWidth="1"/>
    <col min="19" max="19" width="11.46484375" style="12" customWidth="1"/>
    <col min="20" max="22" width="9.46484375" style="12" bestFit="1" customWidth="1"/>
    <col min="23" max="23" width="11.46484375" style="12" bestFit="1" customWidth="1"/>
    <col min="24" max="24" width="9.19921875" style="12" bestFit="1" customWidth="1"/>
    <col min="25" max="25" width="10.06640625" style="12" bestFit="1" customWidth="1"/>
    <col min="26" max="35" width="8.73046875" style="12"/>
    <col min="36" max="36" width="9.9296875" style="12" customWidth="1"/>
    <col min="37" max="38" width="9.46484375" style="12" customWidth="1"/>
    <col min="39" max="16384" width="8.73046875" style="12"/>
  </cols>
  <sheetData>
    <row r="1" spans="2:23" ht="12.5" customHeight="1">
      <c r="B1" s="201"/>
      <c r="C1" s="201"/>
      <c r="D1" s="201"/>
      <c r="N1" s="13"/>
      <c r="O1" s="13"/>
      <c r="P1" s="200"/>
      <c r="Q1" s="200"/>
      <c r="R1" s="200"/>
    </row>
    <row r="2" spans="2:23" ht="22.5" customHeight="1">
      <c r="B2" s="211" t="str">
        <f>Introduction!$B$2</f>
        <v>LightCounting Access Optics Forecast</v>
      </c>
      <c r="C2" s="211"/>
      <c r="D2" s="211"/>
      <c r="N2" s="13"/>
      <c r="O2" s="13"/>
      <c r="P2" s="200"/>
      <c r="Q2" s="200"/>
      <c r="R2" s="200"/>
      <c r="S2" s="12" t="s">
        <v>3</v>
      </c>
      <c r="V2" s="46"/>
      <c r="W2" s="46"/>
    </row>
    <row r="3" spans="2:23" ht="18">
      <c r="B3" s="212" t="str">
        <f>Introduction!$B$3</f>
        <v>Published 23 November 2021</v>
      </c>
      <c r="C3" s="201"/>
      <c r="D3" s="201"/>
      <c r="M3" s="13"/>
      <c r="N3" s="13"/>
      <c r="O3" s="13"/>
      <c r="P3" s="200"/>
      <c r="Q3" s="200"/>
      <c r="R3" s="200"/>
    </row>
    <row r="4" spans="2:23" ht="18">
      <c r="B4" s="211" t="s">
        <v>172</v>
      </c>
      <c r="C4" s="211"/>
      <c r="D4" s="211"/>
      <c r="N4" s="13"/>
      <c r="O4" s="13"/>
      <c r="P4" s="200"/>
      <c r="Q4" s="200"/>
      <c r="R4" s="200"/>
    </row>
    <row r="5" spans="2:23" ht="18">
      <c r="B5" s="211"/>
      <c r="C5" s="211"/>
      <c r="D5" s="211"/>
      <c r="N5" s="13"/>
      <c r="O5" s="13"/>
      <c r="P5" s="200"/>
      <c r="Q5" s="200"/>
      <c r="R5" s="200"/>
    </row>
    <row r="6" spans="2:23" ht="23.25">
      <c r="B6" s="352" t="s">
        <v>254</v>
      </c>
      <c r="C6" s="211"/>
      <c r="D6" s="211"/>
      <c r="N6" s="13"/>
      <c r="O6" s="13"/>
      <c r="P6" s="200"/>
      <c r="Q6" s="200"/>
      <c r="R6" s="200"/>
    </row>
    <row r="7" spans="2:23" ht="18">
      <c r="B7" s="211"/>
      <c r="C7" s="211"/>
      <c r="D7" s="211"/>
      <c r="N7" s="13"/>
      <c r="O7" s="13"/>
      <c r="P7" s="200"/>
      <c r="Q7" s="200"/>
      <c r="R7" s="200"/>
    </row>
    <row r="26" spans="2:13">
      <c r="B26" s="176" t="s">
        <v>173</v>
      </c>
      <c r="D26" s="12" t="s">
        <v>174</v>
      </c>
    </row>
    <row r="27" spans="2:13">
      <c r="B27" s="12" t="s">
        <v>176</v>
      </c>
    </row>
    <row r="28" spans="2:13">
      <c r="C28" s="151">
        <v>2016</v>
      </c>
      <c r="D28" s="151">
        <v>2017</v>
      </c>
      <c r="E28" s="151">
        <v>2018</v>
      </c>
      <c r="F28" s="151">
        <v>2019</v>
      </c>
      <c r="G28" s="151">
        <v>2020</v>
      </c>
      <c r="H28" s="151">
        <v>2021</v>
      </c>
      <c r="I28" s="151">
        <v>2022</v>
      </c>
      <c r="J28" s="151">
        <v>2023</v>
      </c>
      <c r="K28" s="151">
        <v>2024</v>
      </c>
      <c r="L28" s="151">
        <v>2025</v>
      </c>
      <c r="M28" s="151">
        <v>2026</v>
      </c>
    </row>
    <row r="29" spans="2:13">
      <c r="B29" s="27" t="s">
        <v>175</v>
      </c>
      <c r="C29" s="190">
        <f>Summary!P121-SUM(C30:C32)</f>
        <v>1100.4178229468587</v>
      </c>
      <c r="D29" s="190">
        <f>Summary!Q121-SUM(D30:D32)</f>
        <v>771.576647195335</v>
      </c>
      <c r="E29" s="190"/>
      <c r="F29" s="190"/>
      <c r="G29" s="190"/>
      <c r="H29" s="190"/>
      <c r="I29" s="190"/>
      <c r="J29" s="190"/>
      <c r="K29" s="190"/>
      <c r="L29" s="190"/>
      <c r="M29" s="190"/>
    </row>
    <row r="30" spans="2:13">
      <c r="B30" s="27" t="s">
        <v>72</v>
      </c>
      <c r="C30" s="190">
        <f>Summary!P118</f>
        <v>35.724999999999994</v>
      </c>
      <c r="D30" s="190">
        <f>Summary!Q118</f>
        <v>241.14695499999999</v>
      </c>
      <c r="E30" s="190"/>
      <c r="F30" s="190"/>
      <c r="G30" s="190"/>
      <c r="H30" s="190"/>
      <c r="I30" s="190"/>
      <c r="J30" s="190"/>
      <c r="K30" s="190"/>
      <c r="L30" s="190"/>
      <c r="M30" s="190"/>
    </row>
    <row r="31" spans="2:13">
      <c r="B31" s="27" t="s">
        <v>79</v>
      </c>
      <c r="C31" s="190">
        <f>Summary!P119</f>
        <v>0.10375</v>
      </c>
      <c r="D31" s="190">
        <f>Summary!Q119</f>
        <v>0.44</v>
      </c>
      <c r="E31" s="190"/>
      <c r="F31" s="190"/>
      <c r="G31" s="190"/>
      <c r="H31" s="190"/>
      <c r="I31" s="190"/>
      <c r="J31" s="190"/>
      <c r="K31" s="190"/>
      <c r="L31" s="190"/>
      <c r="M31" s="190"/>
    </row>
    <row r="32" spans="2:13">
      <c r="B32" s="27" t="s">
        <v>271</v>
      </c>
      <c r="C32" s="190">
        <f>Summary!P120</f>
        <v>0</v>
      </c>
      <c r="D32" s="190">
        <f>Summary!Q120</f>
        <v>0</v>
      </c>
      <c r="E32" s="190"/>
      <c r="F32" s="190"/>
      <c r="G32" s="190"/>
      <c r="H32" s="190"/>
      <c r="I32" s="190"/>
      <c r="J32" s="190"/>
      <c r="K32" s="190"/>
      <c r="L32" s="190"/>
      <c r="M32" s="190"/>
    </row>
    <row r="33" spans="2:18" ht="18">
      <c r="B33" s="211"/>
      <c r="C33" s="211"/>
      <c r="D33" s="211"/>
      <c r="O33" s="13"/>
      <c r="P33" s="200"/>
      <c r="Q33" s="200"/>
      <c r="R33" s="200"/>
    </row>
    <row r="52" spans="2:13">
      <c r="B52" s="176" t="s">
        <v>203</v>
      </c>
      <c r="E52" s="12" t="s">
        <v>174</v>
      </c>
    </row>
    <row r="53" spans="2:13">
      <c r="B53" s="12" t="s">
        <v>176</v>
      </c>
    </row>
    <row r="54" spans="2:13">
      <c r="C54" s="151">
        <v>2016</v>
      </c>
      <c r="D54" s="151">
        <v>2017</v>
      </c>
      <c r="E54" s="151">
        <v>2018</v>
      </c>
      <c r="F54" s="151">
        <v>2019</v>
      </c>
      <c r="G54" s="151">
        <v>2020</v>
      </c>
      <c r="H54" s="151">
        <v>2021</v>
      </c>
      <c r="I54" s="151">
        <v>2022</v>
      </c>
      <c r="J54" s="151">
        <v>2023</v>
      </c>
      <c r="K54" s="151">
        <v>2024</v>
      </c>
      <c r="L54" s="151">
        <v>2025</v>
      </c>
      <c r="M54" s="151">
        <v>2026</v>
      </c>
    </row>
    <row r="55" spans="2:13">
      <c r="B55" s="246" t="s">
        <v>199</v>
      </c>
      <c r="C55" s="190">
        <f>SUM(Fronthaul!E54:E57)</f>
        <v>364.58218409464308</v>
      </c>
      <c r="D55" s="190">
        <f>SUM(Fronthaul!F54:F57)</f>
        <v>210.99647325328309</v>
      </c>
      <c r="E55" s="190"/>
      <c r="F55" s="190"/>
      <c r="G55" s="190"/>
      <c r="H55" s="190"/>
      <c r="I55" s="190"/>
      <c r="J55" s="190"/>
      <c r="K55" s="190"/>
      <c r="L55" s="190"/>
      <c r="M55" s="190"/>
    </row>
    <row r="56" spans="2:13">
      <c r="B56" s="27" t="s">
        <v>200</v>
      </c>
      <c r="C56" s="190">
        <f>SUM(Fronthaul!E58:E63)</f>
        <v>8.1088825405948209E-2</v>
      </c>
      <c r="D56" s="190">
        <f>SUM(Fronthaul!F58:F63)</f>
        <v>8.5574999999999992</v>
      </c>
      <c r="E56" s="190"/>
      <c r="F56" s="190"/>
      <c r="G56" s="190"/>
      <c r="H56" s="190"/>
      <c r="I56" s="190"/>
      <c r="J56" s="190"/>
      <c r="K56" s="190"/>
      <c r="L56" s="190"/>
      <c r="M56" s="190"/>
    </row>
    <row r="57" spans="2:13">
      <c r="B57" s="27" t="s">
        <v>243</v>
      </c>
      <c r="C57" s="190"/>
      <c r="D57" s="190"/>
      <c r="E57" s="190"/>
      <c r="F57" s="190"/>
      <c r="G57" s="190"/>
      <c r="H57" s="190"/>
      <c r="I57" s="190"/>
      <c r="J57" s="190"/>
      <c r="K57" s="190"/>
      <c r="L57" s="190"/>
      <c r="M57" s="190"/>
    </row>
    <row r="58" spans="2:13">
      <c r="B58" s="27" t="s">
        <v>201</v>
      </c>
      <c r="C58" s="190">
        <f>Fronthaul!E66+Fronthaul!E67</f>
        <v>0</v>
      </c>
      <c r="D58" s="190">
        <f>Fronthaul!F66+Fronthaul!F67</f>
        <v>0</v>
      </c>
      <c r="E58" s="190"/>
      <c r="F58" s="190"/>
      <c r="G58" s="190"/>
      <c r="H58" s="190"/>
      <c r="I58" s="190"/>
      <c r="J58" s="190"/>
      <c r="K58" s="190"/>
      <c r="L58" s="190"/>
      <c r="M58" s="190"/>
    </row>
    <row r="59" spans="2:13">
      <c r="B59" s="27" t="s">
        <v>202</v>
      </c>
      <c r="C59" s="190">
        <f>SUM(Fronthaul!E68:E71)</f>
        <v>17.593548068639365</v>
      </c>
      <c r="D59" s="190">
        <f>SUM(Fronthaul!F68:F71)</f>
        <v>27.794950399771679</v>
      </c>
      <c r="E59" s="190"/>
      <c r="F59" s="190"/>
      <c r="G59" s="190"/>
      <c r="H59" s="190"/>
      <c r="I59" s="190"/>
      <c r="J59" s="190"/>
      <c r="K59" s="190"/>
      <c r="L59" s="190"/>
      <c r="M59" s="190"/>
    </row>
    <row r="60" spans="2:13">
      <c r="B60" s="27" t="s">
        <v>30</v>
      </c>
      <c r="C60" s="247">
        <f t="shared" ref="C60:D60" si="0">SUM(C55:C59)</f>
        <v>382.25682098868845</v>
      </c>
      <c r="D60" s="247">
        <f t="shared" si="0"/>
        <v>247.34892365305478</v>
      </c>
      <c r="E60" s="247"/>
      <c r="F60" s="247"/>
      <c r="G60" s="247"/>
      <c r="H60" s="247"/>
      <c r="I60" s="247"/>
      <c r="J60" s="247"/>
      <c r="K60" s="247"/>
      <c r="L60" s="247"/>
      <c r="M60" s="247"/>
    </row>
    <row r="61" spans="2:13">
      <c r="C61" s="208"/>
      <c r="D61" s="208"/>
      <c r="E61" s="208"/>
      <c r="F61" s="208"/>
      <c r="G61" s="208"/>
      <c r="H61" s="208"/>
      <c r="I61" s="208"/>
      <c r="J61" s="208"/>
      <c r="K61" s="208"/>
      <c r="L61" s="208"/>
      <c r="M61" s="208"/>
    </row>
    <row r="62" spans="2:13">
      <c r="B62" s="14"/>
    </row>
    <row r="63" spans="2:13">
      <c r="B63" s="14"/>
    </row>
    <row r="64" spans="2:13">
      <c r="B64" s="14"/>
    </row>
    <row r="65" spans="2:13">
      <c r="B65" s="14"/>
    </row>
    <row r="66" spans="2:13">
      <c r="B66" s="14"/>
    </row>
    <row r="67" spans="2:13">
      <c r="B67" s="14"/>
    </row>
    <row r="68" spans="2:13">
      <c r="B68" s="14"/>
    </row>
    <row r="69" spans="2:13">
      <c r="B69" s="14"/>
    </row>
    <row r="70" spans="2:13">
      <c r="B70" s="14"/>
    </row>
    <row r="71" spans="2:13">
      <c r="B71" s="14"/>
    </row>
    <row r="72" spans="2:13">
      <c r="B72" s="14"/>
    </row>
    <row r="73" spans="2:13">
      <c r="B73" s="14"/>
    </row>
    <row r="74" spans="2:13">
      <c r="B74" s="14"/>
    </row>
    <row r="75" spans="2:13">
      <c r="B75" s="14"/>
    </row>
    <row r="76" spans="2:13">
      <c r="B76" s="14"/>
    </row>
    <row r="77" spans="2:13">
      <c r="B77" s="14"/>
    </row>
    <row r="78" spans="2:13">
      <c r="B78" s="14"/>
    </row>
    <row r="79" spans="2:13">
      <c r="B79" s="22"/>
      <c r="C79" s="245">
        <v>2016</v>
      </c>
      <c r="D79" s="245">
        <v>2017</v>
      </c>
      <c r="E79" s="245">
        <v>2018</v>
      </c>
      <c r="F79" s="245">
        <v>2019</v>
      </c>
      <c r="G79" s="245">
        <v>2020</v>
      </c>
      <c r="H79" s="245">
        <v>2021</v>
      </c>
      <c r="I79" s="245">
        <v>2022</v>
      </c>
      <c r="J79" s="245">
        <v>2023</v>
      </c>
      <c r="K79" s="245">
        <v>2024</v>
      </c>
      <c r="L79" s="245">
        <v>2025</v>
      </c>
      <c r="M79" s="245">
        <v>2026</v>
      </c>
    </row>
    <row r="80" spans="2:13">
      <c r="B80" s="22" t="s">
        <v>255</v>
      </c>
      <c r="C80" s="307">
        <f>Summary!P54+Summary!P55+Summary!P56</f>
        <v>504.51457605380267</v>
      </c>
      <c r="D80" s="307">
        <f>Summary!Q54+Summary!Q55+Summary!Q56</f>
        <v>351.04777420201754</v>
      </c>
      <c r="E80" s="307"/>
      <c r="F80" s="307"/>
      <c r="G80" s="307"/>
      <c r="H80" s="307"/>
      <c r="I80" s="307"/>
      <c r="J80" s="307"/>
      <c r="K80" s="307"/>
      <c r="L80" s="307"/>
      <c r="M80" s="307"/>
    </row>
    <row r="81" spans="2:19">
      <c r="B81" s="173" t="s">
        <v>45</v>
      </c>
      <c r="C81" s="307">
        <f>Summary!P121</f>
        <v>1136.2465729468586</v>
      </c>
      <c r="D81" s="307">
        <f>Summary!Q121</f>
        <v>1013.163602195335</v>
      </c>
      <c r="E81" s="307"/>
      <c r="F81" s="307"/>
      <c r="G81" s="307"/>
      <c r="H81" s="307"/>
      <c r="I81" s="307"/>
      <c r="J81" s="307"/>
      <c r="K81" s="307"/>
      <c r="L81" s="307"/>
      <c r="M81" s="307"/>
    </row>
    <row r="82" spans="2:19" ht="18">
      <c r="C82" s="211"/>
      <c r="D82" s="211"/>
      <c r="N82" s="13"/>
      <c r="O82" s="13"/>
      <c r="P82" s="200"/>
      <c r="Q82" s="200"/>
      <c r="R82" s="200"/>
    </row>
    <row r="83" spans="2:19" ht="23.25">
      <c r="B83" s="353" t="s">
        <v>148</v>
      </c>
    </row>
    <row r="84" spans="2:19">
      <c r="E84" s="191"/>
      <c r="I84" s="191"/>
      <c r="S84" s="191"/>
    </row>
    <row r="100" spans="2:23">
      <c r="I100" s="209" t="s">
        <v>314</v>
      </c>
    </row>
    <row r="101" spans="2:23">
      <c r="C101" s="154">
        <v>2011</v>
      </c>
      <c r="D101" s="154">
        <v>2012</v>
      </c>
      <c r="E101" s="154">
        <v>2013</v>
      </c>
      <c r="F101" s="154">
        <v>2014</v>
      </c>
      <c r="G101" s="154">
        <v>2015</v>
      </c>
      <c r="H101" s="154">
        <v>2016</v>
      </c>
      <c r="I101" s="154">
        <v>2017</v>
      </c>
      <c r="J101" s="154">
        <v>2018</v>
      </c>
      <c r="K101" s="154">
        <v>2019</v>
      </c>
      <c r="L101" s="154">
        <v>2020</v>
      </c>
      <c r="M101" s="154">
        <v>2021</v>
      </c>
      <c r="N101" s="154">
        <v>2022</v>
      </c>
      <c r="O101" s="154">
        <v>2023</v>
      </c>
      <c r="P101" s="154">
        <v>2024</v>
      </c>
      <c r="Q101" s="154">
        <v>2025</v>
      </c>
      <c r="R101" s="154">
        <v>2026</v>
      </c>
    </row>
    <row r="102" spans="2:23">
      <c r="B102" s="27" t="s">
        <v>312</v>
      </c>
      <c r="C102" s="343">
        <v>9.4160000000000004</v>
      </c>
      <c r="D102" s="262">
        <v>71.798000000000002</v>
      </c>
      <c r="E102" s="262"/>
      <c r="F102" s="262"/>
      <c r="G102" s="262"/>
      <c r="H102" s="262"/>
      <c r="I102" s="262"/>
      <c r="J102" s="262"/>
      <c r="K102" s="262"/>
      <c r="L102" s="262"/>
      <c r="M102" s="262"/>
      <c r="N102" s="262"/>
      <c r="O102" s="262"/>
      <c r="P102" s="262"/>
      <c r="Q102" s="262"/>
      <c r="R102" s="262"/>
    </row>
    <row r="103" spans="2:23" ht="14.55" customHeight="1">
      <c r="B103" s="27" t="s">
        <v>313</v>
      </c>
      <c r="C103" s="343"/>
      <c r="D103" s="262"/>
      <c r="E103" s="262"/>
      <c r="F103" s="262"/>
      <c r="G103" s="262"/>
      <c r="H103" s="262"/>
      <c r="I103" s="262"/>
      <c r="J103" s="262"/>
      <c r="K103" s="262"/>
      <c r="L103" s="262"/>
      <c r="M103" s="262"/>
      <c r="N103" s="262"/>
      <c r="O103" s="262"/>
      <c r="P103" s="262"/>
      <c r="Q103" s="262"/>
      <c r="R103" s="262"/>
    </row>
    <row r="104" spans="2:23">
      <c r="B104" s="23"/>
      <c r="C104" s="23"/>
      <c r="D104" s="23"/>
      <c r="E104" s="23"/>
      <c r="F104" s="23"/>
      <c r="G104" s="23"/>
      <c r="H104" s="23"/>
      <c r="I104" s="23"/>
      <c r="J104" s="23"/>
      <c r="K104" s="23"/>
      <c r="L104" s="23"/>
      <c r="M104" s="23"/>
      <c r="N104" s="23"/>
      <c r="O104" s="23"/>
      <c r="P104" s="23"/>
      <c r="Q104" s="23"/>
      <c r="R104" s="23"/>
    </row>
    <row r="105" spans="2:23">
      <c r="B105" s="176" t="s">
        <v>277</v>
      </c>
    </row>
    <row r="106" spans="2:23">
      <c r="B106" s="12" t="s">
        <v>322</v>
      </c>
    </row>
    <row r="108" spans="2:23">
      <c r="N108" s="309" t="s">
        <v>273</v>
      </c>
      <c r="O108" s="322">
        <v>2019</v>
      </c>
      <c r="P108" s="115">
        <v>2020</v>
      </c>
      <c r="Q108" s="115">
        <v>2021</v>
      </c>
      <c r="R108" s="115">
        <v>2022</v>
      </c>
      <c r="S108" s="115">
        <v>2023</v>
      </c>
      <c r="T108" s="115">
        <v>2024</v>
      </c>
      <c r="U108" s="115">
        <v>2025</v>
      </c>
      <c r="V108" s="115">
        <v>2026</v>
      </c>
    </row>
    <row r="109" spans="2:23">
      <c r="N109" s="310" t="s">
        <v>143</v>
      </c>
      <c r="O109" s="313">
        <v>131000</v>
      </c>
      <c r="P109" s="289"/>
      <c r="Q109" s="289"/>
      <c r="R109" s="289"/>
      <c r="S109" s="289"/>
      <c r="T109" s="289"/>
      <c r="U109" s="289"/>
      <c r="V109" s="289"/>
      <c r="W109" s="13">
        <f>SUM(R109:V109)</f>
        <v>0</v>
      </c>
    </row>
    <row r="110" spans="2:23">
      <c r="N110" s="311" t="s">
        <v>275</v>
      </c>
      <c r="O110" s="120">
        <v>446</v>
      </c>
      <c r="P110" s="315"/>
      <c r="Q110" s="315"/>
      <c r="R110" s="315"/>
      <c r="S110" s="315"/>
      <c r="T110" s="315"/>
      <c r="U110" s="315"/>
      <c r="V110" s="315"/>
      <c r="W110" s="13">
        <f t="shared" ref="W110:W115" si="1">SUM(R110:V110)</f>
        <v>0</v>
      </c>
    </row>
    <row r="111" spans="2:23">
      <c r="N111" s="311" t="s">
        <v>276</v>
      </c>
      <c r="O111" s="120">
        <v>81400</v>
      </c>
      <c r="P111" s="315"/>
      <c r="Q111" s="315"/>
      <c r="R111" s="315"/>
      <c r="S111" s="315"/>
      <c r="T111" s="315"/>
      <c r="U111" s="315"/>
      <c r="V111" s="315"/>
      <c r="W111" s="13">
        <f t="shared" si="1"/>
        <v>0</v>
      </c>
    </row>
    <row r="112" spans="2:23">
      <c r="N112" s="311" t="s">
        <v>274</v>
      </c>
      <c r="O112" s="120">
        <v>38671</v>
      </c>
      <c r="P112" s="315"/>
      <c r="Q112" s="315"/>
      <c r="R112" s="315"/>
      <c r="S112" s="315"/>
      <c r="T112" s="315"/>
      <c r="U112" s="315"/>
      <c r="V112" s="315"/>
      <c r="W112" s="13">
        <f t="shared" si="1"/>
        <v>0</v>
      </c>
    </row>
    <row r="113" spans="2:24">
      <c r="N113" s="311" t="s">
        <v>307</v>
      </c>
      <c r="O113" s="120">
        <v>13573</v>
      </c>
      <c r="P113" s="315"/>
      <c r="Q113" s="315"/>
      <c r="R113" s="315"/>
      <c r="S113" s="315"/>
      <c r="T113" s="315"/>
      <c r="U113" s="315"/>
      <c r="V113" s="315"/>
      <c r="W113" s="13">
        <f t="shared" si="1"/>
        <v>0</v>
      </c>
    </row>
    <row r="114" spans="2:24">
      <c r="N114" s="312" t="s">
        <v>166</v>
      </c>
      <c r="O114" s="120">
        <f>O115-SUM(O109:O113)</f>
        <v>94257</v>
      </c>
      <c r="P114" s="315"/>
      <c r="Q114" s="315"/>
      <c r="R114" s="315"/>
      <c r="S114" s="315"/>
      <c r="T114" s="315"/>
      <c r="U114" s="315"/>
      <c r="V114" s="315"/>
      <c r="W114" s="13">
        <f t="shared" si="1"/>
        <v>0</v>
      </c>
    </row>
    <row r="115" spans="2:24" ht="18">
      <c r="C115" s="152"/>
      <c r="D115" s="152"/>
      <c r="N115" s="132" t="s">
        <v>30</v>
      </c>
      <c r="O115" s="131">
        <v>359347</v>
      </c>
      <c r="P115" s="319"/>
      <c r="Q115" s="319"/>
      <c r="R115" s="319"/>
      <c r="S115" s="319"/>
      <c r="T115" s="319"/>
      <c r="U115" s="319"/>
      <c r="V115" s="319"/>
      <c r="W115" s="13">
        <f t="shared" si="1"/>
        <v>0</v>
      </c>
    </row>
    <row r="116" spans="2:24">
      <c r="W116" s="357"/>
      <c r="X116" s="16"/>
    </row>
    <row r="125" spans="2:24">
      <c r="B125" s="23"/>
      <c r="C125" s="23"/>
      <c r="D125" s="23"/>
      <c r="E125" s="23"/>
      <c r="F125" s="23"/>
      <c r="G125" s="23"/>
      <c r="H125" s="23"/>
      <c r="I125" s="23"/>
      <c r="J125" s="23"/>
      <c r="K125" s="23"/>
      <c r="L125" s="23"/>
      <c r="M125" s="23"/>
      <c r="N125" s="23"/>
      <c r="O125" s="23"/>
      <c r="P125" s="23"/>
      <c r="Q125" s="23"/>
      <c r="R125" s="23"/>
    </row>
    <row r="126" spans="2:24" ht="23.25">
      <c r="B126" s="353" t="s">
        <v>316</v>
      </c>
    </row>
    <row r="127" spans="2:24">
      <c r="B127" s="356"/>
    </row>
    <row r="129" spans="5:19">
      <c r="E129" s="191"/>
      <c r="I129" s="191"/>
      <c r="S129" s="191"/>
    </row>
    <row r="145" spans="2:14">
      <c r="I145" s="209"/>
    </row>
    <row r="146" spans="2:14" ht="15.75">
      <c r="B146" s="105" t="s">
        <v>141</v>
      </c>
      <c r="C146" s="154">
        <v>2016</v>
      </c>
      <c r="D146" s="154">
        <v>2017</v>
      </c>
      <c r="E146" s="154">
        <v>2018</v>
      </c>
      <c r="F146" s="154">
        <v>2019</v>
      </c>
      <c r="G146" s="154">
        <v>2020</v>
      </c>
      <c r="H146" s="154">
        <v>2021</v>
      </c>
      <c r="I146" s="154">
        <v>2022</v>
      </c>
      <c r="J146" s="154">
        <v>2023</v>
      </c>
      <c r="K146" s="154">
        <v>2024</v>
      </c>
      <c r="L146" s="154">
        <v>2025</v>
      </c>
      <c r="M146" s="154">
        <v>2026</v>
      </c>
      <c r="N146" s="12" t="s">
        <v>318</v>
      </c>
    </row>
    <row r="147" spans="2:14">
      <c r="B147" s="27" t="s">
        <v>317</v>
      </c>
      <c r="C147" s="262">
        <f>Fronthaul!E27/10^6</f>
        <v>19.024119772373602</v>
      </c>
      <c r="D147" s="262">
        <f>Fronthaul!F27/10^6</f>
        <v>12.99955454459354</v>
      </c>
      <c r="E147" s="262"/>
      <c r="F147" s="262"/>
      <c r="G147" s="262"/>
      <c r="H147" s="262"/>
      <c r="I147" s="262"/>
      <c r="J147" s="262"/>
      <c r="K147" s="262"/>
      <c r="L147" s="262"/>
      <c r="M147" s="262"/>
      <c r="N147" s="13">
        <f>SUM(I147:M147)</f>
        <v>0</v>
      </c>
    </row>
    <row r="148" spans="2:14" ht="14.55" customHeight="1">
      <c r="B148" s="27" t="s">
        <v>147</v>
      </c>
      <c r="C148" s="354">
        <f>Fronthaul!E72</f>
        <v>382.25682098868845</v>
      </c>
      <c r="D148" s="354">
        <f>Fronthaul!F72</f>
        <v>247.34892365305473</v>
      </c>
      <c r="E148" s="354"/>
      <c r="F148" s="354"/>
      <c r="G148" s="354"/>
      <c r="H148" s="354"/>
      <c r="I148" s="354"/>
      <c r="J148" s="354"/>
      <c r="K148" s="354"/>
      <c r="L148" s="354"/>
      <c r="M148" s="354"/>
      <c r="N148" s="54">
        <f>SUM(I148:M148)</f>
        <v>0</v>
      </c>
    </row>
    <row r="151" spans="2:14" ht="14.25">
      <c r="B151" s="177" t="s">
        <v>142</v>
      </c>
    </row>
    <row r="153" spans="2:14">
      <c r="B153" s="176" t="s">
        <v>140</v>
      </c>
    </row>
    <row r="154" spans="2:14">
      <c r="B154" s="355" t="s">
        <v>320</v>
      </c>
    </row>
    <row r="167" spans="2:14">
      <c r="B167" s="12" t="s">
        <v>28</v>
      </c>
      <c r="C167" s="151">
        <v>2016</v>
      </c>
      <c r="D167" s="151">
        <v>2017</v>
      </c>
      <c r="E167" s="151">
        <v>2018</v>
      </c>
      <c r="F167" s="151">
        <v>2019</v>
      </c>
      <c r="G167" s="151">
        <v>2020</v>
      </c>
      <c r="H167" s="151">
        <v>2021</v>
      </c>
      <c r="I167" s="151">
        <v>2022</v>
      </c>
      <c r="J167" s="151">
        <v>2023</v>
      </c>
      <c r="K167" s="151">
        <v>2024</v>
      </c>
      <c r="L167" s="151">
        <v>2025</v>
      </c>
      <c r="M167" s="151">
        <v>2026</v>
      </c>
      <c r="N167" s="12" t="s">
        <v>146</v>
      </c>
    </row>
    <row r="168" spans="2:14">
      <c r="B168" s="178" t="s">
        <v>143</v>
      </c>
      <c r="C168" s="341">
        <v>11711100.831649629</v>
      </c>
      <c r="D168" s="341">
        <v>7737110.2821123805</v>
      </c>
      <c r="E168" s="341"/>
      <c r="F168" s="341"/>
      <c r="G168" s="341"/>
      <c r="H168" s="341"/>
      <c r="I168" s="341"/>
      <c r="J168" s="341"/>
      <c r="K168" s="341"/>
      <c r="L168" s="341"/>
      <c r="M168" s="341"/>
      <c r="N168" s="15">
        <f>SUM(I168:M168)</f>
        <v>0</v>
      </c>
    </row>
    <row r="169" spans="2:14">
      <c r="B169" s="178" t="s">
        <v>144</v>
      </c>
      <c r="C169" s="341">
        <f>Fronthaul!E27+Backhaul!E27-C168</f>
        <v>8570229.1264689732</v>
      </c>
      <c r="D169" s="341">
        <f>Fronthaul!F27+Backhaul!F27-D168</f>
        <v>6539338.9566811584</v>
      </c>
      <c r="E169" s="341"/>
      <c r="F169" s="341"/>
      <c r="G169" s="341"/>
      <c r="H169" s="341"/>
      <c r="I169" s="341"/>
      <c r="J169" s="341"/>
      <c r="K169" s="341"/>
      <c r="L169" s="341"/>
      <c r="M169" s="341"/>
      <c r="N169" s="15">
        <f>SUM(I169:M169)</f>
        <v>0</v>
      </c>
    </row>
    <row r="170" spans="2:14">
      <c r="B170" s="179" t="s">
        <v>145</v>
      </c>
      <c r="C170" s="180">
        <f t="shared" ref="C170:D170" si="2">C168/(C169+C168)</f>
        <v>0.57743258730237679</v>
      </c>
      <c r="D170" s="180">
        <f t="shared" si="2"/>
        <v>0.54194920268327318</v>
      </c>
      <c r="E170" s="180"/>
      <c r="F170" s="180"/>
      <c r="G170" s="180"/>
      <c r="H170" s="180"/>
      <c r="I170" s="180"/>
      <c r="J170" s="180"/>
      <c r="K170" s="180"/>
      <c r="L170" s="180"/>
      <c r="M170" s="180"/>
      <c r="N170" s="25" t="e">
        <f>N168/(N169+N168)</f>
        <v>#DIV/0!</v>
      </c>
    </row>
    <row r="172" spans="2:14">
      <c r="B172" s="12" t="s">
        <v>38</v>
      </c>
      <c r="C172" s="151">
        <v>2016</v>
      </c>
      <c r="D172" s="151">
        <v>2017</v>
      </c>
      <c r="E172" s="151">
        <v>2018</v>
      </c>
      <c r="F172" s="151">
        <v>2019</v>
      </c>
      <c r="G172" s="151">
        <v>2020</v>
      </c>
      <c r="H172" s="151">
        <v>2021</v>
      </c>
      <c r="I172" s="151">
        <v>2022</v>
      </c>
      <c r="J172" s="151">
        <v>2023</v>
      </c>
      <c r="K172" s="151">
        <f t="shared" ref="K172:L172" si="3">K167</f>
        <v>2024</v>
      </c>
      <c r="L172" s="151">
        <f t="shared" si="3"/>
        <v>2025</v>
      </c>
      <c r="M172" s="151">
        <f t="shared" ref="M172" si="4">M167</f>
        <v>2026</v>
      </c>
      <c r="N172" s="12" t="s">
        <v>146</v>
      </c>
    </row>
    <row r="173" spans="2:14">
      <c r="B173" s="178" t="s">
        <v>143</v>
      </c>
      <c r="C173" s="342">
        <v>229.20261934204927</v>
      </c>
      <c r="D173" s="342">
        <v>164.66407638504154</v>
      </c>
      <c r="E173" s="342"/>
      <c r="F173" s="342"/>
      <c r="G173" s="342"/>
      <c r="H173" s="342"/>
      <c r="I173" s="342"/>
      <c r="J173" s="342"/>
      <c r="K173" s="342"/>
      <c r="L173" s="342"/>
      <c r="M173" s="342"/>
      <c r="N173" s="15">
        <f>SUM(I173:M173)</f>
        <v>0</v>
      </c>
    </row>
    <row r="174" spans="2:14">
      <c r="B174" s="178" t="s">
        <v>144</v>
      </c>
      <c r="C174" s="342">
        <f>Fronthaul!E72+Backhaul!E71-'Report charts'!C173</f>
        <v>275.3119567117534</v>
      </c>
      <c r="D174" s="342">
        <f>Fronthaul!F72+Backhaul!F71-'Report charts'!D173</f>
        <v>186.383697816976</v>
      </c>
      <c r="E174" s="342"/>
      <c r="F174" s="342"/>
      <c r="G174" s="342"/>
      <c r="H174" s="342"/>
      <c r="I174" s="342"/>
      <c r="J174" s="342"/>
      <c r="K174" s="342"/>
      <c r="L174" s="342"/>
      <c r="M174" s="342"/>
      <c r="N174" s="15">
        <f>SUM(I174:M174)</f>
        <v>0</v>
      </c>
    </row>
    <row r="175" spans="2:14">
      <c r="B175" s="179" t="s">
        <v>145</v>
      </c>
      <c r="C175" s="180">
        <f t="shared" ref="C175:D175" si="5">C173/(C174+C173)</f>
        <v>0.45430326539783966</v>
      </c>
      <c r="D175" s="180">
        <f t="shared" si="5"/>
        <v>0.46906457891478404</v>
      </c>
      <c r="E175" s="180"/>
      <c r="F175" s="180"/>
      <c r="G175" s="180"/>
      <c r="H175" s="180"/>
      <c r="I175" s="180"/>
      <c r="J175" s="180"/>
      <c r="K175" s="180"/>
      <c r="L175" s="180"/>
      <c r="M175" s="180"/>
      <c r="N175" s="25" t="e">
        <f>N173/(N174+N173)</f>
        <v>#DIV/0!</v>
      </c>
    </row>
    <row r="176" spans="2:14">
      <c r="B176" s="14"/>
      <c r="N176" s="181">
        <f>N174+N173</f>
        <v>0</v>
      </c>
    </row>
    <row r="177" spans="2:2">
      <c r="B177" s="14"/>
    </row>
    <row r="178" spans="2:2" ht="23.25">
      <c r="B178" s="353" t="s">
        <v>321</v>
      </c>
    </row>
    <row r="195" spans="3:20">
      <c r="E195" s="191" t="s">
        <v>149</v>
      </c>
      <c r="I195" s="191" t="s">
        <v>261</v>
      </c>
      <c r="S195" s="191" t="s">
        <v>156</v>
      </c>
    </row>
    <row r="196" spans="3:20">
      <c r="E196" s="191"/>
      <c r="I196" s="191"/>
      <c r="S196" s="191"/>
    </row>
    <row r="197" spans="3:20">
      <c r="E197" s="175">
        <v>2012</v>
      </c>
      <c r="F197" s="175">
        <v>2013</v>
      </c>
      <c r="G197" s="175">
        <v>2014</v>
      </c>
      <c r="H197" s="175">
        <v>2015</v>
      </c>
      <c r="I197" s="175">
        <v>2016</v>
      </c>
      <c r="J197" s="175">
        <v>2017</v>
      </c>
      <c r="K197" s="175">
        <v>2018</v>
      </c>
      <c r="L197" s="175">
        <v>2019</v>
      </c>
      <c r="M197" s="175">
        <v>2020</v>
      </c>
      <c r="N197" s="175">
        <v>2021</v>
      </c>
      <c r="O197" s="175">
        <v>2022</v>
      </c>
      <c r="P197" s="218">
        <v>2023</v>
      </c>
      <c r="Q197" s="261">
        <v>2024</v>
      </c>
      <c r="R197" s="284">
        <v>2025</v>
      </c>
      <c r="S197" s="302">
        <v>2026</v>
      </c>
    </row>
    <row r="198" spans="3:20">
      <c r="C198" s="173" t="s">
        <v>154</v>
      </c>
      <c r="D198" s="174"/>
      <c r="E198" s="303">
        <v>105</v>
      </c>
      <c r="F198" s="303">
        <v>150</v>
      </c>
      <c r="G198" s="303"/>
      <c r="H198" s="303"/>
      <c r="I198" s="262"/>
      <c r="J198" s="262"/>
      <c r="K198" s="262"/>
      <c r="L198" s="203"/>
      <c r="M198" s="203"/>
      <c r="N198" s="203"/>
      <c r="O198" s="203"/>
      <c r="P198" s="203"/>
      <c r="Q198" s="203"/>
      <c r="R198" s="203"/>
      <c r="S198" s="203"/>
    </row>
    <row r="199" spans="3:20">
      <c r="C199" s="173"/>
      <c r="D199" s="192" t="s">
        <v>151</v>
      </c>
      <c r="E199" s="262">
        <v>20.320880000000002</v>
      </c>
      <c r="F199" s="262">
        <v>40.823000000000008</v>
      </c>
      <c r="G199" s="262"/>
      <c r="H199" s="262"/>
      <c r="I199" s="262"/>
      <c r="J199" s="262"/>
      <c r="K199" s="262"/>
      <c r="L199" s="203"/>
      <c r="M199" s="203"/>
      <c r="N199" s="203"/>
      <c r="O199" s="203"/>
      <c r="P199" s="203"/>
      <c r="Q199" s="203"/>
      <c r="R199" s="203"/>
      <c r="S199" s="203"/>
      <c r="T199" s="12" t="s">
        <v>143</v>
      </c>
    </row>
    <row r="200" spans="3:20">
      <c r="C200" s="173"/>
      <c r="D200" s="192" t="s">
        <v>153</v>
      </c>
      <c r="E200" s="193">
        <f t="shared" ref="E200:F200" si="6">E198-E199</f>
        <v>84.679119999999998</v>
      </c>
      <c r="F200" s="193">
        <f t="shared" si="6"/>
        <v>109.17699999999999</v>
      </c>
      <c r="G200" s="193"/>
      <c r="H200" s="193"/>
      <c r="I200" s="193"/>
      <c r="J200" s="193"/>
      <c r="K200" s="193"/>
      <c r="L200" s="193"/>
      <c r="M200" s="193"/>
      <c r="N200" s="193"/>
      <c r="O200" s="193"/>
      <c r="P200" s="193"/>
      <c r="Q200" s="193"/>
      <c r="R200" s="193"/>
      <c r="S200" s="193"/>
      <c r="T200" s="12" t="s">
        <v>166</v>
      </c>
    </row>
    <row r="201" spans="3:20">
      <c r="C201" s="191" t="s">
        <v>167</v>
      </c>
    </row>
    <row r="202" spans="3:20">
      <c r="E202" s="261">
        <v>2012</v>
      </c>
      <c r="F202" s="261">
        <v>2013</v>
      </c>
      <c r="G202" s="261">
        <v>2014</v>
      </c>
      <c r="H202" s="261">
        <v>2015</v>
      </c>
      <c r="I202" s="261">
        <v>2016</v>
      </c>
      <c r="J202" s="261">
        <v>2017</v>
      </c>
      <c r="K202" s="261">
        <v>2018</v>
      </c>
      <c r="L202" s="261">
        <v>2019</v>
      </c>
      <c r="M202" s="261">
        <v>2020</v>
      </c>
      <c r="N202" s="261">
        <v>2021</v>
      </c>
      <c r="O202" s="261">
        <v>2022</v>
      </c>
      <c r="P202" s="261">
        <v>2023</v>
      </c>
      <c r="Q202" s="261">
        <v>2024</v>
      </c>
      <c r="R202" s="284">
        <f>R197</f>
        <v>2025</v>
      </c>
      <c r="S202" s="302">
        <f>S197</f>
        <v>2026</v>
      </c>
    </row>
    <row r="203" spans="3:20">
      <c r="C203" s="173"/>
      <c r="D203" s="192" t="s">
        <v>152</v>
      </c>
      <c r="E203" s="194">
        <v>650</v>
      </c>
      <c r="F203" s="194">
        <v>710</v>
      </c>
      <c r="G203" s="194"/>
      <c r="H203" s="195"/>
      <c r="I203" s="195"/>
      <c r="J203" s="194"/>
      <c r="K203" s="194"/>
      <c r="L203" s="344"/>
      <c r="M203" s="344"/>
      <c r="N203" s="344"/>
      <c r="O203" s="344"/>
      <c r="P203" s="203"/>
      <c r="Q203" s="203"/>
      <c r="R203" s="203"/>
      <c r="S203" s="203"/>
      <c r="T203" s="248">
        <f>S203-N203</f>
        <v>0</v>
      </c>
    </row>
    <row r="204" spans="3:20">
      <c r="C204" s="173"/>
      <c r="D204" s="192" t="s">
        <v>186</v>
      </c>
      <c r="E204" s="196">
        <v>1316</v>
      </c>
      <c r="F204" s="196">
        <v>1755</v>
      </c>
      <c r="G204" s="196"/>
      <c r="H204" s="196"/>
      <c r="I204" s="244"/>
      <c r="J204" s="244"/>
      <c r="K204" s="244"/>
      <c r="L204" s="306"/>
      <c r="M204" s="306"/>
      <c r="N204" s="306"/>
      <c r="O204" s="306"/>
      <c r="P204" s="306"/>
      <c r="Q204" s="306"/>
      <c r="R204" s="306"/>
      <c r="S204" s="306"/>
      <c r="T204" s="248">
        <f>S204-N204</f>
        <v>0</v>
      </c>
    </row>
    <row r="205" spans="3:20">
      <c r="C205" s="191" t="s">
        <v>253</v>
      </c>
      <c r="D205" s="14"/>
      <c r="P205" s="15"/>
      <c r="Q205" s="15"/>
      <c r="R205" s="15"/>
      <c r="S205" s="15"/>
    </row>
    <row r="206" spans="3:20">
      <c r="E206" s="101"/>
      <c r="F206" s="101"/>
      <c r="G206" s="101"/>
      <c r="H206" s="101"/>
      <c r="I206" s="101"/>
      <c r="J206" s="101"/>
      <c r="K206" s="101"/>
      <c r="L206" s="101"/>
      <c r="M206" s="101"/>
      <c r="N206" s="101"/>
      <c r="O206" s="101"/>
      <c r="P206" s="301"/>
      <c r="Q206" s="301"/>
      <c r="R206" s="301"/>
      <c r="S206" s="301"/>
    </row>
    <row r="207" spans="3:20">
      <c r="C207" s="173"/>
      <c r="D207" s="192" t="s">
        <v>152</v>
      </c>
      <c r="E207" s="130">
        <f t="shared" ref="E207:F207" si="7">E203</f>
        <v>650</v>
      </c>
      <c r="F207" s="130">
        <f t="shared" si="7"/>
        <v>710</v>
      </c>
      <c r="G207" s="130"/>
      <c r="H207" s="130"/>
      <c r="I207" s="130"/>
      <c r="J207" s="130"/>
      <c r="K207" s="130"/>
      <c r="L207" s="130"/>
      <c r="M207" s="130"/>
      <c r="N207" s="130"/>
      <c r="O207" s="130"/>
      <c r="P207" s="305"/>
      <c r="Q207" s="305"/>
      <c r="R207" s="305"/>
      <c r="S207" s="305"/>
    </row>
    <row r="208" spans="3:20">
      <c r="C208" s="173"/>
      <c r="D208" s="192" t="s">
        <v>155</v>
      </c>
      <c r="E208" s="130">
        <v>105</v>
      </c>
      <c r="F208" s="130">
        <v>150</v>
      </c>
      <c r="G208" s="130"/>
      <c r="H208" s="130"/>
      <c r="I208" s="304"/>
      <c r="J208" s="304"/>
      <c r="K208" s="304"/>
      <c r="L208" s="304"/>
      <c r="M208" s="304"/>
      <c r="N208" s="304"/>
      <c r="O208" s="304"/>
      <c r="P208" s="304"/>
      <c r="Q208" s="304"/>
      <c r="R208" s="304"/>
      <c r="S208" s="304"/>
    </row>
    <row r="209" spans="1:19">
      <c r="C209" s="173"/>
      <c r="D209" s="192" t="s">
        <v>315</v>
      </c>
      <c r="E209" s="130">
        <f t="shared" ref="E209:F209" si="8">E207-E208</f>
        <v>545</v>
      </c>
      <c r="F209" s="130">
        <f t="shared" si="8"/>
        <v>560</v>
      </c>
      <c r="G209" s="130"/>
      <c r="H209" s="130"/>
      <c r="I209" s="304"/>
      <c r="J209" s="304"/>
      <c r="K209" s="304"/>
      <c r="L209" s="304"/>
      <c r="M209" s="304"/>
      <c r="N209" s="304"/>
      <c r="O209" s="304"/>
      <c r="P209" s="304"/>
      <c r="Q209" s="304"/>
      <c r="R209" s="304"/>
      <c r="S209" s="304"/>
    </row>
    <row r="210" spans="1:19">
      <c r="D210" s="12" t="s">
        <v>157</v>
      </c>
      <c r="E210" s="25">
        <f t="shared" ref="E210:F210" si="9">E208/E207</f>
        <v>0.16153846153846155</v>
      </c>
      <c r="F210" s="25">
        <f t="shared" si="9"/>
        <v>0.21126760563380281</v>
      </c>
      <c r="G210" s="25"/>
      <c r="H210" s="25"/>
      <c r="I210" s="25"/>
      <c r="J210" s="25"/>
      <c r="K210" s="25"/>
      <c r="L210" s="25"/>
      <c r="M210" s="25"/>
      <c r="N210" s="25"/>
      <c r="O210" s="25"/>
      <c r="P210" s="25"/>
      <c r="Q210" s="25"/>
      <c r="R210" s="25"/>
      <c r="S210" s="25"/>
    </row>
    <row r="211" spans="1:19">
      <c r="C211" s="191" t="s">
        <v>156</v>
      </c>
    </row>
    <row r="212" spans="1:19">
      <c r="B212" s="14"/>
    </row>
    <row r="213" spans="1:19" s="201" customFormat="1">
      <c r="A213" s="12"/>
      <c r="B213" s="345"/>
    </row>
    <row r="214" spans="1:19" s="201" customFormat="1">
      <c r="A214" s="12"/>
    </row>
    <row r="215" spans="1:19" s="201" customFormat="1">
      <c r="A215" s="12"/>
    </row>
    <row r="216" spans="1:19" s="201" customFormat="1">
      <c r="A216" s="12"/>
    </row>
    <row r="217" spans="1:19" s="201" customFormat="1">
      <c r="A217" s="12"/>
    </row>
    <row r="218" spans="1:19" s="201" customFormat="1">
      <c r="A218" s="12"/>
    </row>
    <row r="219" spans="1:19" s="201" customFormat="1">
      <c r="A219" s="12"/>
    </row>
    <row r="220" spans="1:19" s="201" customFormat="1">
      <c r="A220" s="12"/>
    </row>
    <row r="221" spans="1:19" s="201" customFormat="1">
      <c r="A221" s="12"/>
    </row>
    <row r="222" spans="1:19" s="201" customFormat="1">
      <c r="A222" s="12"/>
    </row>
    <row r="223" spans="1:19" s="201" customFormat="1">
      <c r="A223" s="12"/>
    </row>
    <row r="224" spans="1:19" s="201" customFormat="1">
      <c r="A224" s="12"/>
    </row>
    <row r="225" spans="1:14" s="201" customFormat="1">
      <c r="A225" s="12"/>
    </row>
    <row r="226" spans="1:14" s="201" customFormat="1">
      <c r="A226" s="12"/>
    </row>
    <row r="227" spans="1:14" s="201" customFormat="1">
      <c r="A227" s="12"/>
      <c r="B227" s="201" t="s">
        <v>28</v>
      </c>
      <c r="C227" s="346">
        <v>2016</v>
      </c>
      <c r="D227" s="346">
        <v>2017</v>
      </c>
      <c r="E227" s="346">
        <v>2018</v>
      </c>
      <c r="F227" s="346">
        <v>2019</v>
      </c>
      <c r="G227" s="346">
        <v>2020</v>
      </c>
      <c r="H227" s="346">
        <v>2021</v>
      </c>
      <c r="I227" s="346">
        <v>2022</v>
      </c>
      <c r="J227" s="346">
        <v>2023</v>
      </c>
      <c r="K227" s="346">
        <f>K167</f>
        <v>2024</v>
      </c>
      <c r="L227" s="346">
        <f>L167</f>
        <v>2025</v>
      </c>
      <c r="M227" s="346">
        <f>M167</f>
        <v>2026</v>
      </c>
    </row>
    <row r="228" spans="1:14" s="201" customFormat="1">
      <c r="A228" s="12"/>
      <c r="B228" s="347" t="s">
        <v>143</v>
      </c>
      <c r="C228" s="341">
        <v>70132891.609235302</v>
      </c>
      <c r="D228" s="341">
        <v>50127314.850361757</v>
      </c>
      <c r="E228" s="341"/>
      <c r="F228" s="341"/>
      <c r="G228" s="341"/>
      <c r="H228" s="341"/>
      <c r="I228" s="341"/>
      <c r="J228" s="341"/>
      <c r="K228" s="341"/>
      <c r="L228" s="341"/>
      <c r="M228" s="341"/>
    </row>
    <row r="229" spans="1:14" s="201" customFormat="1">
      <c r="A229" s="12"/>
      <c r="B229" s="347" t="s">
        <v>144</v>
      </c>
      <c r="C229" s="341">
        <f>FTTx!C27-'Report charts'!C228</f>
        <v>32245808.732107729</v>
      </c>
      <c r="D229" s="341">
        <f>FTTx!D27-'Report charts'!D228</f>
        <v>27813083.424461804</v>
      </c>
      <c r="E229" s="341"/>
      <c r="F229" s="341"/>
      <c r="G229" s="341"/>
      <c r="H229" s="341"/>
      <c r="I229" s="341"/>
      <c r="J229" s="341"/>
      <c r="K229" s="341"/>
      <c r="L229" s="341"/>
      <c r="M229" s="341"/>
    </row>
    <row r="230" spans="1:14" s="201" customFormat="1">
      <c r="A230" s="12"/>
      <c r="B230" s="348" t="s">
        <v>145</v>
      </c>
      <c r="C230" s="349">
        <f t="shared" ref="C230:D230" si="10">C228/(C229+C228)</f>
        <v>0.68503400976378603</v>
      </c>
      <c r="D230" s="349">
        <f t="shared" si="10"/>
        <v>0.64314932897326449</v>
      </c>
      <c r="E230" s="349"/>
      <c r="F230" s="349"/>
      <c r="G230" s="349"/>
      <c r="H230" s="349"/>
      <c r="I230" s="349"/>
      <c r="J230" s="349"/>
      <c r="K230" s="349"/>
      <c r="L230" s="349"/>
      <c r="M230" s="349"/>
    </row>
    <row r="231" spans="1:14" s="201" customFormat="1">
      <c r="A231" s="12"/>
    </row>
    <row r="232" spans="1:14" s="201" customFormat="1">
      <c r="A232" s="12"/>
      <c r="B232" s="201" t="s">
        <v>38</v>
      </c>
      <c r="C232" s="346">
        <v>2016</v>
      </c>
      <c r="D232" s="346">
        <v>2017</v>
      </c>
      <c r="E232" s="346">
        <v>2018</v>
      </c>
      <c r="F232" s="346">
        <v>2019</v>
      </c>
      <c r="G232" s="346">
        <v>2020</v>
      </c>
      <c r="H232" s="346">
        <v>2021</v>
      </c>
      <c r="I232" s="346">
        <v>2022</v>
      </c>
      <c r="J232" s="346">
        <v>2023</v>
      </c>
      <c r="K232" s="346">
        <f>K167</f>
        <v>2024</v>
      </c>
      <c r="L232" s="346">
        <f>L167</f>
        <v>2025</v>
      </c>
      <c r="M232" s="346">
        <f>M167</f>
        <v>2026</v>
      </c>
      <c r="N232" s="201" t="s">
        <v>146</v>
      </c>
    </row>
    <row r="233" spans="1:14" s="201" customFormat="1">
      <c r="A233" s="12"/>
      <c r="B233" s="245" t="s">
        <v>143</v>
      </c>
      <c r="C233" s="342">
        <v>778.72766782705628</v>
      </c>
      <c r="D233" s="342">
        <v>619.11111158007168</v>
      </c>
      <c r="E233" s="342"/>
      <c r="F233" s="342"/>
      <c r="G233" s="342"/>
      <c r="H233" s="342"/>
      <c r="I233" s="342"/>
      <c r="J233" s="342"/>
      <c r="K233" s="342"/>
      <c r="L233" s="342"/>
      <c r="M233" s="342"/>
      <c r="N233" s="350"/>
    </row>
    <row r="234" spans="1:14" s="201" customFormat="1">
      <c r="A234" s="12"/>
      <c r="B234" s="245" t="s">
        <v>144</v>
      </c>
      <c r="C234" s="342">
        <f>FTTx!C72-C233</f>
        <v>357.51890511980275</v>
      </c>
      <c r="D234" s="342">
        <f>FTTx!D72-D233</f>
        <v>394.05249061526331</v>
      </c>
      <c r="E234" s="342"/>
      <c r="F234" s="342"/>
      <c r="G234" s="342"/>
      <c r="H234" s="342"/>
      <c r="I234" s="342"/>
      <c r="J234" s="342"/>
      <c r="K234" s="342"/>
      <c r="L234" s="342"/>
      <c r="M234" s="342"/>
      <c r="N234" s="350"/>
    </row>
    <row r="235" spans="1:14" s="201" customFormat="1">
      <c r="A235" s="12"/>
      <c r="B235" s="201" t="s">
        <v>145</v>
      </c>
      <c r="C235" s="349">
        <f t="shared" ref="C235:D235" si="11">C233/(C234+C233)</f>
        <v>0.68535094966880616</v>
      </c>
      <c r="D235" s="349">
        <f t="shared" si="11"/>
        <v>0.61106726518656451</v>
      </c>
      <c r="E235" s="349"/>
      <c r="F235" s="349"/>
      <c r="G235" s="349"/>
      <c r="H235" s="349"/>
      <c r="I235" s="349"/>
      <c r="J235" s="349"/>
      <c r="K235" s="349"/>
      <c r="L235" s="349"/>
      <c r="M235" s="349"/>
      <c r="N235" s="351"/>
    </row>
    <row r="236" spans="1:14" s="201" customFormat="1">
      <c r="A236" s="12"/>
      <c r="C236" s="349"/>
      <c r="D236" s="349"/>
      <c r="E236" s="349"/>
      <c r="F236" s="349"/>
      <c r="G236" s="349"/>
      <c r="H236" s="349"/>
      <c r="N236" s="350"/>
    </row>
  </sheetData>
  <conditionalFormatting sqref="E200">
    <cfRule type="expression" dxfId="1" priority="2">
      <formula>E200&lt;0</formula>
    </cfRule>
  </conditionalFormatting>
  <conditionalFormatting sqref="F200:S200">
    <cfRule type="expression" dxfId="0" priority="1">
      <formula>F200&lt;0</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B1:N32"/>
  <sheetViews>
    <sheetView showGridLines="0" zoomScale="80" zoomScaleNormal="80" zoomScalePageLayoutView="80" workbookViewId="0"/>
  </sheetViews>
  <sheetFormatPr defaultColWidth="9.19921875" defaultRowHeight="13.15"/>
  <cols>
    <col min="1" max="1" width="4.53125" style="65" customWidth="1"/>
    <col min="2" max="2" width="29.265625" style="65" customWidth="1"/>
    <col min="3" max="5" width="10" style="65" customWidth="1"/>
    <col min="6" max="6" width="11.59765625" style="65" customWidth="1"/>
    <col min="7" max="7" width="10.73046875" style="65" customWidth="1"/>
    <col min="8" max="10" width="11.59765625" style="65" customWidth="1"/>
    <col min="11" max="11" width="9" style="65" customWidth="1"/>
    <col min="12" max="12" width="21.796875" style="65" customWidth="1"/>
    <col min="13" max="13" width="11.46484375" style="65" bestFit="1" customWidth="1"/>
    <col min="14" max="15" width="9.19921875" style="65"/>
    <col min="16" max="16" width="8.73046875" style="65" customWidth="1"/>
    <col min="17" max="16384" width="9.19921875" style="65"/>
  </cols>
  <sheetData>
    <row r="1" spans="2:14" ht="12.5" customHeight="1"/>
    <row r="2" spans="2:14" ht="22.5" customHeight="1">
      <c r="B2" s="11" t="str">
        <f>Introduction!$B$2</f>
        <v>LightCounting Access Optics Forecast</v>
      </c>
    </row>
    <row r="3" spans="2:14" ht="18">
      <c r="B3" s="66" t="str">
        <f>Introduction!$B$3</f>
        <v>Published 23 November 2021</v>
      </c>
    </row>
    <row r="4" spans="2:14" ht="18">
      <c r="B4" s="11" t="s">
        <v>4</v>
      </c>
    </row>
    <row r="6" spans="2:14" ht="21.75" customHeight="1">
      <c r="B6" s="373" t="s">
        <v>5</v>
      </c>
      <c r="C6" s="373"/>
      <c r="D6" s="373"/>
      <c r="E6" s="373"/>
      <c r="F6" s="373"/>
      <c r="G6" s="373"/>
      <c r="H6" s="373"/>
      <c r="I6" s="373"/>
      <c r="J6" s="373"/>
      <c r="K6" s="373"/>
      <c r="L6" s="373"/>
      <c r="M6" s="373"/>
      <c r="N6" s="67"/>
    </row>
    <row r="7" spans="2:14" ht="21.75" customHeight="1">
      <c r="B7" s="373"/>
      <c r="C7" s="373"/>
      <c r="D7" s="373"/>
      <c r="E7" s="373"/>
      <c r="F7" s="373"/>
      <c r="G7" s="373"/>
      <c r="H7" s="373"/>
      <c r="I7" s="373"/>
      <c r="J7" s="373"/>
      <c r="K7" s="373"/>
      <c r="L7" s="373"/>
      <c r="M7" s="373"/>
      <c r="N7" s="67"/>
    </row>
    <row r="8" spans="2:14" ht="21.75" customHeight="1">
      <c r="B8" s="373"/>
      <c r="C8" s="373"/>
      <c r="D8" s="373"/>
      <c r="E8" s="373"/>
      <c r="F8" s="373"/>
      <c r="G8" s="373"/>
      <c r="H8" s="373"/>
      <c r="I8" s="373"/>
      <c r="J8" s="373"/>
      <c r="K8" s="373"/>
      <c r="L8" s="373"/>
      <c r="M8" s="373"/>
      <c r="N8" s="67"/>
    </row>
    <row r="9" spans="2:14">
      <c r="B9" s="67"/>
      <c r="C9" s="67"/>
      <c r="D9" s="67"/>
      <c r="E9" s="67"/>
      <c r="F9" s="67"/>
      <c r="G9" s="67"/>
      <c r="H9" s="67"/>
      <c r="I9" s="67"/>
      <c r="J9" s="67"/>
      <c r="K9" s="67"/>
      <c r="L9" s="67"/>
      <c r="M9" s="67"/>
      <c r="N9" s="67"/>
    </row>
    <row r="10" spans="2:14">
      <c r="B10" s="67"/>
      <c r="C10" s="67"/>
      <c r="D10" s="67"/>
      <c r="E10" s="67"/>
      <c r="F10" s="67"/>
      <c r="G10" s="67"/>
      <c r="H10" s="67"/>
      <c r="I10" s="67"/>
      <c r="J10" s="67"/>
      <c r="K10" s="67"/>
      <c r="L10" s="67"/>
      <c r="M10" s="67"/>
      <c r="N10" s="67"/>
    </row>
    <row r="11" spans="2:14">
      <c r="B11" s="67"/>
      <c r="C11" s="67"/>
      <c r="D11" s="67"/>
      <c r="E11" s="67"/>
      <c r="F11" s="67"/>
      <c r="G11" s="67"/>
      <c r="H11" s="67"/>
      <c r="I11" s="67"/>
      <c r="J11" s="67"/>
      <c r="K11" s="67"/>
      <c r="L11" s="67"/>
      <c r="M11" s="67"/>
      <c r="N11" s="67"/>
    </row>
    <row r="12" spans="2:14">
      <c r="B12" s="67"/>
      <c r="C12" s="67"/>
      <c r="D12" s="67"/>
      <c r="E12" s="67"/>
      <c r="F12" s="67"/>
      <c r="G12" s="67"/>
      <c r="H12" s="67"/>
      <c r="I12" s="67"/>
      <c r="J12" s="67"/>
      <c r="K12" s="67"/>
      <c r="L12" s="67"/>
      <c r="M12" s="67"/>
      <c r="N12" s="67"/>
    </row>
    <row r="13" spans="2:14">
      <c r="B13" s="67"/>
      <c r="C13" s="67"/>
      <c r="D13" s="67"/>
      <c r="E13" s="67"/>
      <c r="F13" s="67"/>
      <c r="G13" s="67"/>
      <c r="H13" s="67"/>
      <c r="I13" s="67"/>
      <c r="J13" s="67"/>
      <c r="K13" s="67"/>
      <c r="L13" s="67"/>
      <c r="M13" s="67"/>
      <c r="N13" s="67"/>
    </row>
    <row r="14" spans="2:14">
      <c r="B14" s="67"/>
      <c r="C14" s="67"/>
      <c r="D14" s="67"/>
      <c r="E14" s="67"/>
      <c r="F14" s="67"/>
      <c r="G14" s="67"/>
      <c r="H14" s="67"/>
      <c r="I14" s="67"/>
      <c r="J14" s="67"/>
      <c r="K14" s="67"/>
      <c r="L14" s="67"/>
      <c r="M14" s="67"/>
      <c r="N14" s="67"/>
    </row>
    <row r="15" spans="2:14">
      <c r="B15" s="67"/>
      <c r="C15" s="67"/>
      <c r="D15" s="67"/>
      <c r="E15" s="67"/>
      <c r="F15" s="67"/>
      <c r="G15" s="67"/>
      <c r="H15" s="67"/>
      <c r="I15" s="67"/>
      <c r="J15" s="67"/>
      <c r="K15" s="67"/>
      <c r="L15" s="67"/>
      <c r="M15" s="67"/>
      <c r="N15" s="67"/>
    </row>
    <row r="16" spans="2:14">
      <c r="B16" s="67"/>
      <c r="C16" s="67"/>
      <c r="D16" s="67"/>
      <c r="E16" s="67"/>
      <c r="F16" s="67"/>
      <c r="G16" s="67"/>
      <c r="H16" s="67"/>
      <c r="I16" s="67"/>
      <c r="J16" s="67"/>
      <c r="K16" s="67"/>
      <c r="L16" s="67"/>
      <c r="M16" s="67"/>
      <c r="N16" s="67"/>
    </row>
    <row r="17" spans="2:14">
      <c r="B17" s="67"/>
      <c r="C17" s="67"/>
      <c r="D17" s="67"/>
      <c r="E17" s="67"/>
      <c r="F17" s="67"/>
      <c r="G17" s="67"/>
      <c r="H17" s="67"/>
      <c r="I17" s="67"/>
      <c r="J17" s="67"/>
      <c r="K17" s="67"/>
      <c r="L17" s="67"/>
      <c r="M17" s="67"/>
      <c r="N17" s="67"/>
    </row>
    <row r="18" spans="2:14">
      <c r="B18" s="67"/>
      <c r="C18" s="67"/>
      <c r="D18" s="67"/>
      <c r="E18" s="67"/>
      <c r="F18" s="67"/>
      <c r="G18" s="67"/>
      <c r="H18" s="67"/>
      <c r="I18" s="67"/>
      <c r="J18" s="67"/>
      <c r="K18" s="67"/>
      <c r="L18" s="67"/>
      <c r="M18" s="67"/>
      <c r="N18" s="67"/>
    </row>
    <row r="19" spans="2:14" s="68" customFormat="1" ht="14.25">
      <c r="C19" s="69"/>
      <c r="D19" s="69"/>
      <c r="E19" s="69"/>
      <c r="F19" s="69"/>
      <c r="G19" s="69"/>
      <c r="H19" s="69"/>
      <c r="I19" s="70"/>
      <c r="J19" s="70"/>
      <c r="K19" s="70"/>
      <c r="L19" s="70"/>
      <c r="M19" s="70"/>
      <c r="N19" s="70"/>
    </row>
    <row r="20" spans="2:14" s="68" customFormat="1" ht="13.05" customHeight="1">
      <c r="B20" s="71" t="s">
        <v>6</v>
      </c>
      <c r="C20" s="69"/>
      <c r="D20" s="69"/>
      <c r="E20" s="69"/>
      <c r="F20" s="69"/>
      <c r="G20" s="69"/>
      <c r="H20" s="69"/>
      <c r="I20" s="70"/>
      <c r="J20" s="70"/>
      <c r="K20" s="70"/>
      <c r="L20" s="70"/>
      <c r="M20" s="70"/>
      <c r="N20" s="70"/>
    </row>
    <row r="21" spans="2:14" s="68" customFormat="1" ht="61.05" customHeight="1">
      <c r="B21" s="373" t="s">
        <v>177</v>
      </c>
      <c r="C21" s="373"/>
      <c r="D21" s="373"/>
      <c r="E21" s="373"/>
      <c r="F21" s="373"/>
      <c r="G21" s="373"/>
      <c r="H21" s="373"/>
      <c r="I21" s="373"/>
      <c r="J21" s="373"/>
      <c r="K21" s="373"/>
      <c r="L21" s="373"/>
      <c r="M21" s="373"/>
      <c r="N21" s="70"/>
    </row>
    <row r="22" spans="2:14" s="68" customFormat="1" ht="14.25"/>
    <row r="23" spans="2:14" s="68" customFormat="1" ht="14.25">
      <c r="B23" s="71" t="s">
        <v>7</v>
      </c>
    </row>
    <row r="24" spans="2:14" s="68" customFormat="1" ht="14.25">
      <c r="B24" s="373" t="s">
        <v>8</v>
      </c>
      <c r="C24" s="373"/>
      <c r="D24" s="373"/>
      <c r="E24" s="373"/>
      <c r="F24" s="373"/>
      <c r="G24" s="373"/>
      <c r="H24" s="373"/>
      <c r="I24" s="373"/>
      <c r="J24" s="373"/>
      <c r="K24" s="373"/>
      <c r="L24" s="373"/>
      <c r="M24" s="373"/>
    </row>
    <row r="25" spans="2:14" s="68" customFormat="1" ht="14.25">
      <c r="B25" s="373"/>
      <c r="C25" s="373"/>
      <c r="D25" s="373"/>
      <c r="E25" s="373"/>
      <c r="F25" s="373"/>
      <c r="G25" s="373"/>
      <c r="H25" s="373"/>
      <c r="I25" s="373"/>
      <c r="J25" s="373"/>
      <c r="K25" s="373"/>
      <c r="L25" s="373"/>
      <c r="M25" s="373"/>
    </row>
    <row r="26" spans="2:14" s="68" customFormat="1" ht="14.25"/>
    <row r="27" spans="2:14" s="68" customFormat="1" ht="14.25">
      <c r="B27" s="72" t="s">
        <v>48</v>
      </c>
    </row>
    <row r="28" spans="2:14" s="68" customFormat="1" ht="45.5" customHeight="1">
      <c r="B28" s="374" t="s">
        <v>113</v>
      </c>
      <c r="C28" s="374"/>
      <c r="D28" s="374"/>
      <c r="E28" s="374"/>
      <c r="F28" s="374"/>
      <c r="G28" s="374"/>
      <c r="H28" s="374"/>
      <c r="I28" s="374"/>
      <c r="J28" s="374"/>
      <c r="K28" s="374"/>
      <c r="L28" s="374"/>
      <c r="M28" s="374"/>
    </row>
    <row r="29" spans="2:14" s="68" customFormat="1" ht="14.25">
      <c r="B29" s="70"/>
      <c r="C29" s="70"/>
      <c r="D29" s="70"/>
      <c r="E29" s="70"/>
      <c r="F29" s="70"/>
      <c r="G29" s="70"/>
      <c r="H29" s="70"/>
      <c r="I29" s="70"/>
      <c r="J29" s="70"/>
      <c r="K29" s="70"/>
      <c r="L29" s="70"/>
      <c r="M29" s="70"/>
    </row>
    <row r="30" spans="2:14" s="68" customFormat="1" ht="14.25">
      <c r="B30" s="372" t="s">
        <v>46</v>
      </c>
      <c r="C30" s="372"/>
      <c r="D30" s="372"/>
      <c r="E30" s="372"/>
      <c r="F30" s="372"/>
      <c r="G30" s="372"/>
      <c r="H30" s="372"/>
      <c r="I30" s="372"/>
      <c r="J30" s="372"/>
      <c r="K30" s="372"/>
      <c r="L30" s="372"/>
      <c r="M30" s="372"/>
    </row>
    <row r="31" spans="2:14" s="68" customFormat="1" ht="14.25">
      <c r="B31" s="372" t="s">
        <v>47</v>
      </c>
      <c r="C31" s="372"/>
      <c r="D31" s="372"/>
      <c r="E31" s="372"/>
      <c r="F31" s="372"/>
      <c r="G31" s="372"/>
      <c r="H31" s="372"/>
      <c r="I31" s="372"/>
      <c r="J31" s="372"/>
      <c r="K31" s="372"/>
      <c r="L31" s="372"/>
      <c r="M31" s="372"/>
    </row>
    <row r="32" spans="2:14" s="68" customFormat="1" ht="50" customHeight="1">
      <c r="B32" s="372"/>
      <c r="C32" s="372"/>
      <c r="D32" s="372"/>
      <c r="E32" s="372"/>
      <c r="F32" s="372"/>
      <c r="G32" s="372"/>
      <c r="H32" s="372"/>
      <c r="I32" s="372"/>
      <c r="J32" s="372"/>
      <c r="K32" s="372"/>
      <c r="L32" s="372"/>
      <c r="M32" s="372"/>
    </row>
  </sheetData>
  <mergeCells count="7">
    <mergeCell ref="B32:M32"/>
    <mergeCell ref="B21:M21"/>
    <mergeCell ref="B6:M8"/>
    <mergeCell ref="B24:M25"/>
    <mergeCell ref="B28:M28"/>
    <mergeCell ref="B30:M30"/>
    <mergeCell ref="B31:M31"/>
  </mergeCell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B1:J64"/>
  <sheetViews>
    <sheetView showGridLines="0" zoomScale="80" zoomScaleNormal="80" zoomScalePageLayoutView="80" workbookViewId="0"/>
  </sheetViews>
  <sheetFormatPr defaultColWidth="8.796875" defaultRowHeight="13.15"/>
  <cols>
    <col min="1" max="1" width="4.53125" style="1" customWidth="1"/>
    <col min="2" max="2" width="17.796875" style="1" customWidth="1"/>
    <col min="3" max="3" width="15.59765625" style="1" customWidth="1"/>
    <col min="4" max="4" width="52.73046875" style="1" customWidth="1"/>
    <col min="5" max="5" width="15.59765625" style="1" customWidth="1"/>
    <col min="6" max="6" width="19.46484375" style="1" customWidth="1"/>
    <col min="7" max="7" width="15.59765625" style="1" customWidth="1"/>
    <col min="8" max="8" width="15.46484375" style="1" customWidth="1"/>
    <col min="9" max="9" width="20.06640625" style="1" customWidth="1"/>
    <col min="10" max="15" width="13.59765625" style="1" customWidth="1"/>
    <col min="16" max="16" width="14.46484375" style="1" customWidth="1"/>
    <col min="17" max="16384" width="8.796875" style="1"/>
  </cols>
  <sheetData>
    <row r="1" spans="2:10" ht="12.5" customHeight="1"/>
    <row r="2" spans="2:10" ht="22.5" customHeight="1">
      <c r="B2" s="11" t="str">
        <f>Introduction!B2</f>
        <v>LightCounting Access Optics Forecast</v>
      </c>
    </row>
    <row r="3" spans="2:10" ht="18">
      <c r="B3" s="66" t="str">
        <f>Introduction!B3</f>
        <v>Published 23 November 2021</v>
      </c>
    </row>
    <row r="4" spans="2:10" ht="18">
      <c r="B4" s="11" t="s">
        <v>49</v>
      </c>
    </row>
    <row r="7" spans="2:10" ht="15.75">
      <c r="B7" s="58" t="s">
        <v>9</v>
      </c>
      <c r="C7" s="58" t="s">
        <v>50</v>
      </c>
      <c r="D7" s="59" t="s">
        <v>51</v>
      </c>
      <c r="E7" s="77" t="s">
        <v>52</v>
      </c>
      <c r="F7" s="77" t="s">
        <v>53</v>
      </c>
      <c r="G7" s="77" t="s">
        <v>54</v>
      </c>
      <c r="H7" s="77" t="s">
        <v>181</v>
      </c>
      <c r="I7" s="78" t="s">
        <v>55</v>
      </c>
    </row>
    <row r="8" spans="2:10" ht="15.75">
      <c r="B8" s="60" t="s">
        <v>107</v>
      </c>
      <c r="C8" s="60" t="s">
        <v>164</v>
      </c>
      <c r="D8" s="61" t="s">
        <v>115</v>
      </c>
      <c r="E8" s="81" t="s">
        <v>109</v>
      </c>
      <c r="F8" s="156" t="s">
        <v>83</v>
      </c>
      <c r="G8" s="156" t="s">
        <v>83</v>
      </c>
      <c r="H8" s="62" t="s">
        <v>182</v>
      </c>
      <c r="I8" s="63" t="s">
        <v>161</v>
      </c>
    </row>
    <row r="9" spans="2:10" ht="15.75">
      <c r="B9" s="60" t="s">
        <v>107</v>
      </c>
      <c r="C9" s="60" t="s">
        <v>162</v>
      </c>
      <c r="D9" s="61" t="s">
        <v>232</v>
      </c>
      <c r="E9" s="81" t="s">
        <v>163</v>
      </c>
      <c r="F9" s="156" t="s">
        <v>83</v>
      </c>
      <c r="G9" s="156" t="s">
        <v>83</v>
      </c>
      <c r="H9" s="62" t="s">
        <v>233</v>
      </c>
      <c r="I9" s="63" t="s">
        <v>161</v>
      </c>
    </row>
    <row r="10" spans="2:10" ht="15.75">
      <c r="B10" s="60" t="s">
        <v>108</v>
      </c>
      <c r="C10" s="60" t="s">
        <v>110</v>
      </c>
      <c r="D10" s="61" t="s">
        <v>234</v>
      </c>
      <c r="E10" s="81" t="s">
        <v>84</v>
      </c>
      <c r="F10" s="156" t="s">
        <v>83</v>
      </c>
      <c r="G10" s="156" t="s">
        <v>83</v>
      </c>
      <c r="H10" s="62" t="s">
        <v>165</v>
      </c>
      <c r="I10" s="63" t="s">
        <v>114</v>
      </c>
    </row>
    <row r="11" spans="2:10" ht="18" customHeight="1">
      <c r="B11" s="60" t="s">
        <v>45</v>
      </c>
      <c r="C11" s="60" t="s">
        <v>56</v>
      </c>
      <c r="D11" s="61" t="s">
        <v>57</v>
      </c>
      <c r="E11" s="81" t="s">
        <v>58</v>
      </c>
      <c r="F11" s="81" t="s">
        <v>59</v>
      </c>
      <c r="G11" s="156" t="s">
        <v>60</v>
      </c>
      <c r="H11" s="62" t="s">
        <v>61</v>
      </c>
      <c r="I11" s="63" t="s">
        <v>62</v>
      </c>
    </row>
    <row r="12" spans="2:10" ht="18" customHeight="1">
      <c r="B12" s="58" t="s">
        <v>45</v>
      </c>
      <c r="C12" s="58" t="s">
        <v>63</v>
      </c>
      <c r="D12" s="61" t="s">
        <v>64</v>
      </c>
      <c r="E12" s="81" t="s">
        <v>65</v>
      </c>
      <c r="F12" s="62"/>
      <c r="G12" s="156" t="s">
        <v>66</v>
      </c>
      <c r="H12" s="62" t="s">
        <v>67</v>
      </c>
      <c r="I12" s="63" t="s">
        <v>62</v>
      </c>
    </row>
    <row r="13" spans="2:10" ht="18" customHeight="1">
      <c r="B13" s="58" t="s">
        <v>45</v>
      </c>
      <c r="C13" s="58" t="s">
        <v>68</v>
      </c>
      <c r="D13" s="61" t="s">
        <v>69</v>
      </c>
      <c r="E13" s="62" t="s">
        <v>70</v>
      </c>
      <c r="F13" s="62"/>
      <c r="G13" s="156" t="s">
        <v>71</v>
      </c>
      <c r="H13" s="62" t="s">
        <v>14</v>
      </c>
      <c r="I13" s="63" t="s">
        <v>62</v>
      </c>
    </row>
    <row r="14" spans="2:10" ht="18" customHeight="1">
      <c r="B14" s="58" t="s">
        <v>45</v>
      </c>
      <c r="C14" s="58" t="s">
        <v>72</v>
      </c>
      <c r="D14" s="61" t="s">
        <v>73</v>
      </c>
      <c r="E14" s="81" t="s">
        <v>74</v>
      </c>
      <c r="F14" s="81" t="s">
        <v>106</v>
      </c>
      <c r="G14" s="156" t="s">
        <v>75</v>
      </c>
      <c r="H14" s="62" t="s">
        <v>183</v>
      </c>
      <c r="I14" s="63" t="s">
        <v>62</v>
      </c>
      <c r="J14" s="1" t="s">
        <v>76</v>
      </c>
    </row>
    <row r="15" spans="2:10" ht="18" customHeight="1">
      <c r="B15" s="58" t="s">
        <v>45</v>
      </c>
      <c r="C15" s="58" t="s">
        <v>79</v>
      </c>
      <c r="D15" s="61" t="s">
        <v>77</v>
      </c>
      <c r="E15" s="157" t="s">
        <v>78</v>
      </c>
      <c r="F15" s="81" t="s">
        <v>79</v>
      </c>
      <c r="G15" s="156" t="s">
        <v>75</v>
      </c>
      <c r="H15" s="62" t="s">
        <v>169</v>
      </c>
      <c r="I15" s="63" t="s">
        <v>80</v>
      </c>
      <c r="J15" s="1" t="s">
        <v>178</v>
      </c>
    </row>
    <row r="16" spans="2:10" ht="18" customHeight="1">
      <c r="B16" s="58" t="s">
        <v>45</v>
      </c>
      <c r="C16" s="58" t="s">
        <v>252</v>
      </c>
      <c r="D16" s="61" t="s">
        <v>77</v>
      </c>
      <c r="E16" s="157" t="s">
        <v>170</v>
      </c>
      <c r="F16" s="204" t="s">
        <v>179</v>
      </c>
      <c r="G16" s="156">
        <v>64</v>
      </c>
      <c r="H16" s="62" t="s">
        <v>180</v>
      </c>
      <c r="I16" s="63" t="s">
        <v>62</v>
      </c>
    </row>
    <row r="17" spans="2:9" ht="18" customHeight="1">
      <c r="B17" s="58" t="s">
        <v>45</v>
      </c>
      <c r="C17" s="58" t="s">
        <v>81</v>
      </c>
      <c r="D17" s="61" t="s">
        <v>82</v>
      </c>
      <c r="E17" s="64" t="s">
        <v>83</v>
      </c>
      <c r="F17" s="64" t="s">
        <v>83</v>
      </c>
      <c r="G17" s="81" t="s">
        <v>84</v>
      </c>
      <c r="H17" s="62" t="s">
        <v>85</v>
      </c>
      <c r="I17" s="63" t="s">
        <v>62</v>
      </c>
    </row>
    <row r="20" spans="2:9" ht="15.75">
      <c r="B20" s="58" t="s">
        <v>9</v>
      </c>
      <c r="C20" s="58" t="s">
        <v>10</v>
      </c>
      <c r="D20" s="59" t="s">
        <v>51</v>
      </c>
      <c r="E20" s="79"/>
      <c r="F20" s="79"/>
      <c r="G20" s="79"/>
      <c r="H20" s="79"/>
      <c r="I20" s="80"/>
    </row>
    <row r="21" spans="2:9" ht="47" customHeight="1">
      <c r="B21" s="60" t="s">
        <v>107</v>
      </c>
      <c r="C21" s="58" t="s">
        <v>168</v>
      </c>
      <c r="D21" s="378" t="s">
        <v>171</v>
      </c>
      <c r="E21" s="381"/>
      <c r="F21" s="381"/>
      <c r="G21" s="381"/>
      <c r="H21" s="381"/>
      <c r="I21" s="382"/>
    </row>
    <row r="22" spans="2:9" ht="31.5" customHeight="1">
      <c r="B22" s="60" t="s">
        <v>107</v>
      </c>
      <c r="C22" s="58" t="s">
        <v>111</v>
      </c>
      <c r="D22" s="378" t="s">
        <v>112</v>
      </c>
      <c r="E22" s="379"/>
      <c r="F22" s="379"/>
      <c r="G22" s="379"/>
      <c r="H22" s="379"/>
      <c r="I22" s="380"/>
    </row>
    <row r="23" spans="2:9" ht="24" customHeight="1">
      <c r="B23" s="58" t="s">
        <v>45</v>
      </c>
      <c r="C23" s="58" t="s">
        <v>86</v>
      </c>
      <c r="D23" s="375" t="s">
        <v>87</v>
      </c>
      <c r="E23" s="376"/>
      <c r="F23" s="376"/>
      <c r="G23" s="376"/>
      <c r="H23" s="376"/>
      <c r="I23" s="377"/>
    </row>
    <row r="24" spans="2:9" ht="21" customHeight="1">
      <c r="B24" s="58" t="s">
        <v>45</v>
      </c>
      <c r="C24" s="58" t="s">
        <v>88</v>
      </c>
      <c r="D24" s="375" t="s">
        <v>89</v>
      </c>
      <c r="E24" s="376"/>
      <c r="F24" s="376"/>
      <c r="G24" s="376"/>
      <c r="H24" s="376"/>
      <c r="I24" s="377"/>
    </row>
    <row r="25" spans="2:9" ht="22.5" customHeight="1">
      <c r="B25" s="58" t="s">
        <v>45</v>
      </c>
      <c r="C25" s="58" t="s">
        <v>90</v>
      </c>
      <c r="D25" s="375" t="s">
        <v>91</v>
      </c>
      <c r="E25" s="376"/>
      <c r="F25" s="376"/>
      <c r="G25" s="376"/>
      <c r="H25" s="376"/>
      <c r="I25" s="377"/>
    </row>
    <row r="26" spans="2:9" ht="34.049999999999997" customHeight="1">
      <c r="B26" s="58" t="s">
        <v>45</v>
      </c>
      <c r="C26" s="58" t="s">
        <v>92</v>
      </c>
      <c r="D26" s="378" t="s">
        <v>93</v>
      </c>
      <c r="E26" s="379"/>
      <c r="F26" s="379"/>
      <c r="G26" s="379"/>
      <c r="H26" s="379"/>
      <c r="I26" s="380"/>
    </row>
    <row r="28" spans="2:9" ht="18">
      <c r="B28" s="11" t="s">
        <v>190</v>
      </c>
    </row>
    <row r="29" spans="2:9" ht="15.75">
      <c r="B29" s="222" t="s">
        <v>9</v>
      </c>
      <c r="C29" s="222" t="s">
        <v>10</v>
      </c>
      <c r="D29" s="222" t="s">
        <v>188</v>
      </c>
      <c r="E29" s="222" t="s">
        <v>11</v>
      </c>
    </row>
    <row r="30" spans="2:9" ht="15.75">
      <c r="B30" s="238" t="s">
        <v>141</v>
      </c>
      <c r="C30" s="239" t="s">
        <v>194</v>
      </c>
      <c r="D30" s="240" t="s">
        <v>196</v>
      </c>
      <c r="E30" s="240" t="s">
        <v>110</v>
      </c>
    </row>
    <row r="31" spans="2:9" ht="15.75">
      <c r="B31" s="223" t="s">
        <v>141</v>
      </c>
      <c r="C31" s="230" t="s">
        <v>238</v>
      </c>
      <c r="D31" s="225" t="s">
        <v>17</v>
      </c>
      <c r="E31" s="225" t="s">
        <v>13</v>
      </c>
    </row>
    <row r="32" spans="2:9" ht="15.75">
      <c r="B32" s="223" t="s">
        <v>141</v>
      </c>
      <c r="C32" s="230" t="s">
        <v>238</v>
      </c>
      <c r="D32" s="225" t="s">
        <v>17</v>
      </c>
      <c r="E32" s="225" t="s">
        <v>187</v>
      </c>
    </row>
    <row r="33" spans="2:5" ht="15.75">
      <c r="B33" s="227" t="s">
        <v>141</v>
      </c>
      <c r="C33" s="231" t="s">
        <v>238</v>
      </c>
      <c r="D33" s="229" t="s">
        <v>17</v>
      </c>
      <c r="E33" s="229" t="s">
        <v>62</v>
      </c>
    </row>
    <row r="34" spans="2:5" ht="15.75">
      <c r="B34" s="223" t="s">
        <v>141</v>
      </c>
      <c r="C34" s="230" t="s">
        <v>238</v>
      </c>
      <c r="D34" s="225" t="s">
        <v>19</v>
      </c>
      <c r="E34" s="225" t="s">
        <v>236</v>
      </c>
    </row>
    <row r="35" spans="2:5" ht="15.75">
      <c r="B35" s="223" t="s">
        <v>141</v>
      </c>
      <c r="C35" s="230" t="s">
        <v>238</v>
      </c>
      <c r="D35" s="225" t="s">
        <v>19</v>
      </c>
      <c r="E35" s="225" t="s">
        <v>237</v>
      </c>
    </row>
    <row r="36" spans="2:5" ht="15.75">
      <c r="B36" s="223" t="s">
        <v>141</v>
      </c>
      <c r="C36" s="230" t="s">
        <v>225</v>
      </c>
      <c r="D36" s="225" t="s">
        <v>19</v>
      </c>
      <c r="E36" s="225" t="s">
        <v>187</v>
      </c>
    </row>
    <row r="37" spans="2:5" ht="15.75">
      <c r="B37" s="223" t="s">
        <v>141</v>
      </c>
      <c r="C37" s="230" t="s">
        <v>226</v>
      </c>
      <c r="D37" s="225" t="s">
        <v>19</v>
      </c>
      <c r="E37" s="225" t="s">
        <v>187</v>
      </c>
    </row>
    <row r="38" spans="2:5" ht="15.75">
      <c r="B38" s="223" t="s">
        <v>141</v>
      </c>
      <c r="C38" s="230" t="s">
        <v>225</v>
      </c>
      <c r="D38" s="225" t="s">
        <v>19</v>
      </c>
      <c r="E38" s="225" t="s">
        <v>62</v>
      </c>
    </row>
    <row r="39" spans="2:5" ht="15.75">
      <c r="B39" s="223" t="s">
        <v>141</v>
      </c>
      <c r="C39" s="230" t="s">
        <v>226</v>
      </c>
      <c r="D39" s="225" t="s">
        <v>19</v>
      </c>
      <c r="E39" s="225" t="s">
        <v>62</v>
      </c>
    </row>
    <row r="40" spans="2:5" ht="15.75">
      <c r="B40" s="265" t="s">
        <v>141</v>
      </c>
      <c r="C40" s="266" t="s">
        <v>238</v>
      </c>
      <c r="D40" s="267" t="s">
        <v>158</v>
      </c>
      <c r="E40" s="267" t="s">
        <v>13</v>
      </c>
    </row>
    <row r="41" spans="2:5" ht="15.75">
      <c r="B41" s="268" t="s">
        <v>141</v>
      </c>
      <c r="C41" s="269" t="s">
        <v>238</v>
      </c>
      <c r="D41" s="270" t="s">
        <v>158</v>
      </c>
      <c r="E41" s="270" t="s">
        <v>62</v>
      </c>
    </row>
    <row r="42" spans="2:5" ht="15.75">
      <c r="B42" s="265" t="s">
        <v>141</v>
      </c>
      <c r="C42" s="266" t="s">
        <v>238</v>
      </c>
      <c r="D42" s="267" t="s">
        <v>189</v>
      </c>
      <c r="E42" s="267" t="s">
        <v>187</v>
      </c>
    </row>
    <row r="43" spans="2:5" ht="15.75">
      <c r="B43" s="268" t="s">
        <v>141</v>
      </c>
      <c r="C43" s="269" t="s">
        <v>238</v>
      </c>
      <c r="D43" s="270" t="s">
        <v>189</v>
      </c>
      <c r="E43" s="270" t="s">
        <v>62</v>
      </c>
    </row>
    <row r="44" spans="2:5" ht="15.75">
      <c r="B44" s="223" t="s">
        <v>141</v>
      </c>
      <c r="C44" s="230" t="s">
        <v>222</v>
      </c>
      <c r="D44" s="225" t="s">
        <v>17</v>
      </c>
      <c r="E44" s="225" t="s">
        <v>235</v>
      </c>
    </row>
    <row r="45" spans="2:5" ht="15.75">
      <c r="B45" s="223" t="s">
        <v>141</v>
      </c>
      <c r="C45" s="230" t="s">
        <v>223</v>
      </c>
      <c r="D45" s="225" t="s">
        <v>17</v>
      </c>
      <c r="E45" s="225" t="s">
        <v>235</v>
      </c>
    </row>
    <row r="46" spans="2:5" ht="15.75">
      <c r="B46" s="223" t="s">
        <v>141</v>
      </c>
      <c r="C46" s="230" t="s">
        <v>222</v>
      </c>
      <c r="D46" s="225" t="s">
        <v>19</v>
      </c>
      <c r="E46" s="225" t="s">
        <v>235</v>
      </c>
    </row>
    <row r="47" spans="2:5" ht="15.75">
      <c r="B47" s="227" t="s">
        <v>141</v>
      </c>
      <c r="C47" s="231" t="s">
        <v>223</v>
      </c>
      <c r="D47" s="229" t="s">
        <v>158</v>
      </c>
      <c r="E47" s="229" t="s">
        <v>235</v>
      </c>
    </row>
    <row r="49" spans="2:6" ht="18">
      <c r="B49" s="235" t="s">
        <v>191</v>
      </c>
    </row>
    <row r="50" spans="2:6" ht="15.75">
      <c r="B50" s="222" t="s">
        <v>9</v>
      </c>
      <c r="C50" s="222" t="s">
        <v>10</v>
      </c>
      <c r="D50" s="222" t="s">
        <v>188</v>
      </c>
      <c r="E50" s="222" t="s">
        <v>11</v>
      </c>
    </row>
    <row r="51" spans="2:6" ht="15.75">
      <c r="B51" s="223" t="s">
        <v>141</v>
      </c>
      <c r="C51" s="224" t="s">
        <v>12</v>
      </c>
      <c r="D51" s="225" t="s">
        <v>14</v>
      </c>
      <c r="E51" s="226" t="s">
        <v>13</v>
      </c>
      <c r="F51" s="242" t="s">
        <v>197</v>
      </c>
    </row>
    <row r="52" spans="2:6" ht="15.75">
      <c r="B52" s="223" t="s">
        <v>141</v>
      </c>
      <c r="C52" s="224" t="s">
        <v>12</v>
      </c>
      <c r="D52" s="225" t="s">
        <v>14</v>
      </c>
      <c r="E52" s="225" t="s">
        <v>159</v>
      </c>
      <c r="F52" s="242" t="s">
        <v>197</v>
      </c>
    </row>
    <row r="53" spans="2:6" ht="15.75">
      <c r="B53" s="227" t="s">
        <v>141</v>
      </c>
      <c r="C53" s="228" t="s">
        <v>12</v>
      </c>
      <c r="D53" s="229" t="s">
        <v>14</v>
      </c>
      <c r="E53" s="229" t="s">
        <v>160</v>
      </c>
      <c r="F53" s="242" t="s">
        <v>197</v>
      </c>
    </row>
    <row r="54" spans="2:6" ht="15.75">
      <c r="B54" s="223" t="s">
        <v>141</v>
      </c>
      <c r="C54" s="224" t="s">
        <v>12</v>
      </c>
      <c r="D54" s="225" t="s">
        <v>15</v>
      </c>
      <c r="E54" s="225" t="s">
        <v>13</v>
      </c>
      <c r="F54" s="242" t="s">
        <v>197</v>
      </c>
    </row>
    <row r="55" spans="2:6" ht="15.75">
      <c r="B55" s="223" t="s">
        <v>141</v>
      </c>
      <c r="C55" s="224" t="s">
        <v>12</v>
      </c>
      <c r="D55" s="225" t="s">
        <v>15</v>
      </c>
      <c r="E55" s="225" t="s">
        <v>159</v>
      </c>
      <c r="F55" s="242" t="s">
        <v>197</v>
      </c>
    </row>
    <row r="56" spans="2:6" ht="15.75">
      <c r="B56" s="227" t="s">
        <v>141</v>
      </c>
      <c r="C56" s="228" t="s">
        <v>12</v>
      </c>
      <c r="D56" s="229" t="s">
        <v>15</v>
      </c>
      <c r="E56" s="229" t="s">
        <v>160</v>
      </c>
      <c r="F56" s="242" t="s">
        <v>197</v>
      </c>
    </row>
    <row r="57" spans="2:6" ht="15.75">
      <c r="B57" s="223" t="s">
        <v>141</v>
      </c>
      <c r="C57" s="230" t="s">
        <v>12</v>
      </c>
      <c r="D57" s="225" t="s">
        <v>16</v>
      </c>
      <c r="E57" s="225" t="s">
        <v>13</v>
      </c>
      <c r="F57" s="242" t="s">
        <v>197</v>
      </c>
    </row>
    <row r="58" spans="2:6" ht="15.75">
      <c r="B58" s="223" t="s">
        <v>141</v>
      </c>
      <c r="C58" s="230" t="s">
        <v>12</v>
      </c>
      <c r="D58" s="225" t="s">
        <v>16</v>
      </c>
      <c r="E58" s="225" t="s">
        <v>159</v>
      </c>
      <c r="F58" s="242" t="s">
        <v>197</v>
      </c>
    </row>
    <row r="59" spans="2:6" ht="15.75">
      <c r="B59" s="227" t="s">
        <v>141</v>
      </c>
      <c r="C59" s="231" t="s">
        <v>12</v>
      </c>
      <c r="D59" s="229" t="s">
        <v>16</v>
      </c>
      <c r="E59" s="229" t="s">
        <v>160</v>
      </c>
      <c r="F59" s="242" t="s">
        <v>197</v>
      </c>
    </row>
    <row r="60" spans="2:6" ht="15.75">
      <c r="B60" s="223" t="s">
        <v>141</v>
      </c>
      <c r="C60" s="230" t="s">
        <v>12</v>
      </c>
      <c r="D60" s="225" t="s">
        <v>18</v>
      </c>
      <c r="E60" s="225" t="s">
        <v>13</v>
      </c>
      <c r="F60" s="232" t="s">
        <v>193</v>
      </c>
    </row>
    <row r="61" spans="2:6" ht="15.75">
      <c r="B61" s="223" t="s">
        <v>141</v>
      </c>
      <c r="C61" s="230" t="s">
        <v>12</v>
      </c>
      <c r="D61" s="225" t="s">
        <v>18</v>
      </c>
      <c r="E61" s="225" t="s">
        <v>159</v>
      </c>
      <c r="F61" s="232" t="s">
        <v>193</v>
      </c>
    </row>
    <row r="62" spans="2:6" ht="15.75">
      <c r="B62" s="227" t="s">
        <v>141</v>
      </c>
      <c r="C62" s="231" t="s">
        <v>12</v>
      </c>
      <c r="D62" s="229" t="s">
        <v>18</v>
      </c>
      <c r="E62" s="229" t="s">
        <v>160</v>
      </c>
      <c r="F62" s="232" t="s">
        <v>193</v>
      </c>
    </row>
    <row r="63" spans="2:6" ht="15.75">
      <c r="B63" s="233" t="s">
        <v>141</v>
      </c>
      <c r="C63" s="234" t="s">
        <v>20</v>
      </c>
      <c r="D63" s="226" t="s">
        <v>14</v>
      </c>
      <c r="E63" s="226" t="s">
        <v>159</v>
      </c>
      <c r="F63" s="232" t="s">
        <v>192</v>
      </c>
    </row>
    <row r="64" spans="2:6" ht="15.75">
      <c r="B64" s="227" t="s">
        <v>141</v>
      </c>
      <c r="C64" s="228" t="s">
        <v>20</v>
      </c>
      <c r="D64" s="229" t="s">
        <v>14</v>
      </c>
      <c r="E64" s="229" t="s">
        <v>160</v>
      </c>
      <c r="F64" s="232" t="s">
        <v>192</v>
      </c>
    </row>
  </sheetData>
  <mergeCells count="6">
    <mergeCell ref="D23:I23"/>
    <mergeCell ref="D24:I24"/>
    <mergeCell ref="D25:I25"/>
    <mergeCell ref="D26:I26"/>
    <mergeCell ref="D21:I21"/>
    <mergeCell ref="D22:I2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B1:Q33"/>
  <sheetViews>
    <sheetView showGridLines="0" zoomScale="70" zoomScaleNormal="70" zoomScalePageLayoutView="80" workbookViewId="0"/>
  </sheetViews>
  <sheetFormatPr defaultColWidth="8.796875" defaultRowHeight="13.15"/>
  <cols>
    <col min="1" max="1" width="4.53125" style="98" customWidth="1"/>
    <col min="2" max="2" width="16.33203125" style="98" customWidth="1"/>
    <col min="3" max="3" width="11.59765625" style="98" customWidth="1"/>
    <col min="4" max="4" width="11.46484375" style="98" customWidth="1"/>
    <col min="5" max="5" width="13.33203125" style="98" bestFit="1" customWidth="1"/>
    <col min="6" max="16" width="14.265625" style="98" customWidth="1"/>
    <col min="17" max="19" width="12.46484375" style="98" customWidth="1"/>
    <col min="20" max="16384" width="8.796875" style="98"/>
  </cols>
  <sheetData>
    <row r="1" spans="2:2" ht="12.5" customHeight="1"/>
    <row r="2" spans="2:2" ht="22.5" customHeight="1">
      <c r="B2" s="11" t="str">
        <f>Introduction!$B$2</f>
        <v>LightCounting Access Optics Forecast</v>
      </c>
    </row>
    <row r="3" spans="2:2" ht="18">
      <c r="B3" s="66" t="str">
        <f>Introduction!$B$3</f>
        <v>Published 23 November 2021</v>
      </c>
    </row>
    <row r="4" spans="2:2" ht="18">
      <c r="B4" s="11" t="s">
        <v>21</v>
      </c>
    </row>
    <row r="25" spans="3:17">
      <c r="K25" s="2"/>
    </row>
    <row r="26" spans="3:17" ht="15.75" customHeight="1">
      <c r="E26" s="2"/>
      <c r="K26" s="3"/>
    </row>
    <row r="27" spans="3:17" ht="23.25">
      <c r="G27" s="4" t="s">
        <v>117</v>
      </c>
      <c r="H27" s="383" t="s">
        <v>256</v>
      </c>
      <c r="I27" s="384"/>
      <c r="J27" s="384"/>
      <c r="K27" s="384"/>
      <c r="L27" s="385"/>
    </row>
    <row r="28" spans="3:17" ht="21.75" customHeight="1">
      <c r="G28" s="4" t="s">
        <v>118</v>
      </c>
      <c r="H28" s="383" t="s">
        <v>30</v>
      </c>
      <c r="I28" s="384"/>
      <c r="J28" s="384"/>
      <c r="K28" s="384"/>
      <c r="L28" s="385"/>
    </row>
    <row r="30" spans="3:17" ht="18">
      <c r="C30" s="5"/>
      <c r="D30" s="6"/>
      <c r="E30" s="6">
        <v>2016</v>
      </c>
      <c r="F30" s="6">
        <v>2017</v>
      </c>
      <c r="G30" s="6">
        <v>2018</v>
      </c>
      <c r="H30" s="6">
        <v>2019</v>
      </c>
      <c r="I30" s="6">
        <v>2020</v>
      </c>
      <c r="J30" s="6">
        <v>2021</v>
      </c>
      <c r="K30" s="6">
        <v>2022</v>
      </c>
      <c r="L30" s="6">
        <v>2023</v>
      </c>
      <c r="M30" s="6">
        <v>2024</v>
      </c>
      <c r="N30" s="6">
        <v>2025</v>
      </c>
      <c r="O30" s="6">
        <v>2026</v>
      </c>
      <c r="P30" s="6"/>
      <c r="Q30" s="6"/>
    </row>
    <row r="31" spans="3:17" ht="18">
      <c r="C31" s="7"/>
      <c r="D31" s="8" t="s">
        <v>22</v>
      </c>
      <c r="E31" s="9">
        <f t="shared" ref="E31:H31" ca="1" si="0">INDEX((INDIRECT($P31)),MATCH($H$28,INDIRECT($P$32),0),MATCH(E$30,$E$30:$M$30,0))</f>
        <v>1257210.1857450001</v>
      </c>
      <c r="F31" s="9">
        <f t="shared" ca="1" si="0"/>
        <v>1276894.6941999998</v>
      </c>
      <c r="G31" s="9">
        <f t="shared" ca="1" si="0"/>
        <v>0</v>
      </c>
      <c r="H31" s="9">
        <f t="shared" ca="1" si="0"/>
        <v>0</v>
      </c>
      <c r="I31" s="9">
        <f ca="1">INDEX((INDIRECT($P31)),MATCH($H$28,INDIRECT($P$32),0),MATCH(I$30,$E$30:$O$30,0))</f>
        <v>0</v>
      </c>
      <c r="J31" s="9">
        <f t="shared" ref="J31:O31" ca="1" si="1">INDEX((INDIRECT($P31)),MATCH($H$28,INDIRECT($P$32),0),MATCH(J$30,$E$30:$O$30,0))</f>
        <v>0</v>
      </c>
      <c r="K31" s="9">
        <f t="shared" ca="1" si="1"/>
        <v>0</v>
      </c>
      <c r="L31" s="9">
        <f t="shared" ca="1" si="1"/>
        <v>0</v>
      </c>
      <c r="M31" s="9">
        <f t="shared" ca="1" si="1"/>
        <v>0</v>
      </c>
      <c r="N31" s="9">
        <f t="shared" ca="1" si="1"/>
        <v>0</v>
      </c>
      <c r="O31" s="9">
        <f t="shared" ca="1" si="1"/>
        <v>0</v>
      </c>
      <c r="P31" s="98" t="str">
        <f>IF(H27="Fronthaul","VolFH",IF(H27="Backhaul","VolBH",IF(H27="FTTx","VolFX","Error")))</f>
        <v>VolBH</v>
      </c>
      <c r="Q31" s="9"/>
    </row>
    <row r="32" spans="3:17" ht="18">
      <c r="C32" s="7"/>
      <c r="D32" s="8" t="s">
        <v>23</v>
      </c>
      <c r="E32" s="10">
        <f ca="1">IF(E31=0,"",(E33*10^6/E31))</f>
        <v>97.245278833520203</v>
      </c>
      <c r="F32" s="10">
        <f t="shared" ref="F32:M32" ca="1" si="2">IF(F31=0,"",(F33*10^6/F31))</f>
        <v>81.211748329749483</v>
      </c>
      <c r="G32" s="10" t="str">
        <f t="shared" ca="1" si="2"/>
        <v/>
      </c>
      <c r="H32" s="10" t="str">
        <f t="shared" ca="1" si="2"/>
        <v/>
      </c>
      <c r="I32" s="10" t="str">
        <f t="shared" ca="1" si="2"/>
        <v/>
      </c>
      <c r="J32" s="10" t="str">
        <f t="shared" ca="1" si="2"/>
        <v/>
      </c>
      <c r="K32" s="10" t="str">
        <f t="shared" ca="1" si="2"/>
        <v/>
      </c>
      <c r="L32" s="10" t="str">
        <f t="shared" ca="1" si="2"/>
        <v/>
      </c>
      <c r="M32" s="10" t="str">
        <f t="shared" ca="1" si="2"/>
        <v/>
      </c>
      <c r="N32" s="10" t="str">
        <f t="shared" ref="N32:O32" ca="1" si="3">IF(N31=0,"",(N33*10^6/N31))</f>
        <v/>
      </c>
      <c r="O32" s="10" t="str">
        <f t="shared" ca="1" si="3"/>
        <v/>
      </c>
      <c r="P32" s="98" t="str">
        <f>IF(H27="Fronthaul","ProdFH",IF(H27="Backhaul","ProdBH",IF(H27="FTTx","ProdFX","Error")))</f>
        <v>ProdBH</v>
      </c>
      <c r="Q32" s="10"/>
    </row>
    <row r="33" spans="3:17" ht="18">
      <c r="C33" s="7"/>
      <c r="D33" s="8" t="s">
        <v>24</v>
      </c>
      <c r="E33" s="10">
        <f t="shared" ref="E33:H33" ca="1" si="4">IF(E31=0,"",INDEX((INDIRECT($P33)),MATCH($H$28,INDIRECT($P$32),0),MATCH(E$30,$E$30:$M$30,0)))</f>
        <v>122.25775506511425</v>
      </c>
      <c r="F33" s="10">
        <f t="shared" ca="1" si="4"/>
        <v>103.69885054896281</v>
      </c>
      <c r="G33" s="10" t="str">
        <f t="shared" ca="1" si="4"/>
        <v/>
      </c>
      <c r="H33" s="10" t="str">
        <f t="shared" ca="1" si="4"/>
        <v/>
      </c>
      <c r="I33" s="10" t="str">
        <f ca="1">IF(I31=0,"",INDEX((INDIRECT($P33)),MATCH($H$28,INDIRECT($P$32),0),MATCH(I$30,$E$30:$O$30,0)))</f>
        <v/>
      </c>
      <c r="J33" s="10" t="str">
        <f t="shared" ref="J33:O33" ca="1" si="5">IF(J31=0,"",INDEX((INDIRECT($P33)),MATCH($H$28,INDIRECT($P$32),0),MATCH(J$30,$E$30:$O$30,0)))</f>
        <v/>
      </c>
      <c r="K33" s="10" t="str">
        <f t="shared" ca="1" si="5"/>
        <v/>
      </c>
      <c r="L33" s="10" t="str">
        <f t="shared" ca="1" si="5"/>
        <v/>
      </c>
      <c r="M33" s="10" t="str">
        <f t="shared" ca="1" si="5"/>
        <v/>
      </c>
      <c r="N33" s="10" t="str">
        <f t="shared" ca="1" si="5"/>
        <v/>
      </c>
      <c r="O33" s="10" t="str">
        <f t="shared" ca="1" si="5"/>
        <v/>
      </c>
      <c r="P33" s="98" t="str">
        <f>IF(H27="Fronthaul","RevFH",IF(H27="Backhaul","RevBH",IF(H27="FTTx","RevFX","Error")))</f>
        <v>RevBH</v>
      </c>
      <c r="Q33" s="10"/>
    </row>
  </sheetData>
  <mergeCells count="2">
    <mergeCell ref="H28:L28"/>
    <mergeCell ref="H27:L27"/>
  </mergeCells>
  <dataValidations count="2">
    <dataValidation type="list" allowBlank="1" showInputMessage="1" showErrorMessage="1" sqref="H27:L27" xr:uid="{00000000-0002-0000-0300-000000000000}">
      <formula1>"FTTx,Fronthaul,Backhaul"</formula1>
    </dataValidation>
    <dataValidation type="list" allowBlank="1" showInputMessage="1" showErrorMessage="1" sqref="H28:L28" xr:uid="{00000000-0002-0000-0300-000001000000}">
      <formula1>INDIRECT($P$32)</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pageSetUpPr fitToPage="1"/>
  </sheetPr>
  <dimension ref="A1:AD379"/>
  <sheetViews>
    <sheetView showGridLines="0" zoomScale="60" zoomScaleNormal="60" zoomScalePageLayoutView="60" workbookViewId="0">
      <selection activeCell="A2" sqref="A2"/>
    </sheetView>
  </sheetViews>
  <sheetFormatPr defaultColWidth="8.59765625" defaultRowHeight="13.15"/>
  <cols>
    <col min="1" max="1" width="4.53125" style="12" customWidth="1"/>
    <col min="2" max="2" width="20.796875" style="12" customWidth="1"/>
    <col min="3" max="6" width="13.796875" style="12" customWidth="1"/>
    <col min="7" max="11" width="13" style="12" customWidth="1"/>
    <col min="12" max="13" width="12.19921875" style="12" customWidth="1"/>
    <col min="14" max="14" width="12.59765625" style="12" customWidth="1"/>
    <col min="15" max="15" width="20.06640625" style="12" customWidth="1"/>
    <col min="16" max="18" width="10.59765625" style="12" customWidth="1"/>
    <col min="19" max="19" width="11.59765625" style="12" customWidth="1"/>
    <col min="20" max="21" width="13" style="12" customWidth="1"/>
    <col min="22" max="26" width="13" customWidth="1"/>
    <col min="27" max="27" width="9.46484375" style="12" customWidth="1"/>
    <col min="28" max="28" width="12.796875" style="12" customWidth="1"/>
    <col min="29" max="29" width="15.796875" style="12" customWidth="1"/>
    <col min="30" max="30" width="10.9296875" style="12" customWidth="1"/>
    <col min="31" max="35" width="9.33203125" style="12" bestFit="1" customWidth="1"/>
    <col min="36" max="36" width="10.46484375" style="12" bestFit="1" customWidth="1"/>
    <col min="37" max="39" width="8.59765625" style="12"/>
    <col min="40" max="40" width="9.59765625" style="12" customWidth="1"/>
    <col min="41" max="16384" width="8.59765625" style="12"/>
  </cols>
  <sheetData>
    <row r="1" spans="1:21" ht="12.5" customHeight="1">
      <c r="T1" s="99"/>
      <c r="U1" s="99"/>
    </row>
    <row r="2" spans="1:21" ht="22.5" customHeight="1">
      <c r="B2" s="153" t="str">
        <f>Introduction!$B$2</f>
        <v>LightCounting Access Optics Forecast</v>
      </c>
      <c r="T2" s="99"/>
      <c r="U2" s="99"/>
    </row>
    <row r="3" spans="1:21" ht="18">
      <c r="B3" s="66" t="str">
        <f>Introduction!$B$3</f>
        <v>Published 23 November 2021</v>
      </c>
      <c r="C3" s="101"/>
      <c r="D3" s="101"/>
      <c r="E3" s="101"/>
      <c r="F3" s="101"/>
      <c r="G3" s="101"/>
      <c r="H3" s="101"/>
      <c r="I3" s="101"/>
      <c r="J3" s="101"/>
      <c r="K3" s="101"/>
      <c r="L3" s="101"/>
      <c r="M3" s="101"/>
      <c r="N3" s="101"/>
      <c r="O3" s="101"/>
      <c r="P3" s="101"/>
      <c r="Q3" s="101"/>
      <c r="R3" s="101"/>
      <c r="S3" s="101"/>
      <c r="T3" s="102"/>
      <c r="U3" s="102"/>
    </row>
    <row r="4" spans="1:21" ht="18">
      <c r="B4" s="155" t="s">
        <v>94</v>
      </c>
      <c r="C4" s="101"/>
      <c r="D4" s="101"/>
      <c r="E4" s="101"/>
      <c r="F4" s="101"/>
      <c r="G4" s="101"/>
      <c r="H4" s="101"/>
      <c r="I4" s="101"/>
      <c r="J4" s="101"/>
      <c r="K4" s="101"/>
      <c r="L4" s="101"/>
      <c r="M4" s="101"/>
      <c r="N4" s="101"/>
      <c r="O4" s="101"/>
      <c r="P4" s="101"/>
      <c r="Q4" s="101"/>
      <c r="R4" s="101"/>
      <c r="S4" s="101"/>
      <c r="T4" s="102"/>
      <c r="U4" s="102"/>
    </row>
    <row r="5" spans="1:21">
      <c r="B5" s="101"/>
      <c r="C5" s="101"/>
      <c r="D5" s="101"/>
      <c r="E5" s="101"/>
      <c r="F5" s="101"/>
      <c r="G5" s="101"/>
      <c r="H5" s="101"/>
      <c r="I5" s="101"/>
      <c r="J5" s="101"/>
      <c r="K5" s="101"/>
      <c r="L5" s="101"/>
      <c r="M5" s="101"/>
      <c r="N5" s="101"/>
      <c r="O5" s="101"/>
      <c r="P5" s="101"/>
      <c r="Q5" s="101"/>
      <c r="R5" s="101"/>
      <c r="S5" s="101"/>
      <c r="T5" s="102"/>
      <c r="U5" s="102"/>
    </row>
    <row r="6" spans="1:21" ht="18">
      <c r="B6" s="167" t="s">
        <v>124</v>
      </c>
    </row>
    <row r="7" spans="1:21" s="50" customFormat="1" ht="21.75" customHeight="1">
      <c r="A7" s="12"/>
      <c r="C7" s="104"/>
      <c r="D7" s="104"/>
      <c r="E7" s="105"/>
      <c r="F7" s="165" t="s">
        <v>303</v>
      </c>
      <c r="G7" s="105"/>
      <c r="H7" s="105"/>
      <c r="I7" s="105"/>
      <c r="J7" s="105"/>
      <c r="K7" s="105"/>
      <c r="L7" s="105"/>
      <c r="M7" s="105"/>
      <c r="O7" s="103"/>
      <c r="P7" s="106"/>
      <c r="Q7" s="106"/>
      <c r="R7" s="106"/>
      <c r="S7" s="106"/>
      <c r="T7" s="102"/>
      <c r="U7" s="102"/>
    </row>
    <row r="8" spans="1:21" s="50" customFormat="1">
      <c r="A8" s="12"/>
      <c r="B8" s="106"/>
      <c r="C8" s="108"/>
      <c r="D8" s="108"/>
      <c r="E8" s="108"/>
      <c r="H8" s="108"/>
      <c r="I8" s="108"/>
      <c r="J8" s="108"/>
      <c r="K8" s="108"/>
      <c r="L8" s="108"/>
      <c r="M8" s="108"/>
      <c r="N8" s="108"/>
      <c r="O8" s="108"/>
      <c r="P8" s="106"/>
      <c r="Q8" s="106"/>
      <c r="R8" s="106"/>
      <c r="S8" s="106"/>
      <c r="T8" s="102"/>
      <c r="U8" s="102"/>
    </row>
    <row r="9" spans="1:21" s="50" customFormat="1">
      <c r="A9" s="12"/>
      <c r="B9" s="106"/>
      <c r="D9" s="109"/>
      <c r="E9" s="110"/>
      <c r="F9" s="110"/>
      <c r="G9" s="110"/>
      <c r="H9" s="110"/>
      <c r="I9" s="110"/>
      <c r="J9" s="110"/>
      <c r="K9" s="110"/>
      <c r="L9" s="110"/>
      <c r="M9" s="110"/>
      <c r="N9" s="110"/>
      <c r="O9" s="110"/>
      <c r="P9" s="106"/>
      <c r="Q9" s="106"/>
      <c r="R9" s="106"/>
      <c r="S9" s="106"/>
      <c r="T9" s="102"/>
      <c r="U9" s="102"/>
    </row>
    <row r="10" spans="1:21" s="50" customFormat="1">
      <c r="A10" s="12"/>
      <c r="B10" s="106"/>
      <c r="C10" s="109"/>
      <c r="D10" s="109"/>
      <c r="E10" s="110"/>
      <c r="F10" s="110"/>
      <c r="G10" s="110"/>
      <c r="H10" s="110"/>
      <c r="I10" s="110"/>
      <c r="J10" s="110"/>
      <c r="K10" s="110"/>
      <c r="L10" s="110"/>
      <c r="M10" s="110"/>
      <c r="N10" s="110"/>
      <c r="O10" s="110"/>
      <c r="P10" s="106"/>
      <c r="Q10" s="106"/>
      <c r="R10" s="106"/>
      <c r="S10" s="106"/>
      <c r="T10" s="102"/>
      <c r="U10" s="102"/>
    </row>
    <row r="11" spans="1:21" s="50" customFormat="1">
      <c r="A11" s="12"/>
      <c r="B11" s="106"/>
      <c r="C11" s="109"/>
      <c r="D11" s="109"/>
      <c r="E11" s="110"/>
      <c r="F11" s="110"/>
      <c r="G11" s="110"/>
      <c r="H11" s="110"/>
      <c r="I11" s="110"/>
      <c r="J11" s="110"/>
      <c r="K11" s="110"/>
      <c r="L11" s="110"/>
      <c r="M11" s="110"/>
      <c r="N11" s="110"/>
      <c r="O11" s="110"/>
      <c r="P11" s="106"/>
      <c r="Q11" s="106"/>
      <c r="R11" s="106"/>
      <c r="S11" s="106"/>
      <c r="T11" s="102"/>
      <c r="U11" s="102"/>
    </row>
    <row r="12" spans="1:21" s="50" customFormat="1">
      <c r="A12" s="12"/>
      <c r="B12" s="106"/>
      <c r="C12" s="106"/>
      <c r="D12" s="106"/>
      <c r="E12" s="106"/>
      <c r="F12" s="106"/>
      <c r="G12" s="106"/>
      <c r="H12" s="106"/>
      <c r="I12" s="106"/>
      <c r="J12" s="106"/>
      <c r="K12" s="106"/>
      <c r="L12" s="106"/>
      <c r="M12" s="106"/>
      <c r="N12" s="106"/>
      <c r="O12" s="106"/>
      <c r="P12" s="106"/>
      <c r="Q12" s="106"/>
      <c r="R12" s="106"/>
      <c r="S12" s="106"/>
      <c r="T12" s="102"/>
      <c r="U12" s="102"/>
    </row>
    <row r="13" spans="1:21">
      <c r="B13" s="101"/>
      <c r="C13" s="101"/>
      <c r="D13" s="101"/>
      <c r="E13" s="101"/>
      <c r="F13" s="101"/>
      <c r="G13" s="101"/>
      <c r="H13" s="101"/>
      <c r="I13" s="101"/>
      <c r="J13" s="101"/>
      <c r="K13" s="101"/>
      <c r="L13" s="101"/>
      <c r="M13" s="101"/>
      <c r="N13" s="101"/>
      <c r="O13" s="101"/>
      <c r="P13" s="101"/>
      <c r="Q13" s="101"/>
      <c r="R13" s="101"/>
      <c r="S13" s="101"/>
      <c r="T13" s="102"/>
      <c r="U13" s="102"/>
    </row>
    <row r="14" spans="1:21">
      <c r="B14" s="101"/>
      <c r="C14" s="101"/>
      <c r="D14" s="101"/>
      <c r="E14" s="101"/>
      <c r="F14" s="101"/>
      <c r="G14" s="101"/>
      <c r="H14" s="101"/>
      <c r="I14" s="101"/>
      <c r="J14" s="101"/>
      <c r="K14" s="101"/>
      <c r="L14" s="101"/>
      <c r="M14" s="101"/>
      <c r="N14" s="101"/>
      <c r="O14" s="101"/>
      <c r="P14" s="101"/>
      <c r="Q14" s="101"/>
      <c r="R14" s="101"/>
      <c r="S14" s="101"/>
      <c r="T14" s="102"/>
      <c r="U14" s="102"/>
    </row>
    <row r="15" spans="1:21">
      <c r="B15" s="101"/>
      <c r="C15" s="101"/>
      <c r="D15" s="101"/>
      <c r="E15" s="101"/>
      <c r="F15" s="101"/>
      <c r="G15" s="101"/>
      <c r="H15" s="101"/>
      <c r="I15" s="101"/>
      <c r="J15" s="101"/>
      <c r="K15" s="101"/>
      <c r="L15" s="101"/>
      <c r="M15" s="101"/>
      <c r="N15" s="101"/>
      <c r="O15" s="101"/>
      <c r="P15" s="101"/>
      <c r="Q15" s="101"/>
      <c r="R15" s="101"/>
      <c r="S15" s="101"/>
      <c r="T15" s="102"/>
      <c r="U15" s="102"/>
    </row>
    <row r="16" spans="1:21">
      <c r="B16" s="101"/>
      <c r="C16" s="101"/>
      <c r="D16" s="101"/>
      <c r="E16" s="101"/>
      <c r="F16" s="101"/>
      <c r="G16" s="101"/>
      <c r="H16" s="101"/>
      <c r="I16" s="101"/>
      <c r="J16" s="101"/>
      <c r="K16" s="101"/>
      <c r="L16" s="101"/>
      <c r="M16" s="101"/>
      <c r="N16" s="101"/>
      <c r="O16" s="101"/>
      <c r="P16" s="101"/>
      <c r="Q16" s="101"/>
      <c r="R16" s="101"/>
      <c r="S16" s="101"/>
      <c r="T16" s="102"/>
      <c r="U16" s="102"/>
    </row>
    <row r="17" spans="2:21">
      <c r="B17" s="101"/>
      <c r="C17" s="101"/>
      <c r="D17" s="101"/>
      <c r="E17" s="101"/>
      <c r="F17" s="101"/>
      <c r="G17" s="101"/>
      <c r="H17" s="101"/>
      <c r="I17" s="101"/>
      <c r="J17" s="101"/>
      <c r="K17" s="101"/>
      <c r="L17" s="101"/>
      <c r="M17" s="101"/>
      <c r="N17" s="101"/>
      <c r="O17" s="101"/>
      <c r="P17" s="101"/>
      <c r="Q17" s="101"/>
      <c r="R17" s="101"/>
      <c r="S17" s="101"/>
      <c r="T17" s="102"/>
      <c r="U17" s="102"/>
    </row>
    <row r="18" spans="2:21">
      <c r="B18" s="101"/>
      <c r="C18" s="101"/>
      <c r="D18" s="101"/>
      <c r="E18" s="101"/>
      <c r="F18" s="101"/>
      <c r="G18" s="101"/>
      <c r="H18" s="101"/>
      <c r="I18" s="101"/>
      <c r="J18" s="101"/>
      <c r="K18" s="101"/>
      <c r="L18" s="101"/>
      <c r="M18" s="101"/>
      <c r="N18" s="101"/>
      <c r="O18" s="101"/>
      <c r="P18" s="101"/>
      <c r="Q18" s="101"/>
      <c r="R18" s="101"/>
      <c r="S18" s="101"/>
      <c r="T18" s="102"/>
      <c r="U18" s="102"/>
    </row>
    <row r="19" spans="2:21">
      <c r="B19" s="101"/>
      <c r="C19" s="101"/>
      <c r="D19" s="101"/>
      <c r="E19" s="101"/>
      <c r="F19" s="101"/>
      <c r="G19" s="101"/>
      <c r="H19" s="101"/>
      <c r="I19" s="101"/>
      <c r="J19" s="101"/>
      <c r="K19" s="101"/>
      <c r="L19" s="101"/>
      <c r="M19" s="101"/>
      <c r="N19" s="101"/>
      <c r="O19" s="101"/>
      <c r="P19" s="101"/>
      <c r="Q19" s="101"/>
      <c r="R19" s="101"/>
      <c r="S19" s="101"/>
      <c r="T19" s="102"/>
      <c r="U19" s="102"/>
    </row>
    <row r="20" spans="2:21">
      <c r="B20" s="101"/>
      <c r="C20" s="101"/>
      <c r="D20" s="101"/>
      <c r="E20" s="101"/>
      <c r="F20" s="101"/>
      <c r="G20" s="101"/>
      <c r="H20" s="101"/>
      <c r="I20" s="101"/>
      <c r="J20" s="101"/>
      <c r="K20" s="101"/>
      <c r="L20" s="101"/>
      <c r="M20" s="101"/>
      <c r="N20" s="101"/>
      <c r="O20" s="101"/>
      <c r="P20" s="101"/>
      <c r="Q20" s="101"/>
      <c r="R20" s="101"/>
      <c r="S20" s="101"/>
      <c r="T20" s="102"/>
      <c r="U20" s="102"/>
    </row>
    <row r="21" spans="2:21">
      <c r="B21" s="101"/>
      <c r="C21" s="101"/>
      <c r="D21" s="101"/>
      <c r="E21" s="101"/>
      <c r="F21" s="101"/>
      <c r="G21" s="101"/>
      <c r="H21" s="101"/>
      <c r="I21" s="101"/>
      <c r="J21" s="101"/>
      <c r="K21" s="101"/>
      <c r="L21" s="101"/>
      <c r="M21" s="101"/>
      <c r="N21" s="101"/>
      <c r="O21" s="101"/>
      <c r="P21" s="101"/>
      <c r="Q21" s="101"/>
      <c r="R21" s="101"/>
      <c r="S21" s="101"/>
      <c r="T21" s="102"/>
      <c r="U21" s="102"/>
    </row>
    <row r="22" spans="2:21">
      <c r="B22" s="106"/>
      <c r="C22" s="386"/>
      <c r="D22" s="386"/>
      <c r="E22" s="386"/>
      <c r="F22" s="107"/>
      <c r="G22" s="107"/>
      <c r="H22" s="107"/>
      <c r="I22" s="182"/>
      <c r="J22" s="217"/>
      <c r="K22" s="250"/>
      <c r="L22" s="283"/>
      <c r="M22" s="327"/>
      <c r="N22" s="386"/>
      <c r="O22" s="386"/>
      <c r="P22" s="101"/>
      <c r="Q22" s="101"/>
      <c r="R22" s="101"/>
      <c r="S22" s="101"/>
      <c r="T22" s="102"/>
      <c r="U22" s="102"/>
    </row>
    <row r="23" spans="2:21">
      <c r="B23" s="106"/>
      <c r="C23" s="107"/>
      <c r="D23" s="107"/>
      <c r="E23" s="107"/>
      <c r="F23" s="107"/>
      <c r="G23" s="107"/>
      <c r="H23" s="107"/>
      <c r="I23" s="182"/>
      <c r="J23" s="217"/>
      <c r="K23" s="250"/>
      <c r="L23" s="283"/>
      <c r="M23" s="327"/>
      <c r="N23" s="107"/>
      <c r="O23" s="107"/>
      <c r="P23" s="101"/>
      <c r="Q23" s="101"/>
      <c r="R23" s="101"/>
      <c r="S23" s="101"/>
      <c r="T23" s="102"/>
      <c r="U23" s="102"/>
    </row>
    <row r="24" spans="2:21">
      <c r="B24" s="106"/>
      <c r="C24" s="109"/>
      <c r="D24" s="109"/>
      <c r="E24" s="109"/>
      <c r="F24" s="109"/>
      <c r="G24" s="109"/>
      <c r="H24" s="109"/>
      <c r="I24" s="109"/>
      <c r="J24" s="109"/>
      <c r="K24" s="109"/>
      <c r="L24" s="109"/>
      <c r="M24" s="109"/>
      <c r="N24" s="36"/>
      <c r="O24" s="36"/>
      <c r="P24" s="101"/>
      <c r="Q24" s="101"/>
      <c r="R24" s="101"/>
      <c r="S24" s="101"/>
      <c r="T24" s="102"/>
      <c r="U24" s="102"/>
    </row>
    <row r="25" spans="2:21">
      <c r="B25" s="106"/>
      <c r="C25" s="109"/>
      <c r="D25" s="109"/>
      <c r="E25" s="109"/>
      <c r="F25" s="109"/>
      <c r="G25" s="109"/>
      <c r="H25" s="109"/>
      <c r="I25" s="109"/>
      <c r="J25" s="109"/>
      <c r="K25" s="109"/>
      <c r="L25" s="109"/>
      <c r="M25" s="109"/>
      <c r="N25" s="36"/>
      <c r="O25" s="36"/>
      <c r="P25" s="101"/>
      <c r="Q25" s="101"/>
      <c r="R25" s="101"/>
      <c r="S25" s="101"/>
      <c r="T25" s="102"/>
      <c r="U25" s="102"/>
    </row>
    <row r="26" spans="2:21">
      <c r="B26" s="106"/>
      <c r="C26" s="109"/>
      <c r="D26" s="109"/>
      <c r="E26" s="109"/>
      <c r="F26" s="109"/>
      <c r="G26" s="109"/>
      <c r="H26" s="109"/>
      <c r="I26" s="109"/>
      <c r="J26" s="109"/>
      <c r="K26" s="109"/>
      <c r="L26" s="109"/>
      <c r="M26" s="109"/>
      <c r="N26" s="36"/>
      <c r="O26" s="36"/>
      <c r="P26" s="101"/>
      <c r="Q26" s="101"/>
      <c r="R26" s="101"/>
      <c r="S26" s="101"/>
      <c r="T26" s="102"/>
      <c r="U26" s="102"/>
    </row>
    <row r="27" spans="2:21">
      <c r="B27" s="106"/>
      <c r="C27" s="109"/>
      <c r="D27" s="109"/>
      <c r="E27" s="109"/>
      <c r="F27" s="109"/>
      <c r="G27" s="109"/>
      <c r="H27" s="109"/>
      <c r="I27" s="109"/>
      <c r="J27" s="109"/>
      <c r="K27" s="109"/>
      <c r="L27" s="109"/>
      <c r="M27" s="109"/>
      <c r="N27" s="36"/>
      <c r="O27" s="36"/>
      <c r="P27" s="101"/>
      <c r="Q27" s="101"/>
      <c r="R27" s="101"/>
      <c r="S27" s="101"/>
      <c r="T27" s="102"/>
      <c r="U27" s="102"/>
    </row>
    <row r="28" spans="2:21">
      <c r="C28" s="109"/>
      <c r="D28" s="109"/>
      <c r="E28" s="109"/>
      <c r="F28" s="109"/>
      <c r="G28" s="109"/>
      <c r="H28" s="109"/>
      <c r="I28" s="109"/>
      <c r="J28" s="109"/>
      <c r="K28" s="109"/>
      <c r="L28" s="109"/>
      <c r="M28" s="109"/>
      <c r="N28" s="36"/>
      <c r="P28" s="101"/>
      <c r="Q28" s="101"/>
      <c r="R28" s="101"/>
      <c r="S28" s="101"/>
      <c r="T28" s="102"/>
      <c r="U28" s="102"/>
    </row>
    <row r="29" spans="2:21">
      <c r="D29" s="109"/>
      <c r="E29" s="109"/>
      <c r="F29" s="109"/>
      <c r="G29" s="109"/>
      <c r="H29" s="109"/>
      <c r="I29" s="109"/>
      <c r="J29" s="109"/>
      <c r="K29" s="109"/>
      <c r="L29" s="109"/>
      <c r="M29" s="109"/>
      <c r="N29" s="36"/>
      <c r="P29" s="101"/>
      <c r="Q29" s="101"/>
      <c r="R29" s="101"/>
      <c r="S29" s="101"/>
      <c r="T29" s="102"/>
      <c r="U29" s="102"/>
    </row>
    <row r="30" spans="2:21">
      <c r="C30" s="109"/>
      <c r="D30" s="109"/>
      <c r="E30" s="109"/>
      <c r="F30" s="109"/>
      <c r="G30" s="109"/>
      <c r="H30" s="109"/>
      <c r="I30" s="109"/>
      <c r="J30" s="109"/>
      <c r="K30" s="109"/>
      <c r="L30" s="109"/>
      <c r="M30" s="109"/>
      <c r="N30" s="36"/>
      <c r="P30" s="101"/>
      <c r="Q30" s="101"/>
      <c r="R30" s="101"/>
      <c r="S30" s="101"/>
      <c r="T30" s="102"/>
      <c r="U30" s="102"/>
    </row>
    <row r="31" spans="2:21">
      <c r="C31" s="109"/>
      <c r="D31" s="109"/>
      <c r="E31" s="109"/>
      <c r="F31" s="109"/>
      <c r="G31" s="109"/>
      <c r="H31" s="109"/>
      <c r="I31" s="109"/>
      <c r="J31" s="109"/>
      <c r="K31" s="109"/>
      <c r="L31" s="109"/>
      <c r="M31" s="109"/>
      <c r="N31" s="36"/>
      <c r="P31" s="101"/>
      <c r="Q31" s="101"/>
      <c r="R31" s="101"/>
      <c r="S31" s="101"/>
      <c r="T31" s="102"/>
      <c r="U31" s="102"/>
    </row>
    <row r="32" spans="2:21">
      <c r="C32" s="109"/>
      <c r="D32" s="109"/>
      <c r="E32" s="109"/>
      <c r="F32" s="109"/>
      <c r="G32" s="109"/>
      <c r="H32" s="109"/>
      <c r="I32" s="109"/>
      <c r="J32" s="109"/>
      <c r="K32" s="109"/>
      <c r="L32" s="109"/>
      <c r="M32" s="109"/>
      <c r="N32" s="36"/>
      <c r="P32" s="101"/>
      <c r="Q32" s="101"/>
      <c r="R32" s="101"/>
      <c r="S32" s="101"/>
      <c r="T32" s="102"/>
      <c r="U32" s="102"/>
    </row>
    <row r="33" spans="3:21">
      <c r="C33" s="109"/>
      <c r="D33" s="109"/>
      <c r="E33" s="109"/>
      <c r="F33" s="109"/>
      <c r="G33" s="109"/>
      <c r="H33" s="109"/>
      <c r="I33" s="109"/>
      <c r="J33" s="109"/>
      <c r="K33" s="109"/>
      <c r="L33" s="109"/>
      <c r="M33" s="109"/>
      <c r="N33" s="36"/>
      <c r="P33" s="101"/>
      <c r="Q33" s="101"/>
      <c r="R33" s="101"/>
      <c r="S33" s="101"/>
      <c r="T33" s="102"/>
      <c r="U33" s="102"/>
    </row>
    <row r="34" spans="3:21">
      <c r="C34" s="109"/>
      <c r="D34" s="109"/>
      <c r="E34" s="109"/>
      <c r="F34" s="109"/>
      <c r="G34" s="109"/>
      <c r="H34" s="109"/>
      <c r="I34" s="109"/>
      <c r="J34" s="109"/>
      <c r="K34" s="109"/>
      <c r="L34" s="109"/>
      <c r="M34" s="109"/>
      <c r="N34" s="36"/>
      <c r="P34" s="101"/>
      <c r="Q34" s="101"/>
      <c r="R34" s="101"/>
      <c r="S34" s="101"/>
      <c r="T34" s="102"/>
      <c r="U34" s="102"/>
    </row>
    <row r="35" spans="3:21">
      <c r="C35" s="109"/>
      <c r="D35" s="109"/>
      <c r="E35" s="109"/>
      <c r="F35" s="109"/>
      <c r="G35" s="109"/>
      <c r="H35" s="109"/>
      <c r="I35" s="109"/>
      <c r="J35" s="109"/>
      <c r="K35" s="109"/>
      <c r="L35" s="109"/>
      <c r="M35" s="109"/>
      <c r="N35" s="36"/>
      <c r="P35" s="101"/>
      <c r="Q35" s="101"/>
      <c r="R35" s="101"/>
      <c r="S35" s="101"/>
      <c r="T35" s="102"/>
      <c r="U35" s="102"/>
    </row>
    <row r="36" spans="3:21">
      <c r="C36" s="109"/>
      <c r="D36" s="109"/>
      <c r="E36" s="109"/>
      <c r="F36" s="109"/>
      <c r="G36" s="109"/>
      <c r="H36" s="109"/>
      <c r="I36" s="109"/>
      <c r="J36" s="109"/>
      <c r="K36" s="109"/>
      <c r="L36" s="109"/>
      <c r="M36" s="109"/>
      <c r="N36" s="36"/>
      <c r="P36" s="101"/>
      <c r="Q36" s="101"/>
      <c r="R36" s="101"/>
      <c r="S36" s="101"/>
      <c r="T36" s="102"/>
      <c r="U36" s="102"/>
    </row>
    <row r="37" spans="3:21">
      <c r="C37" s="109"/>
      <c r="D37" s="109"/>
      <c r="E37" s="109"/>
      <c r="F37" s="109"/>
      <c r="G37" s="109"/>
      <c r="H37" s="109"/>
      <c r="I37" s="109"/>
      <c r="J37" s="109"/>
      <c r="K37" s="109"/>
      <c r="L37" s="109"/>
      <c r="M37" s="109"/>
      <c r="N37" s="36"/>
      <c r="P37" s="101"/>
      <c r="Q37" s="101"/>
      <c r="R37" s="101"/>
      <c r="S37" s="101"/>
      <c r="T37" s="102"/>
      <c r="U37" s="102"/>
    </row>
    <row r="38" spans="3:21">
      <c r="C38" s="109"/>
      <c r="D38" s="109"/>
      <c r="E38" s="109"/>
      <c r="F38" s="109"/>
      <c r="G38" s="109"/>
      <c r="H38" s="109"/>
      <c r="I38" s="109"/>
      <c r="J38" s="109"/>
      <c r="K38" s="109"/>
      <c r="L38" s="109"/>
      <c r="M38" s="109"/>
      <c r="N38" s="36"/>
      <c r="P38" s="101"/>
      <c r="Q38" s="101"/>
      <c r="R38" s="101"/>
      <c r="S38" s="101"/>
      <c r="T38" s="102"/>
      <c r="U38" s="102"/>
    </row>
    <row r="39" spans="3:21">
      <c r="C39" s="109"/>
      <c r="D39" s="109"/>
      <c r="E39" s="109"/>
      <c r="F39" s="109"/>
      <c r="G39" s="109"/>
      <c r="H39" s="109"/>
      <c r="I39" s="109"/>
      <c r="J39" s="109"/>
      <c r="K39" s="109"/>
      <c r="L39" s="109"/>
      <c r="M39" s="109"/>
      <c r="N39" s="36"/>
      <c r="P39" s="101"/>
      <c r="Q39" s="101"/>
      <c r="R39" s="101"/>
      <c r="S39" s="101"/>
      <c r="T39" s="102"/>
      <c r="U39" s="102"/>
    </row>
    <row r="40" spans="3:21">
      <c r="C40" s="109"/>
      <c r="D40" s="109"/>
      <c r="E40" s="109"/>
      <c r="F40" s="109"/>
      <c r="G40" s="109"/>
      <c r="H40" s="109"/>
      <c r="I40" s="109"/>
      <c r="J40" s="109"/>
      <c r="K40" s="109"/>
      <c r="L40" s="109"/>
      <c r="M40" s="109"/>
      <c r="N40" s="36"/>
      <c r="P40" s="101"/>
      <c r="Q40" s="101"/>
      <c r="R40" s="101"/>
      <c r="S40" s="101"/>
      <c r="T40" s="102"/>
      <c r="U40" s="102"/>
    </row>
    <row r="41" spans="3:21">
      <c r="C41" s="109"/>
      <c r="D41" s="109"/>
      <c r="E41" s="109"/>
      <c r="F41" s="109"/>
      <c r="G41" s="109"/>
      <c r="H41" s="109"/>
      <c r="I41" s="109"/>
      <c r="J41" s="109"/>
      <c r="K41" s="109"/>
      <c r="L41" s="109"/>
      <c r="M41" s="109"/>
      <c r="N41" s="36"/>
      <c r="P41" s="101"/>
      <c r="Q41" s="101"/>
      <c r="R41" s="101"/>
      <c r="S41" s="101"/>
      <c r="T41" s="102"/>
      <c r="U41" s="102"/>
    </row>
    <row r="42" spans="3:21">
      <c r="C42" s="109"/>
      <c r="D42" s="109"/>
      <c r="E42" s="109"/>
      <c r="F42" s="109"/>
      <c r="G42" s="109"/>
      <c r="H42" s="109"/>
      <c r="I42" s="109"/>
      <c r="J42" s="109"/>
      <c r="K42" s="109"/>
      <c r="L42" s="109"/>
      <c r="M42" s="109"/>
      <c r="N42" s="36"/>
      <c r="P42" s="101"/>
      <c r="Q42" s="101"/>
      <c r="R42" s="101"/>
      <c r="S42" s="101"/>
      <c r="T42" s="102"/>
      <c r="U42" s="102"/>
    </row>
    <row r="43" spans="3:21">
      <c r="C43" s="109"/>
      <c r="D43" s="109"/>
      <c r="E43" s="109"/>
      <c r="F43" s="109"/>
      <c r="H43" s="109"/>
      <c r="I43" s="109"/>
      <c r="J43" s="109"/>
      <c r="K43" s="109"/>
      <c r="L43" s="109"/>
      <c r="M43" s="109"/>
      <c r="N43" s="36"/>
      <c r="P43" s="101"/>
      <c r="Q43" s="101"/>
      <c r="R43" s="101"/>
      <c r="S43" s="101"/>
      <c r="T43" s="102"/>
      <c r="U43" s="102"/>
    </row>
    <row r="44" spans="3:21">
      <c r="C44" s="109"/>
      <c r="D44" s="109"/>
      <c r="E44" s="109"/>
      <c r="F44" s="109"/>
      <c r="G44" s="109"/>
      <c r="H44" s="109"/>
      <c r="I44" s="109"/>
      <c r="J44" s="109"/>
      <c r="K44" s="109"/>
      <c r="L44" s="109"/>
      <c r="M44" s="109"/>
      <c r="N44" s="36"/>
      <c r="P44" s="101"/>
      <c r="Q44" s="101"/>
      <c r="R44" s="101"/>
      <c r="S44" s="101"/>
      <c r="T44" s="102"/>
      <c r="U44" s="102"/>
    </row>
    <row r="45" spans="3:21">
      <c r="C45" s="109"/>
      <c r="D45" s="109"/>
      <c r="E45" s="109"/>
      <c r="F45" s="109"/>
      <c r="G45" s="109"/>
      <c r="H45" s="109"/>
      <c r="I45" s="109"/>
      <c r="J45" s="109"/>
      <c r="K45" s="109"/>
      <c r="L45" s="109"/>
      <c r="M45" s="109"/>
      <c r="N45" s="36"/>
      <c r="P45" s="101"/>
      <c r="Q45" s="101"/>
      <c r="R45" s="101"/>
      <c r="S45" s="101"/>
      <c r="T45" s="102"/>
      <c r="U45" s="102"/>
    </row>
    <row r="46" spans="3:21">
      <c r="C46" s="109"/>
      <c r="D46" s="109"/>
      <c r="E46" s="109"/>
      <c r="F46" s="109"/>
      <c r="G46" s="109"/>
      <c r="H46" s="109"/>
      <c r="I46" s="109"/>
      <c r="J46" s="109"/>
      <c r="K46" s="109"/>
      <c r="L46" s="109"/>
      <c r="M46" s="109"/>
      <c r="N46" s="36"/>
      <c r="P46" s="101"/>
      <c r="Q46" s="101"/>
      <c r="R46" s="101"/>
      <c r="S46" s="101"/>
      <c r="T46" s="102"/>
      <c r="U46" s="102"/>
    </row>
    <row r="47" spans="3:21">
      <c r="C47" s="109"/>
      <c r="D47" s="109"/>
      <c r="E47" s="109"/>
      <c r="F47" s="109"/>
      <c r="G47" s="109"/>
      <c r="H47" s="109"/>
      <c r="I47" s="109"/>
      <c r="J47" s="109"/>
      <c r="K47" s="109"/>
      <c r="L47" s="109"/>
      <c r="M47" s="109"/>
      <c r="N47" s="36"/>
      <c r="P47" s="101"/>
      <c r="Q47" s="101"/>
      <c r="R47" s="101"/>
      <c r="S47" s="101"/>
      <c r="T47" s="102"/>
      <c r="U47" s="102"/>
    </row>
    <row r="48" spans="3:21">
      <c r="C48" s="109"/>
      <c r="D48" s="109"/>
      <c r="E48" s="109"/>
      <c r="F48" s="109"/>
      <c r="G48" s="109"/>
      <c r="H48" s="109"/>
      <c r="I48" s="109"/>
      <c r="J48" s="109"/>
      <c r="K48" s="109"/>
      <c r="L48" s="109"/>
      <c r="M48" s="109"/>
      <c r="N48" s="36"/>
      <c r="P48" s="101"/>
      <c r="Q48" s="101"/>
      <c r="R48" s="101"/>
      <c r="S48" s="101"/>
      <c r="T48" s="102"/>
      <c r="U48" s="102"/>
    </row>
    <row r="49" spans="1:30">
      <c r="C49" s="109"/>
      <c r="D49" s="109"/>
      <c r="E49" s="109"/>
      <c r="F49" s="109"/>
      <c r="G49" s="109"/>
      <c r="H49" s="109"/>
      <c r="I49" s="109"/>
      <c r="J49" s="109"/>
      <c r="K49" s="109"/>
      <c r="L49" s="109"/>
      <c r="M49" s="109"/>
      <c r="N49" s="36"/>
      <c r="P49" s="101"/>
      <c r="Q49" s="101"/>
      <c r="R49" s="101"/>
      <c r="S49" s="101"/>
      <c r="T49" s="102"/>
      <c r="U49" s="102"/>
    </row>
    <row r="50" spans="1:30">
      <c r="C50" s="109"/>
      <c r="D50" s="109"/>
      <c r="E50" s="109"/>
      <c r="F50" s="109"/>
      <c r="G50" s="109"/>
      <c r="H50" s="109"/>
      <c r="I50" s="109"/>
      <c r="J50" s="109"/>
      <c r="K50" s="109"/>
      <c r="L50" s="109"/>
      <c r="M50" s="109"/>
      <c r="N50" s="36"/>
      <c r="P50" s="101"/>
      <c r="Q50" s="101"/>
      <c r="R50" s="101"/>
      <c r="S50" s="101"/>
      <c r="T50" s="102"/>
      <c r="U50" s="102"/>
    </row>
    <row r="51" spans="1:30" ht="15.75">
      <c r="B51" s="105" t="s">
        <v>127</v>
      </c>
      <c r="C51" s="50"/>
      <c r="D51" s="50"/>
      <c r="E51" s="50"/>
      <c r="F51" s="50"/>
      <c r="G51" s="50"/>
      <c r="H51" s="50"/>
      <c r="I51" s="50"/>
      <c r="J51" s="50"/>
      <c r="K51" s="50"/>
      <c r="L51" s="50"/>
      <c r="M51" s="50"/>
      <c r="N51" s="107"/>
      <c r="O51" s="111" t="s">
        <v>120</v>
      </c>
      <c r="P51" s="107"/>
      <c r="Q51" s="107"/>
      <c r="R51" s="107"/>
      <c r="S51" s="107"/>
      <c r="T51" s="107"/>
      <c r="U51" s="107"/>
      <c r="AA51" s="112" t="s">
        <v>27</v>
      </c>
    </row>
    <row r="52" spans="1:30">
      <c r="B52" s="113" t="s">
        <v>50</v>
      </c>
      <c r="C52" s="114">
        <v>2016</v>
      </c>
      <c r="D52" s="116">
        <v>2017</v>
      </c>
      <c r="E52" s="116">
        <v>2018</v>
      </c>
      <c r="F52" s="114">
        <v>2019</v>
      </c>
      <c r="G52" s="114">
        <v>2020</v>
      </c>
      <c r="H52" s="114">
        <v>2021</v>
      </c>
      <c r="I52" s="114">
        <v>2022</v>
      </c>
      <c r="J52" s="114">
        <v>2023</v>
      </c>
      <c r="K52" s="114">
        <v>2024</v>
      </c>
      <c r="L52" s="114">
        <v>2025</v>
      </c>
      <c r="M52" s="114">
        <v>2026</v>
      </c>
      <c r="N52" s="104"/>
      <c r="O52" s="117" t="s">
        <v>50</v>
      </c>
      <c r="P52" s="115">
        <v>2016</v>
      </c>
      <c r="Q52" s="114">
        <v>2017</v>
      </c>
      <c r="R52" s="116">
        <v>2018</v>
      </c>
      <c r="S52" s="116">
        <v>2019</v>
      </c>
      <c r="T52" s="116">
        <v>2020</v>
      </c>
      <c r="U52" s="116">
        <v>2021</v>
      </c>
      <c r="V52" s="116">
        <v>2022</v>
      </c>
      <c r="W52" s="116">
        <v>2023</v>
      </c>
      <c r="X52" s="116">
        <v>2024</v>
      </c>
      <c r="Y52" s="116">
        <v>2025</v>
      </c>
      <c r="Z52" s="116">
        <v>2026</v>
      </c>
      <c r="AA52" s="118" t="s">
        <v>298</v>
      </c>
      <c r="AC52" s="187"/>
    </row>
    <row r="53" spans="1:30">
      <c r="B53" s="119" t="s">
        <v>121</v>
      </c>
      <c r="C53" s="120">
        <f>SUM(FTTx!C8:C24)</f>
        <v>102378700.34134303</v>
      </c>
      <c r="D53" s="120">
        <f>SUM(FTTx!D8:D24)</f>
        <v>77940398.274823561</v>
      </c>
      <c r="E53" s="120">
        <f>SUM(FTTx!E8:E24)</f>
        <v>0</v>
      </c>
      <c r="F53" s="120">
        <f>SUM(FTTx!F8:F24)</f>
        <v>0</v>
      </c>
      <c r="G53" s="120">
        <f>SUM(FTTx!G8:G24)</f>
        <v>0</v>
      </c>
      <c r="H53" s="120">
        <f>SUM(FTTx!H8:H24)</f>
        <v>0</v>
      </c>
      <c r="I53" s="120">
        <f>SUM(FTTx!I8:I24)</f>
        <v>0</v>
      </c>
      <c r="J53" s="120">
        <f>SUM(FTTx!J8:J24)</f>
        <v>0</v>
      </c>
      <c r="K53" s="120">
        <f>SUM(FTTx!K8:K24)</f>
        <v>0</v>
      </c>
      <c r="L53" s="120">
        <f>SUM(FTTx!L8:L24)</f>
        <v>0</v>
      </c>
      <c r="M53" s="120">
        <f>SUM(FTTx!M8:M24)</f>
        <v>0</v>
      </c>
      <c r="N53" s="164"/>
      <c r="O53" s="121" t="str">
        <f>B53</f>
        <v>FTTx - PON</v>
      </c>
      <c r="P53" s="122">
        <f>SUM(FTTx!C53:C69)</f>
        <v>1136.246572946859</v>
      </c>
      <c r="Q53" s="122">
        <f>SUM(FTTx!D53:D69)</f>
        <v>1013.163602195335</v>
      </c>
      <c r="R53" s="122">
        <f>SUM(FTTx!E53:E69)</f>
        <v>0</v>
      </c>
      <c r="S53" s="122">
        <f>SUM(FTTx!F53:F69)</f>
        <v>0</v>
      </c>
      <c r="T53" s="122">
        <f>SUM(FTTx!G53:G69)</f>
        <v>0</v>
      </c>
      <c r="U53" s="122">
        <f>SUM(FTTx!H53:H69)</f>
        <v>0</v>
      </c>
      <c r="V53" s="122">
        <f>SUM(FTTx!I53:I69)</f>
        <v>0</v>
      </c>
      <c r="W53" s="122">
        <f>SUM(FTTx!J53:J69)</f>
        <v>0</v>
      </c>
      <c r="X53" s="122">
        <f>SUM(FTTx!K53:K69)</f>
        <v>0</v>
      </c>
      <c r="Y53" s="122">
        <f>SUM(FTTx!L53:L69)</f>
        <v>0</v>
      </c>
      <c r="Z53" s="122">
        <f>SUM(FTTx!M53:M69)</f>
        <v>0</v>
      </c>
      <c r="AA53" s="123" t="e">
        <f>(Z53/U53)^(1/5)-1</f>
        <v>#DIV/0!</v>
      </c>
    </row>
    <row r="54" spans="1:30">
      <c r="B54" s="119" t="s">
        <v>122</v>
      </c>
      <c r="C54" s="120">
        <f>SUM(Fronthaul!E9:E22)</f>
        <v>18984134.435853966</v>
      </c>
      <c r="D54" s="120">
        <f>SUM(Fronthaul!F9:F22)</f>
        <v>12924554.544593539</v>
      </c>
      <c r="E54" s="120">
        <f>SUM(Fronthaul!G9:G22)</f>
        <v>0</v>
      </c>
      <c r="F54" s="120">
        <f>SUM(Fronthaul!H9:H22)</f>
        <v>0</v>
      </c>
      <c r="G54" s="120">
        <f>SUM(Fronthaul!I9:I22)</f>
        <v>0</v>
      </c>
      <c r="H54" s="120">
        <f>SUM(Fronthaul!J9:J22)</f>
        <v>0</v>
      </c>
      <c r="I54" s="120">
        <f>SUM(Fronthaul!K9:K22)</f>
        <v>0</v>
      </c>
      <c r="J54" s="120">
        <f>SUM(Fronthaul!L9:L22)</f>
        <v>0</v>
      </c>
      <c r="K54" s="120">
        <f>SUM(Fronthaul!M9:M22)</f>
        <v>0</v>
      </c>
      <c r="L54" s="120">
        <f>SUM(Fronthaul!N9:N22)</f>
        <v>0</v>
      </c>
      <c r="M54" s="120">
        <f>SUM(Fronthaul!O9:O22)</f>
        <v>0</v>
      </c>
      <c r="N54" s="164"/>
      <c r="O54" s="124" t="str">
        <f>B54</f>
        <v>Fronthaul - grey</v>
      </c>
      <c r="P54" s="122">
        <f>SUM(Fronthaul!E54:E67)</f>
        <v>364.66327292004905</v>
      </c>
      <c r="Q54" s="122">
        <f>SUM(Fronthaul!F54:F67)</f>
        <v>219.55397325328306</v>
      </c>
      <c r="R54" s="122">
        <f>SUM(Fronthaul!G54:G67)</f>
        <v>0</v>
      </c>
      <c r="S54" s="122">
        <f>SUM(Fronthaul!H54:H67)</f>
        <v>0</v>
      </c>
      <c r="T54" s="122">
        <f>SUM(Fronthaul!I54:I67)</f>
        <v>0</v>
      </c>
      <c r="U54" s="122">
        <f>SUM(Fronthaul!J54:J67)</f>
        <v>0</v>
      </c>
      <c r="V54" s="122">
        <f>SUM(Fronthaul!K54:K67)</f>
        <v>0</v>
      </c>
      <c r="W54" s="122">
        <f>SUM(Fronthaul!L54:L67)</f>
        <v>0</v>
      </c>
      <c r="X54" s="122">
        <f>SUM(Fronthaul!M54:M67)</f>
        <v>0</v>
      </c>
      <c r="Y54" s="122">
        <f>SUM(Fronthaul!N54:N67)</f>
        <v>0</v>
      </c>
      <c r="Z54" s="122">
        <f>SUM(Fronthaul!O54:O67)</f>
        <v>0</v>
      </c>
      <c r="AA54" s="125" t="e">
        <f>(Z54/U54)^(1/5)-1</f>
        <v>#DIV/0!</v>
      </c>
      <c r="AB54" s="16"/>
      <c r="AC54" s="126"/>
      <c r="AD54" s="128"/>
    </row>
    <row r="55" spans="1:30">
      <c r="B55" s="119" t="s">
        <v>123</v>
      </c>
      <c r="C55" s="120">
        <f>SUM(Fronthaul!E23:E26)</f>
        <v>39985.336519634919</v>
      </c>
      <c r="D55" s="120">
        <f>SUM(Fronthaul!F23:F26)</f>
        <v>75000</v>
      </c>
      <c r="E55" s="120">
        <f>SUM(Fronthaul!G23:G26)</f>
        <v>0</v>
      </c>
      <c r="F55" s="120">
        <f>SUM(Fronthaul!H23:H26)</f>
        <v>0</v>
      </c>
      <c r="G55" s="120">
        <f>SUM(Fronthaul!I23:I26)</f>
        <v>0</v>
      </c>
      <c r="H55" s="120">
        <f>SUM(Fronthaul!J23:J26)</f>
        <v>0</v>
      </c>
      <c r="I55" s="120">
        <f>SUM(Fronthaul!K23:K26)</f>
        <v>0</v>
      </c>
      <c r="J55" s="120">
        <f>SUM(Fronthaul!L23:L26)</f>
        <v>0</v>
      </c>
      <c r="K55" s="120">
        <f>SUM(Fronthaul!M23:M26)</f>
        <v>0</v>
      </c>
      <c r="L55" s="120">
        <f>SUM(Fronthaul!N23:N26)</f>
        <v>0</v>
      </c>
      <c r="M55" s="120">
        <f>SUM(Fronthaul!O23:O26)</f>
        <v>0</v>
      </c>
      <c r="N55" s="164"/>
      <c r="O55" s="124" t="str">
        <f>B55</f>
        <v xml:space="preserve">Fronthaul - WDM </v>
      </c>
      <c r="P55" s="122">
        <f>SUM(Fronthaul!E68:E71)</f>
        <v>17.593548068639365</v>
      </c>
      <c r="Q55" s="122">
        <f>SUM(Fronthaul!F68:F71)</f>
        <v>27.794950399771679</v>
      </c>
      <c r="R55" s="122">
        <f>SUM(Fronthaul!G68:G71)</f>
        <v>0</v>
      </c>
      <c r="S55" s="122">
        <f>SUM(Fronthaul!H68:H71)</f>
        <v>0</v>
      </c>
      <c r="T55" s="122">
        <f>SUM(Fronthaul!I68:I71)</f>
        <v>0</v>
      </c>
      <c r="U55" s="122">
        <f>SUM(Fronthaul!J68:J71)</f>
        <v>0</v>
      </c>
      <c r="V55" s="122">
        <f>SUM(Fronthaul!K68:K71)</f>
        <v>0</v>
      </c>
      <c r="W55" s="122">
        <f>SUM(Fronthaul!L68:L71)</f>
        <v>0</v>
      </c>
      <c r="X55" s="122">
        <f>SUM(Fronthaul!M68:M71)</f>
        <v>0</v>
      </c>
      <c r="Y55" s="122">
        <f>SUM(Fronthaul!N68:N71)</f>
        <v>0</v>
      </c>
      <c r="Z55" s="122">
        <f>SUM(Fronthaul!O68:O71)</f>
        <v>0</v>
      </c>
      <c r="AA55" s="125" t="e">
        <f>(Z55/U55)^(1/5)-1</f>
        <v>#DIV/0!</v>
      </c>
      <c r="AB55" s="16"/>
      <c r="AC55" s="32"/>
      <c r="AD55" s="128"/>
    </row>
    <row r="56" spans="1:30">
      <c r="B56" s="119" t="s">
        <v>210</v>
      </c>
      <c r="C56" s="120">
        <f>Backhaul!E27</f>
        <v>1257210.1857450001</v>
      </c>
      <c r="D56" s="120">
        <f>Backhaul!F27</f>
        <v>1276894.6941999998</v>
      </c>
      <c r="E56" s="120">
        <f>Backhaul!G27</f>
        <v>0</v>
      </c>
      <c r="F56" s="120">
        <f>Backhaul!H27</f>
        <v>0</v>
      </c>
      <c r="G56" s="120">
        <f>Backhaul!I27</f>
        <v>0</v>
      </c>
      <c r="H56" s="120">
        <f>Backhaul!J27</f>
        <v>0</v>
      </c>
      <c r="I56" s="120">
        <f>Backhaul!K27</f>
        <v>0</v>
      </c>
      <c r="J56" s="120">
        <f>Backhaul!L27</f>
        <v>0</v>
      </c>
      <c r="K56" s="120">
        <f>Backhaul!M27</f>
        <v>0</v>
      </c>
      <c r="L56" s="120">
        <f>Backhaul!N27</f>
        <v>0</v>
      </c>
      <c r="M56" s="120">
        <f>Backhaul!O27</f>
        <v>0</v>
      </c>
      <c r="N56" s="164"/>
      <c r="O56" s="124" t="str">
        <f>B56</f>
        <v>Backhaul &amp; Midhaul</v>
      </c>
      <c r="P56" s="254">
        <f>Backhaul!E71</f>
        <v>122.25775506511425</v>
      </c>
      <c r="Q56" s="254">
        <f>Backhaul!F71</f>
        <v>103.69885054896281</v>
      </c>
      <c r="R56" s="254">
        <f>Backhaul!G71</f>
        <v>0</v>
      </c>
      <c r="S56" s="254">
        <f>Backhaul!H71</f>
        <v>0</v>
      </c>
      <c r="T56" s="254">
        <f>Backhaul!I71</f>
        <v>0</v>
      </c>
      <c r="U56" s="254">
        <f>Backhaul!J71</f>
        <v>0</v>
      </c>
      <c r="V56" s="254">
        <f>Backhaul!K71</f>
        <v>0</v>
      </c>
      <c r="W56" s="254">
        <f>Backhaul!L71</f>
        <v>0</v>
      </c>
      <c r="X56" s="254">
        <f>Backhaul!M71</f>
        <v>0</v>
      </c>
      <c r="Y56" s="254">
        <f>Backhaul!N71</f>
        <v>0</v>
      </c>
      <c r="Z56" s="254">
        <f>Backhaul!O71</f>
        <v>0</v>
      </c>
      <c r="AA56" s="125" t="e">
        <f>(Z56/U56)^(1/5)-1</f>
        <v>#DIV/0!</v>
      </c>
      <c r="AB56" s="16"/>
    </row>
    <row r="57" spans="1:30">
      <c r="B57" s="130" t="s">
        <v>30</v>
      </c>
      <c r="C57" s="131">
        <f t="shared" ref="C57:M57" si="0">SUM(C53:C56)</f>
        <v>122660030.29946163</v>
      </c>
      <c r="D57" s="131">
        <f t="shared" si="0"/>
        <v>92216847.513617098</v>
      </c>
      <c r="E57" s="131">
        <f t="shared" si="0"/>
        <v>0</v>
      </c>
      <c r="F57" s="131">
        <f t="shared" si="0"/>
        <v>0</v>
      </c>
      <c r="G57" s="131">
        <f t="shared" si="0"/>
        <v>0</v>
      </c>
      <c r="H57" s="131">
        <f t="shared" si="0"/>
        <v>0</v>
      </c>
      <c r="I57" s="131">
        <f t="shared" si="0"/>
        <v>0</v>
      </c>
      <c r="J57" s="131">
        <f t="shared" si="0"/>
        <v>0</v>
      </c>
      <c r="K57" s="131">
        <f t="shared" si="0"/>
        <v>0</v>
      </c>
      <c r="L57" s="131">
        <f t="shared" si="0"/>
        <v>0</v>
      </c>
      <c r="M57" s="131">
        <f t="shared" si="0"/>
        <v>0</v>
      </c>
      <c r="N57" s="164"/>
      <c r="O57" s="133" t="s">
        <v>30</v>
      </c>
      <c r="P57" s="216">
        <f t="shared" ref="P57:Z57" si="1">SUM(P53:P56)</f>
        <v>1640.7611490006618</v>
      </c>
      <c r="Q57" s="216">
        <f t="shared" si="1"/>
        <v>1364.2113763973525</v>
      </c>
      <c r="R57" s="216">
        <f t="shared" si="1"/>
        <v>0</v>
      </c>
      <c r="S57" s="216">
        <f t="shared" si="1"/>
        <v>0</v>
      </c>
      <c r="T57" s="216">
        <f t="shared" si="1"/>
        <v>0</v>
      </c>
      <c r="U57" s="216">
        <f t="shared" si="1"/>
        <v>0</v>
      </c>
      <c r="V57" s="216">
        <f t="shared" si="1"/>
        <v>0</v>
      </c>
      <c r="W57" s="216">
        <f t="shared" si="1"/>
        <v>0</v>
      </c>
      <c r="X57" s="216">
        <f t="shared" si="1"/>
        <v>0</v>
      </c>
      <c r="Y57" s="216">
        <f t="shared" si="1"/>
        <v>0</v>
      </c>
      <c r="Z57" s="216">
        <f t="shared" si="1"/>
        <v>0</v>
      </c>
      <c r="AA57" s="184" t="e">
        <f>(Z57/U57)^(1/5)-1</f>
        <v>#DIV/0!</v>
      </c>
      <c r="AC57" s="32"/>
    </row>
    <row r="58" spans="1:30" ht="15.75">
      <c r="B58" s="135"/>
      <c r="C58" s="136"/>
      <c r="D58" s="136"/>
      <c r="E58" s="136"/>
      <c r="F58" s="136"/>
      <c r="G58" s="136"/>
      <c r="H58" s="136"/>
      <c r="I58" s="136"/>
      <c r="J58" s="136"/>
      <c r="K58" s="136"/>
      <c r="L58" s="136"/>
      <c r="M58" s="136"/>
      <c r="N58" s="110"/>
      <c r="O58" s="110"/>
      <c r="V58" s="12"/>
      <c r="W58" s="12"/>
      <c r="X58" s="12"/>
      <c r="Y58" s="12"/>
      <c r="Z58" s="12"/>
    </row>
    <row r="59" spans="1:30" s="50" customFormat="1" ht="16.5" customHeight="1">
      <c r="A59" s="12"/>
      <c r="C59" s="104"/>
      <c r="D59" s="104"/>
      <c r="E59" s="105"/>
      <c r="F59" s="105"/>
      <c r="G59" s="105"/>
      <c r="H59" s="105"/>
      <c r="I59" s="105"/>
      <c r="J59" s="105"/>
      <c r="K59" s="105"/>
      <c r="L59" s="105"/>
      <c r="M59" s="105"/>
      <c r="O59" s="16"/>
      <c r="AC59" s="32"/>
    </row>
    <row r="60" spans="1:30">
      <c r="B60" s="101"/>
      <c r="C60" s="146"/>
      <c r="D60" s="146"/>
      <c r="E60" s="146"/>
      <c r="F60" s="146"/>
      <c r="G60" s="146"/>
      <c r="H60" s="146"/>
      <c r="I60" s="146"/>
      <c r="J60" s="146"/>
      <c r="K60" s="146"/>
      <c r="L60" s="146"/>
      <c r="M60" s="146"/>
      <c r="N60" s="101"/>
      <c r="O60" s="16"/>
      <c r="V60" s="12"/>
      <c r="W60" s="12"/>
      <c r="X60" s="12"/>
      <c r="Y60" s="12"/>
      <c r="Z60" s="12"/>
    </row>
    <row r="61" spans="1:30" ht="18">
      <c r="B61" s="17" t="s">
        <v>139</v>
      </c>
      <c r="V61" s="12"/>
      <c r="W61" s="12"/>
      <c r="X61" s="12"/>
      <c r="Y61" s="12"/>
      <c r="Z61" s="12"/>
      <c r="AC61" s="32"/>
    </row>
    <row r="62" spans="1:30">
      <c r="V62" s="12"/>
      <c r="W62" s="12"/>
      <c r="X62" s="12"/>
      <c r="Y62" s="12"/>
      <c r="Z62" s="12"/>
    </row>
    <row r="63" spans="1:30">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C63" s="32"/>
    </row>
    <row r="64" spans="1:30">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row>
    <row r="65" spans="2:29">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C65" s="32"/>
    </row>
    <row r="66" spans="2:29">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row>
    <row r="67" spans="2:29">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row>
    <row r="68" spans="2:29">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row>
    <row r="69" spans="2:29">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row>
    <row r="70" spans="2:29">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row>
    <row r="71" spans="2:29">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row>
    <row r="72" spans="2:29">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row>
    <row r="73" spans="2:29">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row>
    <row r="74" spans="2:29">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row>
    <row r="75" spans="2:29">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row>
    <row r="76" spans="2:29">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row>
    <row r="77" spans="2:29">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row>
    <row r="78" spans="2:29">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row>
    <row r="79" spans="2:29">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row>
    <row r="80" spans="2:29">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row>
    <row r="81" spans="1:27">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row>
    <row r="82" spans="1:27">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row>
    <row r="83" spans="1:27" ht="15.75">
      <c r="B83" s="105" t="s">
        <v>138</v>
      </c>
      <c r="C83" s="16"/>
      <c r="D83" s="16"/>
      <c r="E83" s="16"/>
      <c r="F83" s="16"/>
      <c r="G83" s="16"/>
      <c r="H83" s="16"/>
      <c r="I83" s="16"/>
      <c r="J83" s="16"/>
      <c r="K83" s="16"/>
      <c r="L83" s="16"/>
      <c r="M83" s="16"/>
      <c r="V83" s="12"/>
      <c r="W83" s="12"/>
      <c r="X83" s="12"/>
      <c r="Y83" s="12"/>
      <c r="Z83" s="12"/>
    </row>
    <row r="84" spans="1:27" ht="14.25">
      <c r="B84" s="169" t="s">
        <v>129</v>
      </c>
      <c r="C84" s="114">
        <v>2016</v>
      </c>
      <c r="D84" s="114">
        <v>2017</v>
      </c>
      <c r="E84" s="114">
        <v>2018</v>
      </c>
      <c r="F84" s="114">
        <v>2019</v>
      </c>
      <c r="G84" s="114">
        <v>2020</v>
      </c>
      <c r="H84" s="114">
        <v>2021</v>
      </c>
      <c r="I84" s="114">
        <v>2022</v>
      </c>
      <c r="J84" s="114">
        <v>2023</v>
      </c>
      <c r="K84" s="114">
        <v>2024</v>
      </c>
      <c r="L84" s="114">
        <v>2025</v>
      </c>
      <c r="M84" s="114">
        <v>2026</v>
      </c>
      <c r="V84" s="12"/>
      <c r="W84" s="12"/>
      <c r="X84" s="12"/>
      <c r="Y84" s="12"/>
      <c r="Z84" s="12"/>
    </row>
    <row r="85" spans="1:27">
      <c r="B85" s="18" t="s">
        <v>184</v>
      </c>
      <c r="C85" s="219">
        <v>0</v>
      </c>
      <c r="D85" s="219">
        <v>0</v>
      </c>
      <c r="E85" s="219">
        <v>0.19</v>
      </c>
      <c r="F85" s="219">
        <v>11.837999999999999</v>
      </c>
      <c r="G85" s="219">
        <v>216.87799999999999</v>
      </c>
      <c r="H85" s="219">
        <v>576.93200000000002</v>
      </c>
      <c r="I85" s="219">
        <v>1109.155</v>
      </c>
      <c r="J85" s="219">
        <v>1658.037</v>
      </c>
      <c r="K85" s="219">
        <v>2238.5430000000001</v>
      </c>
      <c r="L85" s="219">
        <v>2870.5369999999998</v>
      </c>
      <c r="M85" s="359">
        <v>3515.1039999999998</v>
      </c>
      <c r="V85" s="12"/>
      <c r="W85" s="12"/>
      <c r="X85" s="12"/>
      <c r="Y85" s="12"/>
      <c r="Z85" s="12"/>
    </row>
    <row r="86" spans="1:27">
      <c r="B86" s="19" t="s">
        <v>25</v>
      </c>
      <c r="C86" s="20">
        <v>1962.3209999999999</v>
      </c>
      <c r="D86" s="20">
        <v>2763.11</v>
      </c>
      <c r="E86" s="20">
        <v>3549.413</v>
      </c>
      <c r="F86" s="20">
        <v>4287.5780000000004</v>
      </c>
      <c r="G86" s="20">
        <v>4633.625</v>
      </c>
      <c r="H86" s="20">
        <v>4791.2550000000001</v>
      </c>
      <c r="I86" s="20">
        <v>4773.4660000000003</v>
      </c>
      <c r="J86" s="20">
        <v>4675.5439999999999</v>
      </c>
      <c r="K86" s="20">
        <v>4495.8770000000004</v>
      </c>
      <c r="L86" s="20">
        <v>4231.78</v>
      </c>
      <c r="M86" s="360">
        <v>3899.3510000000001</v>
      </c>
      <c r="V86" s="12"/>
      <c r="W86" s="12"/>
      <c r="X86" s="12"/>
      <c r="Y86" s="12"/>
      <c r="Z86" s="12"/>
    </row>
    <row r="87" spans="1:27">
      <c r="B87" s="19" t="s">
        <v>185</v>
      </c>
      <c r="C87" s="20">
        <v>4155.1309999999994</v>
      </c>
      <c r="D87" s="20">
        <v>4949.1239999999998</v>
      </c>
      <c r="E87" s="20">
        <v>5566.41</v>
      </c>
      <c r="F87" s="20">
        <v>6180.4880000000003</v>
      </c>
      <c r="G87" s="20">
        <v>6513.5589999999993</v>
      </c>
      <c r="H87" s="20">
        <v>6857.0509999999995</v>
      </c>
      <c r="I87" s="20">
        <v>7166.9920000000002</v>
      </c>
      <c r="J87" s="20">
        <v>7453.7539999999999</v>
      </c>
      <c r="K87" s="20">
        <v>7710.2709999999997</v>
      </c>
      <c r="L87" s="20">
        <v>7942.2499999999991</v>
      </c>
      <c r="M87" s="360">
        <v>8133.8959999999997</v>
      </c>
      <c r="V87" s="12"/>
      <c r="W87" s="12"/>
      <c r="X87" s="12"/>
      <c r="Y87" s="12"/>
      <c r="Z87" s="12"/>
    </row>
    <row r="88" spans="1:27">
      <c r="B88" s="21" t="s">
        <v>26</v>
      </c>
      <c r="C88" s="220">
        <v>7371.2189999999991</v>
      </c>
      <c r="D88" s="220">
        <v>7589.0549999999994</v>
      </c>
      <c r="E88" s="220">
        <v>7673.3009999999995</v>
      </c>
      <c r="F88" s="220">
        <v>7917.9850000000006</v>
      </c>
      <c r="G88" s="220">
        <v>7948.6579999999994</v>
      </c>
      <c r="H88" s="220">
        <v>8102.9560000000001</v>
      </c>
      <c r="I88" s="220">
        <v>8248.9049999999988</v>
      </c>
      <c r="J88" s="220">
        <v>8390.2989999999991</v>
      </c>
      <c r="K88" s="220">
        <v>8526.869999999999</v>
      </c>
      <c r="L88" s="220">
        <v>8655.6689999999999</v>
      </c>
      <c r="M88" s="361">
        <v>8774.8130000000001</v>
      </c>
      <c r="V88" s="12"/>
      <c r="W88" s="12"/>
      <c r="X88" s="12"/>
      <c r="Y88" s="12"/>
      <c r="Z88" s="12"/>
    </row>
    <row r="89" spans="1:27">
      <c r="V89" s="12"/>
      <c r="W89" s="12"/>
      <c r="X89" s="12"/>
      <c r="Y89" s="12"/>
      <c r="Z89" s="12"/>
    </row>
    <row r="91" spans="1:27" s="50" customFormat="1" ht="18">
      <c r="A91" s="12"/>
      <c r="B91" s="100" t="s">
        <v>125</v>
      </c>
      <c r="C91" s="108"/>
      <c r="D91" s="108"/>
      <c r="E91" s="108"/>
      <c r="F91" s="108"/>
      <c r="G91" s="108"/>
      <c r="H91" s="108"/>
      <c r="I91" s="108"/>
      <c r="J91" s="108"/>
      <c r="K91" s="108"/>
      <c r="L91" s="108"/>
      <c r="M91" s="108"/>
      <c r="N91" s="108"/>
      <c r="O91" s="100" t="s">
        <v>126</v>
      </c>
      <c r="P91" s="106"/>
      <c r="Q91" s="106"/>
      <c r="R91" s="106"/>
      <c r="S91" s="106"/>
      <c r="T91" s="102"/>
      <c r="U91" s="102"/>
    </row>
    <row r="92" spans="1:27" s="50" customFormat="1">
      <c r="A92" s="12"/>
      <c r="B92" s="106"/>
      <c r="C92" s="108"/>
      <c r="D92" s="108"/>
      <c r="E92" s="108"/>
      <c r="F92" s="108"/>
      <c r="G92" s="108"/>
      <c r="H92" s="108"/>
      <c r="I92" s="108"/>
      <c r="J92" s="108"/>
      <c r="K92" s="108"/>
      <c r="L92" s="108"/>
      <c r="M92" s="108"/>
      <c r="N92" s="108"/>
      <c r="O92" s="108"/>
      <c r="P92" s="106"/>
      <c r="Q92" s="106"/>
      <c r="R92" s="106"/>
      <c r="S92" s="106"/>
      <c r="T92" s="102"/>
      <c r="U92" s="102"/>
    </row>
    <row r="93" spans="1:27" s="50" customFormat="1">
      <c r="A93" s="12"/>
      <c r="B93" s="106"/>
      <c r="C93" s="109"/>
      <c r="D93" s="109"/>
      <c r="E93" s="110"/>
      <c r="F93" s="110"/>
      <c r="G93" s="110"/>
      <c r="H93" s="110"/>
      <c r="I93" s="110"/>
      <c r="J93" s="110"/>
      <c r="K93" s="110"/>
      <c r="L93" s="110"/>
      <c r="M93" s="110"/>
      <c r="N93" s="110"/>
      <c r="O93" s="110"/>
      <c r="P93" s="106"/>
      <c r="Q93" s="106"/>
      <c r="R93" s="106"/>
      <c r="S93" s="106"/>
      <c r="T93" s="102"/>
      <c r="U93" s="102"/>
    </row>
    <row r="94" spans="1:27" s="50" customFormat="1">
      <c r="A94" s="12"/>
      <c r="B94" s="106"/>
      <c r="C94" s="109"/>
      <c r="D94" s="109"/>
      <c r="E94" s="110"/>
      <c r="F94" s="110"/>
      <c r="G94" s="110"/>
      <c r="H94" s="110"/>
      <c r="I94" s="110"/>
      <c r="J94" s="110"/>
      <c r="K94" s="110"/>
      <c r="L94" s="110"/>
      <c r="M94" s="110"/>
      <c r="N94" s="110"/>
      <c r="O94" s="110"/>
      <c r="P94" s="106"/>
      <c r="Q94" s="106"/>
      <c r="R94" s="106"/>
      <c r="S94" s="106"/>
      <c r="T94" s="102"/>
      <c r="U94" s="102"/>
    </row>
    <row r="95" spans="1:27" s="50" customFormat="1">
      <c r="A95" s="12"/>
      <c r="B95" s="106"/>
      <c r="C95" s="109"/>
      <c r="D95" s="109"/>
      <c r="E95" s="110"/>
      <c r="F95" s="110"/>
      <c r="G95" s="110"/>
      <c r="H95" s="110"/>
      <c r="I95" s="110"/>
      <c r="J95" s="110"/>
      <c r="K95" s="110"/>
      <c r="L95" s="110"/>
      <c r="M95" s="110"/>
      <c r="N95" s="110"/>
      <c r="O95" s="110"/>
      <c r="P95" s="106"/>
      <c r="Q95" s="106"/>
      <c r="R95" s="106"/>
      <c r="S95" s="106"/>
      <c r="T95" s="102"/>
      <c r="U95" s="102"/>
    </row>
    <row r="96" spans="1:27" s="50" customFormat="1">
      <c r="A96" s="12"/>
      <c r="B96" s="106"/>
      <c r="C96" s="106"/>
      <c r="D96" s="106"/>
      <c r="E96" s="106"/>
      <c r="F96" s="106"/>
      <c r="G96" s="106"/>
      <c r="H96" s="106"/>
      <c r="I96" s="106"/>
      <c r="J96" s="106"/>
      <c r="K96" s="106"/>
      <c r="L96" s="106"/>
      <c r="M96" s="106"/>
      <c r="N96" s="106"/>
      <c r="O96" s="106"/>
      <c r="P96" s="106"/>
      <c r="Q96" s="106"/>
      <c r="R96" s="106"/>
      <c r="S96" s="106"/>
      <c r="T96" s="102"/>
      <c r="U96" s="102"/>
    </row>
    <row r="97" spans="2:21">
      <c r="B97" s="101"/>
      <c r="C97" s="101"/>
      <c r="D97" s="101"/>
      <c r="E97" s="101"/>
      <c r="F97" s="101"/>
      <c r="G97" s="101"/>
      <c r="H97" s="101"/>
      <c r="I97" s="101"/>
      <c r="J97" s="101"/>
      <c r="K97" s="101"/>
      <c r="L97" s="101"/>
      <c r="M97" s="101"/>
      <c r="N97" s="101"/>
      <c r="O97" s="101"/>
      <c r="P97" s="101"/>
      <c r="Q97" s="101"/>
      <c r="R97" s="101"/>
      <c r="S97" s="101"/>
      <c r="T97" s="102"/>
      <c r="U97" s="102"/>
    </row>
    <row r="98" spans="2:21">
      <c r="B98" s="101"/>
      <c r="C98" s="101"/>
      <c r="D98" s="101"/>
      <c r="E98" s="101"/>
      <c r="F98" s="101"/>
      <c r="G98" s="101"/>
      <c r="H98" s="101"/>
      <c r="I98" s="101"/>
      <c r="J98" s="101"/>
      <c r="K98" s="101"/>
      <c r="L98" s="101"/>
      <c r="M98" s="101"/>
      <c r="N98" s="101"/>
      <c r="O98" s="101"/>
      <c r="P98" s="101"/>
      <c r="Q98" s="101"/>
      <c r="R98" s="101"/>
      <c r="S98" s="101"/>
      <c r="T98" s="102"/>
      <c r="U98" s="102"/>
    </row>
    <row r="99" spans="2:21">
      <c r="B99" s="101"/>
      <c r="C99" s="101"/>
      <c r="D99" s="101"/>
      <c r="E99" s="101"/>
      <c r="F99" s="101"/>
      <c r="G99" s="101"/>
      <c r="H99" s="101"/>
      <c r="I99" s="101"/>
      <c r="J99" s="101"/>
      <c r="K99" s="101"/>
      <c r="L99" s="101"/>
      <c r="M99" s="101"/>
      <c r="N99" s="101"/>
      <c r="O99" s="101"/>
      <c r="P99" s="101"/>
      <c r="Q99" s="101"/>
      <c r="R99" s="101"/>
      <c r="S99" s="101"/>
      <c r="T99" s="102"/>
      <c r="U99" s="102"/>
    </row>
    <row r="100" spans="2:21">
      <c r="B100" s="101"/>
      <c r="C100" s="101"/>
      <c r="D100" s="101"/>
      <c r="E100" s="101"/>
      <c r="F100" s="101"/>
      <c r="G100" s="101"/>
      <c r="H100" s="101"/>
      <c r="I100" s="101"/>
      <c r="J100" s="101"/>
      <c r="K100" s="101"/>
      <c r="L100" s="101"/>
      <c r="M100" s="101"/>
      <c r="N100" s="101"/>
      <c r="O100" s="101"/>
      <c r="P100" s="101"/>
      <c r="Q100" s="101"/>
      <c r="R100" s="101"/>
      <c r="S100" s="101"/>
      <c r="T100" s="102"/>
      <c r="U100" s="102"/>
    </row>
    <row r="101" spans="2:21">
      <c r="B101" s="101"/>
      <c r="C101" s="101"/>
      <c r="D101" s="101"/>
      <c r="E101" s="101"/>
      <c r="F101" s="101"/>
      <c r="G101" s="101"/>
      <c r="H101" s="101"/>
      <c r="I101" s="101"/>
      <c r="J101" s="101"/>
      <c r="K101" s="101"/>
      <c r="L101" s="101"/>
      <c r="M101" s="101"/>
      <c r="N101" s="101"/>
      <c r="O101" s="101"/>
      <c r="P101" s="101"/>
      <c r="Q101" s="101"/>
      <c r="R101" s="101"/>
      <c r="S101" s="101"/>
      <c r="T101" s="102"/>
      <c r="U101" s="102"/>
    </row>
    <row r="102" spans="2:21">
      <c r="B102" s="101"/>
      <c r="C102" s="101"/>
      <c r="D102" s="101"/>
      <c r="E102" s="101"/>
      <c r="F102" s="101"/>
      <c r="G102" s="101"/>
      <c r="H102" s="101"/>
      <c r="I102" s="101"/>
      <c r="J102" s="101"/>
      <c r="K102" s="101"/>
      <c r="L102" s="101"/>
      <c r="M102" s="101"/>
      <c r="N102" s="101"/>
      <c r="O102" s="101"/>
      <c r="P102" s="101"/>
      <c r="Q102" s="101"/>
      <c r="R102" s="101"/>
      <c r="S102" s="101"/>
      <c r="T102" s="102"/>
      <c r="U102" s="102"/>
    </row>
    <row r="103" spans="2:21">
      <c r="B103" s="101"/>
      <c r="C103" s="101"/>
      <c r="D103" s="101"/>
      <c r="E103" s="101"/>
      <c r="F103" s="101"/>
      <c r="G103" s="101"/>
      <c r="H103" s="101"/>
      <c r="I103" s="101"/>
      <c r="J103" s="101"/>
      <c r="K103" s="101"/>
      <c r="L103" s="101"/>
      <c r="M103" s="101"/>
      <c r="N103" s="101"/>
      <c r="O103" s="101"/>
      <c r="P103" s="101"/>
      <c r="Q103" s="101"/>
      <c r="R103" s="101"/>
      <c r="S103" s="101"/>
      <c r="T103" s="102"/>
      <c r="U103" s="102"/>
    </row>
    <row r="104" spans="2:21">
      <c r="B104" s="101"/>
      <c r="C104" s="101"/>
      <c r="D104" s="101"/>
      <c r="E104" s="101"/>
      <c r="F104" s="101"/>
      <c r="G104" s="101"/>
      <c r="H104" s="101"/>
      <c r="I104" s="101"/>
      <c r="J104" s="101"/>
      <c r="K104" s="101"/>
      <c r="L104" s="101"/>
      <c r="M104" s="101"/>
      <c r="N104" s="101"/>
      <c r="O104" s="101"/>
      <c r="P104" s="101"/>
      <c r="Q104" s="101"/>
      <c r="R104" s="101"/>
      <c r="S104" s="101"/>
      <c r="T104" s="102"/>
      <c r="U104" s="102"/>
    </row>
    <row r="105" spans="2:21">
      <c r="B105" s="101"/>
      <c r="C105" s="101"/>
      <c r="D105" s="101"/>
      <c r="E105" s="101"/>
      <c r="F105" s="101"/>
      <c r="G105" s="101"/>
      <c r="H105" s="101"/>
      <c r="I105" s="101"/>
      <c r="J105" s="101"/>
      <c r="K105" s="101"/>
      <c r="L105" s="101"/>
      <c r="M105" s="101"/>
      <c r="N105" s="101"/>
      <c r="O105" s="101"/>
      <c r="P105" s="101"/>
      <c r="Q105" s="101"/>
      <c r="R105" s="101"/>
      <c r="S105" s="101"/>
      <c r="T105" s="102"/>
      <c r="U105" s="102"/>
    </row>
    <row r="106" spans="2:21">
      <c r="B106" s="106"/>
      <c r="C106" s="386"/>
      <c r="D106" s="386"/>
      <c r="E106" s="386"/>
      <c r="F106" s="107"/>
      <c r="G106" s="107"/>
      <c r="H106" s="107"/>
      <c r="I106" s="182"/>
      <c r="J106" s="217"/>
      <c r="K106" s="250"/>
      <c r="L106" s="283"/>
      <c r="M106" s="327"/>
      <c r="N106" s="386"/>
      <c r="O106" s="386"/>
      <c r="P106" s="101"/>
      <c r="Q106" s="101"/>
      <c r="R106" s="101"/>
      <c r="S106" s="101"/>
      <c r="T106" s="102"/>
      <c r="U106" s="102"/>
    </row>
    <row r="107" spans="2:21">
      <c r="B107" s="106"/>
      <c r="C107" s="107"/>
      <c r="D107" s="107"/>
      <c r="E107" s="107"/>
      <c r="F107" s="107"/>
      <c r="G107" s="107"/>
      <c r="H107" s="107"/>
      <c r="I107" s="182"/>
      <c r="J107" s="217"/>
      <c r="K107" s="250"/>
      <c r="L107" s="283"/>
      <c r="M107" s="327"/>
      <c r="N107" s="107"/>
      <c r="O107" s="107"/>
      <c r="P107" s="101"/>
      <c r="Q107" s="101"/>
      <c r="R107" s="101"/>
      <c r="S107" s="101"/>
      <c r="T107" s="102"/>
      <c r="U107" s="102"/>
    </row>
    <row r="108" spans="2:21">
      <c r="B108" s="106"/>
      <c r="C108" s="109"/>
      <c r="D108" s="109"/>
      <c r="E108" s="109"/>
      <c r="F108" s="109"/>
      <c r="G108" s="109"/>
      <c r="H108" s="109"/>
      <c r="I108" s="109"/>
      <c r="J108" s="109"/>
      <c r="K108" s="109"/>
      <c r="L108" s="109"/>
      <c r="M108" s="109"/>
      <c r="N108" s="36"/>
      <c r="O108" s="36"/>
      <c r="P108" s="101"/>
      <c r="Q108" s="101"/>
      <c r="R108" s="101"/>
      <c r="S108" s="101"/>
      <c r="T108" s="102"/>
      <c r="U108" s="102"/>
    </row>
    <row r="109" spans="2:21">
      <c r="B109" s="106"/>
      <c r="C109" s="109"/>
      <c r="D109" s="109"/>
      <c r="E109" s="109"/>
      <c r="F109" s="109"/>
      <c r="G109" s="109"/>
      <c r="H109" s="109"/>
      <c r="I109" s="109"/>
      <c r="J109" s="109"/>
      <c r="K109" s="109"/>
      <c r="L109" s="109"/>
      <c r="M109" s="109"/>
      <c r="N109" s="36"/>
      <c r="O109" s="36"/>
      <c r="P109" s="101"/>
      <c r="Q109" s="101"/>
      <c r="R109" s="101"/>
      <c r="S109" s="101"/>
      <c r="T109" s="102"/>
      <c r="U109" s="102"/>
    </row>
    <row r="110" spans="2:21">
      <c r="B110" s="106"/>
      <c r="C110" s="109"/>
      <c r="D110" s="109"/>
      <c r="E110" s="109"/>
      <c r="F110" s="109"/>
      <c r="G110" s="109"/>
      <c r="H110" s="109"/>
      <c r="I110" s="109"/>
      <c r="J110" s="109"/>
      <c r="K110" s="109"/>
      <c r="L110" s="109"/>
      <c r="M110" s="109"/>
      <c r="N110" s="36"/>
      <c r="O110" s="36"/>
      <c r="P110" s="101"/>
      <c r="Q110" s="101"/>
      <c r="R110" s="101"/>
      <c r="S110" s="101"/>
      <c r="T110" s="102"/>
      <c r="U110" s="102"/>
    </row>
    <row r="111" spans="2:21">
      <c r="B111" s="106"/>
      <c r="C111" s="109"/>
      <c r="D111" s="109"/>
      <c r="E111" s="109"/>
      <c r="F111" s="109"/>
      <c r="G111" s="109"/>
      <c r="H111" s="109"/>
      <c r="I111" s="109"/>
      <c r="J111" s="109"/>
      <c r="K111" s="109"/>
      <c r="L111" s="109"/>
      <c r="M111" s="109"/>
      <c r="N111" s="36"/>
      <c r="O111" s="36"/>
      <c r="P111" s="101"/>
      <c r="Q111" s="101"/>
      <c r="R111" s="101"/>
      <c r="S111" s="101"/>
      <c r="T111" s="102"/>
      <c r="U111" s="102"/>
    </row>
    <row r="112" spans="2:21">
      <c r="C112" s="109"/>
      <c r="D112" s="109"/>
      <c r="E112" s="109"/>
      <c r="F112" s="109"/>
      <c r="G112" s="109"/>
      <c r="H112" s="109"/>
      <c r="I112" s="109"/>
      <c r="J112" s="109"/>
      <c r="K112" s="109"/>
      <c r="L112" s="109"/>
      <c r="M112" s="109"/>
      <c r="N112" s="36"/>
      <c r="P112" s="101"/>
      <c r="Q112" s="101"/>
      <c r="R112" s="101"/>
      <c r="S112" s="101"/>
      <c r="T112" s="102"/>
      <c r="U112" s="102"/>
    </row>
    <row r="113" spans="2:30" ht="15.75">
      <c r="B113" s="105" t="s">
        <v>95</v>
      </c>
      <c r="C113" s="50"/>
      <c r="D113" s="50"/>
      <c r="E113" s="50"/>
      <c r="F113" s="50"/>
      <c r="G113" s="50"/>
      <c r="H113" s="50"/>
      <c r="I113" s="50"/>
      <c r="J113" s="50"/>
      <c r="K113" s="50"/>
      <c r="L113" s="50"/>
      <c r="M113" s="50"/>
      <c r="N113" s="107"/>
      <c r="O113" s="111" t="s">
        <v>96</v>
      </c>
      <c r="P113" s="107"/>
      <c r="Q113" s="107"/>
      <c r="R113" s="107"/>
      <c r="S113" s="107"/>
      <c r="T113" s="107"/>
      <c r="U113" s="107"/>
      <c r="AA113" s="112" t="s">
        <v>27</v>
      </c>
    </row>
    <row r="114" spans="2:30">
      <c r="B114" s="113" t="s">
        <v>50</v>
      </c>
      <c r="C114" s="114">
        <v>2016</v>
      </c>
      <c r="D114" s="116">
        <v>2017</v>
      </c>
      <c r="E114" s="116">
        <v>2018</v>
      </c>
      <c r="F114" s="114">
        <v>2019</v>
      </c>
      <c r="G114" s="114">
        <v>2020</v>
      </c>
      <c r="H114" s="114">
        <v>2021</v>
      </c>
      <c r="I114" s="114">
        <v>2022</v>
      </c>
      <c r="J114" s="114">
        <v>2023</v>
      </c>
      <c r="K114" s="114">
        <v>2024</v>
      </c>
      <c r="L114" s="114">
        <v>2025</v>
      </c>
      <c r="M114" s="114">
        <v>2026</v>
      </c>
      <c r="N114" s="104"/>
      <c r="O114" s="117" t="s">
        <v>50</v>
      </c>
      <c r="P114" s="115">
        <v>2016</v>
      </c>
      <c r="Q114" s="114">
        <v>2017</v>
      </c>
      <c r="R114" s="116">
        <v>2018</v>
      </c>
      <c r="S114" s="116">
        <v>2019</v>
      </c>
      <c r="T114" s="116">
        <v>2020</v>
      </c>
      <c r="U114" s="116">
        <v>2021</v>
      </c>
      <c r="V114" s="116">
        <v>2022</v>
      </c>
      <c r="W114" s="116">
        <v>2023</v>
      </c>
      <c r="X114" s="116">
        <v>2024</v>
      </c>
      <c r="Y114" s="116">
        <v>2025</v>
      </c>
      <c r="Z114" s="116">
        <v>2026</v>
      </c>
      <c r="AA114" s="118" t="str">
        <f>$AA$52</f>
        <v>2021-2026</v>
      </c>
      <c r="AC114" s="187"/>
    </row>
    <row r="115" spans="2:30">
      <c r="B115" s="119" t="s">
        <v>56</v>
      </c>
      <c r="C115" s="148">
        <f>FTTx!C8+FTTx!C9</f>
        <v>178784.87663714553</v>
      </c>
      <c r="D115" s="148">
        <f>FTTx!D8+FTTx!D9</f>
        <v>87827.066647086962</v>
      </c>
      <c r="E115" s="148">
        <f>FTTx!E8+FTTx!E9</f>
        <v>0</v>
      </c>
      <c r="F115" s="148">
        <f>FTTx!F8+FTTx!F9</f>
        <v>0</v>
      </c>
      <c r="G115" s="148">
        <f>FTTx!G8+FTTx!G9</f>
        <v>0</v>
      </c>
      <c r="H115" s="148">
        <f>FTTx!H8+FTTx!H9</f>
        <v>0</v>
      </c>
      <c r="I115" s="148">
        <f>FTTx!I8+FTTx!I9</f>
        <v>0</v>
      </c>
      <c r="J115" s="148">
        <f>FTTx!J8+FTTx!J9</f>
        <v>0</v>
      </c>
      <c r="K115" s="148">
        <f>FTTx!K8+FTTx!K9</f>
        <v>0</v>
      </c>
      <c r="L115" s="148">
        <f>FTTx!L8+FTTx!L9</f>
        <v>0</v>
      </c>
      <c r="M115" s="148">
        <f>FTTx!M8+FTTx!M9</f>
        <v>0</v>
      </c>
      <c r="N115" s="164"/>
      <c r="O115" s="121" t="str">
        <f t="shared" ref="O115:O120" si="2">B115</f>
        <v>BPON</v>
      </c>
      <c r="P115" s="149">
        <f>SUM(FTTx!C53:C54)</f>
        <v>2.4919103650602081</v>
      </c>
      <c r="Q115" s="149">
        <f>SUM(FTTx!D53:D54)</f>
        <v>1.0221918515045774</v>
      </c>
      <c r="R115" s="149">
        <f>SUM(FTTx!E53:E54)</f>
        <v>0</v>
      </c>
      <c r="S115" s="149">
        <f>SUM(FTTx!F53:F54)</f>
        <v>0</v>
      </c>
      <c r="T115" s="149">
        <f>SUM(FTTx!G53:G54)</f>
        <v>0</v>
      </c>
      <c r="U115" s="149">
        <f>SUM(FTTx!H53:H54)</f>
        <v>0</v>
      </c>
      <c r="V115" s="149">
        <f>SUM(FTTx!I53:I54)</f>
        <v>0</v>
      </c>
      <c r="W115" s="149">
        <f>SUM(FTTx!J53:J54)</f>
        <v>0</v>
      </c>
      <c r="X115" s="149">
        <f>SUM(FTTx!K53:K54)</f>
        <v>0</v>
      </c>
      <c r="Y115" s="149">
        <f>SUM(FTTx!L53:L54)</f>
        <v>0</v>
      </c>
      <c r="Z115" s="149">
        <f>SUM(FTTx!M53:M54)</f>
        <v>0</v>
      </c>
      <c r="AA115" s="123"/>
    </row>
    <row r="116" spans="2:30">
      <c r="B116" s="119" t="s">
        <v>63</v>
      </c>
      <c r="C116" s="148">
        <f>SUM(FTTx!C10:C13)</f>
        <v>86293659.464705884</v>
      </c>
      <c r="D116" s="148">
        <f>SUM(FTTx!D10:D13)</f>
        <v>65171919.326176472</v>
      </c>
      <c r="E116" s="148">
        <f>SUM(FTTx!E10:E13)</f>
        <v>0</v>
      </c>
      <c r="F116" s="148">
        <f>SUM(FTTx!F10:F13)</f>
        <v>0</v>
      </c>
      <c r="G116" s="148">
        <f>SUM(FTTx!G10:G13)</f>
        <v>0</v>
      </c>
      <c r="H116" s="148">
        <f>SUM(FTTx!H10:H13)</f>
        <v>0</v>
      </c>
      <c r="I116" s="148">
        <f>SUM(FTTx!I10:I13)</f>
        <v>0</v>
      </c>
      <c r="J116" s="148">
        <f>SUM(FTTx!J10:J13)</f>
        <v>0</v>
      </c>
      <c r="K116" s="148">
        <f>SUM(FTTx!K10:K13)</f>
        <v>0</v>
      </c>
      <c r="L116" s="148">
        <f>SUM(FTTx!L10:L13)</f>
        <v>0</v>
      </c>
      <c r="M116" s="148">
        <f>SUM(FTTx!M10:M13)</f>
        <v>0</v>
      </c>
      <c r="N116" s="164"/>
      <c r="O116" s="124" t="str">
        <f t="shared" si="2"/>
        <v>GPON</v>
      </c>
      <c r="P116" s="149">
        <f>SUM(FTTx!C55:C58)</f>
        <v>965.61073987588202</v>
      </c>
      <c r="Q116" s="149">
        <f>SUM(FTTx!D55:D58)</f>
        <v>697.83861962944684</v>
      </c>
      <c r="R116" s="149">
        <f>SUM(FTTx!E55:E58)</f>
        <v>0</v>
      </c>
      <c r="S116" s="149">
        <f>SUM(FTTx!F55:F58)</f>
        <v>0</v>
      </c>
      <c r="T116" s="149">
        <f>SUM(FTTx!G55:G58)</f>
        <v>0</v>
      </c>
      <c r="U116" s="149">
        <f>SUM(FTTx!H55:H58)</f>
        <v>0</v>
      </c>
      <c r="V116" s="149">
        <f>SUM(FTTx!I55:I58)</f>
        <v>0</v>
      </c>
      <c r="W116" s="149">
        <f>SUM(FTTx!J55:J58)</f>
        <v>0</v>
      </c>
      <c r="X116" s="149">
        <f>SUM(FTTx!K55:K58)</f>
        <v>0</v>
      </c>
      <c r="Y116" s="149">
        <f>SUM(FTTx!L55:L58)</f>
        <v>0</v>
      </c>
      <c r="Z116" s="149">
        <f>SUM(FTTx!M55:M58)</f>
        <v>0</v>
      </c>
      <c r="AA116" s="125" t="e">
        <f>(Z116/U116)^(1/5)-1</f>
        <v>#DIV/0!</v>
      </c>
      <c r="AC116" s="126"/>
      <c r="AD116" s="127"/>
    </row>
    <row r="117" spans="2:30">
      <c r="B117" s="119" t="s">
        <v>68</v>
      </c>
      <c r="C117" s="148">
        <f>SUM(FTTx!C14:C16)</f>
        <v>15521156</v>
      </c>
      <c r="D117" s="148">
        <f>SUM(FTTx!D14:D16)</f>
        <v>10946656.631999999</v>
      </c>
      <c r="E117" s="148">
        <f>SUM(FTTx!E14:E16)</f>
        <v>0</v>
      </c>
      <c r="F117" s="148">
        <f>SUM(FTTx!F14:F16)</f>
        <v>0</v>
      </c>
      <c r="G117" s="148">
        <f>SUM(FTTx!G14:G16)</f>
        <v>0</v>
      </c>
      <c r="H117" s="148">
        <f>SUM(FTTx!H14:H16)</f>
        <v>0</v>
      </c>
      <c r="I117" s="148">
        <f>SUM(FTTx!I14:I16)</f>
        <v>0</v>
      </c>
      <c r="J117" s="148">
        <f>SUM(FTTx!J14:J16)</f>
        <v>0</v>
      </c>
      <c r="K117" s="148">
        <f>SUM(FTTx!K14:K16)</f>
        <v>0</v>
      </c>
      <c r="L117" s="148">
        <f>SUM(FTTx!L14:L16)</f>
        <v>0</v>
      </c>
      <c r="M117" s="148">
        <f>SUM(FTTx!M14:M16)</f>
        <v>0</v>
      </c>
      <c r="N117" s="164"/>
      <c r="O117" s="124" t="str">
        <f t="shared" si="2"/>
        <v>EPON</v>
      </c>
      <c r="P117" s="149">
        <f>SUM(FTTx!C59:C61)</f>
        <v>132.31517270591647</v>
      </c>
      <c r="Q117" s="149">
        <f>SUM(FTTx!D59:D61)</f>
        <v>72.715835714383658</v>
      </c>
      <c r="R117" s="149">
        <f>SUM(FTTx!E59:E61)</f>
        <v>0</v>
      </c>
      <c r="S117" s="149">
        <f>SUM(FTTx!F59:F61)</f>
        <v>0</v>
      </c>
      <c r="T117" s="149">
        <f>SUM(FTTx!G59:G61)</f>
        <v>0</v>
      </c>
      <c r="U117" s="149">
        <f>SUM(FTTx!H59:H61)</f>
        <v>0</v>
      </c>
      <c r="V117" s="149">
        <f>SUM(FTTx!I59:I61)</f>
        <v>0</v>
      </c>
      <c r="W117" s="149">
        <f>SUM(FTTx!J59:J61)</f>
        <v>0</v>
      </c>
      <c r="X117" s="149">
        <f>SUM(FTTx!K59:K61)</f>
        <v>0</v>
      </c>
      <c r="Y117" s="149">
        <f>SUM(FTTx!L59:L61)</f>
        <v>0</v>
      </c>
      <c r="Z117" s="149">
        <f>SUM(FTTx!M59:M61)</f>
        <v>0</v>
      </c>
      <c r="AA117" s="125" t="e">
        <f>(Z117/U117)^(1/5)-1</f>
        <v>#DIV/0!</v>
      </c>
      <c r="AC117" s="126"/>
      <c r="AD117" s="128"/>
    </row>
    <row r="118" spans="2:30">
      <c r="B118" s="119" t="s">
        <v>72</v>
      </c>
      <c r="C118" s="148">
        <f>SUM(FTTx!C17:C20)</f>
        <v>385000</v>
      </c>
      <c r="D118" s="148">
        <f>SUM(FTTx!D17:D20)</f>
        <v>1733395.25</v>
      </c>
      <c r="E118" s="148">
        <f>SUM(FTTx!E17:E20)</f>
        <v>0</v>
      </c>
      <c r="F118" s="148">
        <f>SUM(FTTx!F17:F20)</f>
        <v>0</v>
      </c>
      <c r="G118" s="148">
        <f>SUM(FTTx!G17:G20)</f>
        <v>0</v>
      </c>
      <c r="H118" s="148">
        <f>SUM(FTTx!H17:H20)</f>
        <v>0</v>
      </c>
      <c r="I118" s="148">
        <f>SUM(FTTx!I17:I20)</f>
        <v>0</v>
      </c>
      <c r="J118" s="148">
        <f>SUM(FTTx!J17:J20)</f>
        <v>0</v>
      </c>
      <c r="K118" s="148">
        <f>SUM(FTTx!K17:K20)</f>
        <v>0</v>
      </c>
      <c r="L118" s="148">
        <f>SUM(FTTx!L17:L20)</f>
        <v>0</v>
      </c>
      <c r="M118" s="148">
        <f>SUM(FTTx!M17:M20)</f>
        <v>0</v>
      </c>
      <c r="N118" s="164"/>
      <c r="O118" s="124" t="str">
        <f t="shared" si="2"/>
        <v>10G-PON</v>
      </c>
      <c r="P118" s="149">
        <f>SUM(FTTx!C62:C65)</f>
        <v>35.724999999999994</v>
      </c>
      <c r="Q118" s="149">
        <f>SUM(FTTx!D62:D65)</f>
        <v>241.14695499999999</v>
      </c>
      <c r="R118" s="149">
        <f>SUM(FTTx!E62:E65)</f>
        <v>0</v>
      </c>
      <c r="S118" s="149">
        <f>SUM(FTTx!F62:F65)</f>
        <v>0</v>
      </c>
      <c r="T118" s="149">
        <f>SUM(FTTx!G62:G65)</f>
        <v>0</v>
      </c>
      <c r="U118" s="149">
        <f>SUM(FTTx!H62:H65)</f>
        <v>0</v>
      </c>
      <c r="V118" s="149">
        <f>SUM(FTTx!I62:I65)</f>
        <v>0</v>
      </c>
      <c r="W118" s="149">
        <f>SUM(FTTx!J62:J65)</f>
        <v>0</v>
      </c>
      <c r="X118" s="149">
        <f>SUM(FTTx!K62:K65)</f>
        <v>0</v>
      </c>
      <c r="Y118" s="149">
        <f>SUM(FTTx!L62:L65)</f>
        <v>0</v>
      </c>
      <c r="Z118" s="149">
        <f>SUM(FTTx!M62:M65)</f>
        <v>0</v>
      </c>
      <c r="AA118" s="125" t="e">
        <f>(Z118/U118)^(1/5)-1</f>
        <v>#DIV/0!</v>
      </c>
      <c r="AC118" s="126"/>
      <c r="AD118" s="128"/>
    </row>
    <row r="119" spans="2:30">
      <c r="B119" s="119" t="s">
        <v>79</v>
      </c>
      <c r="C119" s="148">
        <f>SUM(FTTx!C21:C22)</f>
        <v>100</v>
      </c>
      <c r="D119" s="148">
        <f>SUM(FTTx!D21:D22)</f>
        <v>600</v>
      </c>
      <c r="E119" s="148">
        <f>SUM(FTTx!E21:E22)</f>
        <v>0</v>
      </c>
      <c r="F119" s="148">
        <f>SUM(FTTx!F21:F22)</f>
        <v>0</v>
      </c>
      <c r="G119" s="148">
        <f>SUM(FTTx!G21:G22)</f>
        <v>0</v>
      </c>
      <c r="H119" s="148">
        <f>SUM(FTTx!H21:H22)</f>
        <v>0</v>
      </c>
      <c r="I119" s="148">
        <f>SUM(FTTx!I21:I22)</f>
        <v>0</v>
      </c>
      <c r="J119" s="148">
        <f>SUM(FTTx!J21:J22)</f>
        <v>0</v>
      </c>
      <c r="K119" s="148">
        <f>SUM(FTTx!K21:K22)</f>
        <v>0</v>
      </c>
      <c r="L119" s="148">
        <f>SUM(FTTx!L21:L22)</f>
        <v>0</v>
      </c>
      <c r="M119" s="148">
        <f>SUM(FTTx!M21:M22)</f>
        <v>0</v>
      </c>
      <c r="N119" s="164"/>
      <c r="O119" s="124" t="str">
        <f t="shared" si="2"/>
        <v>NG-PON2</v>
      </c>
      <c r="P119" s="149">
        <f>SUM(FTTx!C66:C67)</f>
        <v>0.10375</v>
      </c>
      <c r="Q119" s="149">
        <f>SUM(FTTx!D66:D67)</f>
        <v>0.44</v>
      </c>
      <c r="R119" s="149">
        <f>SUM(FTTx!E66:E67)</f>
        <v>0</v>
      </c>
      <c r="S119" s="149">
        <f>SUM(FTTx!F66:F67)</f>
        <v>0</v>
      </c>
      <c r="T119" s="149">
        <f>SUM(FTTx!G66:G67)</f>
        <v>0</v>
      </c>
      <c r="U119" s="149">
        <f>SUM(FTTx!H66:H67)</f>
        <v>0</v>
      </c>
      <c r="V119" s="149">
        <f>SUM(FTTx!I66:I67)</f>
        <v>0</v>
      </c>
      <c r="W119" s="149">
        <f>SUM(FTTx!J66:J67)</f>
        <v>0</v>
      </c>
      <c r="X119" s="149">
        <f>SUM(FTTx!K66:K67)</f>
        <v>0</v>
      </c>
      <c r="Y119" s="149">
        <f>SUM(FTTx!L66:L67)</f>
        <v>0</v>
      </c>
      <c r="Z119" s="149">
        <f>SUM(FTTx!M66:M67)</f>
        <v>0</v>
      </c>
      <c r="AA119" s="125" t="e">
        <f>(Z119/U119)^(1/5)-1</f>
        <v>#DIV/0!</v>
      </c>
    </row>
    <row r="120" spans="2:30">
      <c r="B120" s="119" t="s">
        <v>271</v>
      </c>
      <c r="C120" s="148">
        <f>SUM(FTTx!C23:C24)</f>
        <v>0</v>
      </c>
      <c r="D120" s="148">
        <f>SUM(FTTx!D23:D24)</f>
        <v>0</v>
      </c>
      <c r="E120" s="148">
        <f>SUM(FTTx!E23:E24)</f>
        <v>0</v>
      </c>
      <c r="F120" s="148">
        <f>SUM(FTTx!F23:F24)</f>
        <v>0</v>
      </c>
      <c r="G120" s="148">
        <f>SUM(FTTx!G23:G24)</f>
        <v>0</v>
      </c>
      <c r="H120" s="148">
        <f>SUM(FTTx!H23:H24)</f>
        <v>0</v>
      </c>
      <c r="I120" s="148">
        <f>SUM(FTTx!I23:I24)</f>
        <v>0</v>
      </c>
      <c r="J120" s="148">
        <f>SUM(FTTx!J23:J24)</f>
        <v>0</v>
      </c>
      <c r="K120" s="148">
        <f>SUM(FTTx!K23:K24)</f>
        <v>0</v>
      </c>
      <c r="L120" s="148">
        <f>SUM(FTTx!L23:L24)</f>
        <v>0</v>
      </c>
      <c r="M120" s="148">
        <f>SUM(FTTx!M23:M24)</f>
        <v>0</v>
      </c>
      <c r="N120" s="164"/>
      <c r="O120" s="124" t="str">
        <f t="shared" si="2"/>
        <v>25/50G PON</v>
      </c>
      <c r="P120" s="149">
        <f>SUM(FTTx!C68:C69)</f>
        <v>0</v>
      </c>
      <c r="Q120" s="149">
        <f>SUM(FTTx!D68:D69)</f>
        <v>0</v>
      </c>
      <c r="R120" s="149">
        <f>SUM(FTTx!E68:E69)</f>
        <v>0</v>
      </c>
      <c r="S120" s="149">
        <f>SUM(FTTx!F68:F69)</f>
        <v>0</v>
      </c>
      <c r="T120" s="149">
        <f>SUM(FTTx!G68:G69)</f>
        <v>0</v>
      </c>
      <c r="U120" s="149">
        <f>SUM(FTTx!H68:H69)</f>
        <v>0</v>
      </c>
      <c r="V120" s="149">
        <f>SUM(FTTx!I68:I69)</f>
        <v>0</v>
      </c>
      <c r="W120" s="149">
        <f>SUM(FTTx!J68:J69)</f>
        <v>0</v>
      </c>
      <c r="X120" s="149">
        <f>SUM(FTTx!K68:K69)</f>
        <v>0</v>
      </c>
      <c r="Y120" s="149">
        <f>SUM(FTTx!L68:L69)</f>
        <v>0</v>
      </c>
      <c r="Z120" s="149">
        <f>SUM(FTTx!M68:M69)</f>
        <v>0</v>
      </c>
      <c r="AA120" s="125"/>
    </row>
    <row r="121" spans="2:30" ht="18" customHeight="1">
      <c r="B121" s="130" t="s">
        <v>30</v>
      </c>
      <c r="C121" s="131">
        <f t="shared" ref="C121:M121" si="3">SUM(C115:C120)</f>
        <v>102378700.34134303</v>
      </c>
      <c r="D121" s="131">
        <f t="shared" si="3"/>
        <v>77940398.274823561</v>
      </c>
      <c r="E121" s="131">
        <f t="shared" si="3"/>
        <v>0</v>
      </c>
      <c r="F121" s="131">
        <f t="shared" si="3"/>
        <v>0</v>
      </c>
      <c r="G121" s="132">
        <f t="shared" si="3"/>
        <v>0</v>
      </c>
      <c r="H121" s="132">
        <f t="shared" si="3"/>
        <v>0</v>
      </c>
      <c r="I121" s="132">
        <f t="shared" si="3"/>
        <v>0</v>
      </c>
      <c r="J121" s="132">
        <f t="shared" si="3"/>
        <v>0</v>
      </c>
      <c r="K121" s="132">
        <f t="shared" si="3"/>
        <v>0</v>
      </c>
      <c r="L121" s="132">
        <f t="shared" si="3"/>
        <v>0</v>
      </c>
      <c r="M121" s="132">
        <f t="shared" si="3"/>
        <v>0</v>
      </c>
      <c r="N121" s="164"/>
      <c r="O121" s="133" t="s">
        <v>30</v>
      </c>
      <c r="P121" s="216">
        <f t="shared" ref="P121:Z121" si="4">SUM(P115:P120)</f>
        <v>1136.2465729468586</v>
      </c>
      <c r="Q121" s="216">
        <f t="shared" si="4"/>
        <v>1013.163602195335</v>
      </c>
      <c r="R121" s="216">
        <f t="shared" si="4"/>
        <v>0</v>
      </c>
      <c r="S121" s="216">
        <f t="shared" si="4"/>
        <v>0</v>
      </c>
      <c r="T121" s="216">
        <f t="shared" si="4"/>
        <v>0</v>
      </c>
      <c r="U121" s="216">
        <f t="shared" si="4"/>
        <v>0</v>
      </c>
      <c r="V121" s="216">
        <f t="shared" si="4"/>
        <v>0</v>
      </c>
      <c r="W121" s="216">
        <f t="shared" si="4"/>
        <v>0</v>
      </c>
      <c r="X121" s="216">
        <f t="shared" si="4"/>
        <v>0</v>
      </c>
      <c r="Y121" s="216">
        <f t="shared" si="4"/>
        <v>0</v>
      </c>
      <c r="Z121" s="216">
        <f t="shared" si="4"/>
        <v>0</v>
      </c>
      <c r="AA121" s="129" t="e">
        <f>(Y121/T121)^(1/5)-1</f>
        <v>#DIV/0!</v>
      </c>
      <c r="AB121" s="134">
        <f>SUM(V121:Z121)</f>
        <v>0</v>
      </c>
      <c r="AC121" s="103" t="s">
        <v>302</v>
      </c>
    </row>
    <row r="122" spans="2:30" ht="15.75">
      <c r="B122" s="135"/>
      <c r="C122" s="136"/>
      <c r="D122" s="136"/>
      <c r="E122" s="136"/>
      <c r="F122" s="136"/>
      <c r="G122" s="136"/>
      <c r="H122" s="136"/>
      <c r="I122" s="136"/>
      <c r="J122" s="136"/>
      <c r="K122" s="136"/>
      <c r="L122" s="136"/>
      <c r="M122" s="136"/>
      <c r="N122" s="136"/>
      <c r="O122" s="136"/>
      <c r="P122" s="110"/>
      <c r="Q122" s="110"/>
      <c r="R122" s="110"/>
      <c r="S122" s="110"/>
      <c r="T122" s="110"/>
      <c r="U122" s="110"/>
      <c r="V122" s="110"/>
      <c r="W122" s="110"/>
      <c r="X122" s="110"/>
      <c r="Y122" s="110"/>
      <c r="Z122" s="110"/>
      <c r="AA122" s="110"/>
    </row>
    <row r="123" spans="2:30">
      <c r="F123" s="166"/>
      <c r="V123" s="12"/>
      <c r="W123" s="12"/>
      <c r="X123" s="12"/>
      <c r="Y123" s="12"/>
      <c r="Z123" s="12"/>
    </row>
    <row r="124" spans="2:30" ht="21">
      <c r="B124" s="103" t="s">
        <v>132</v>
      </c>
      <c r="C124" s="104"/>
      <c r="D124" s="104"/>
      <c r="E124" s="105"/>
      <c r="F124" s="105"/>
      <c r="G124" s="105"/>
      <c r="H124" s="105"/>
      <c r="I124" s="105"/>
      <c r="J124" s="105"/>
      <c r="K124" s="105"/>
      <c r="L124" s="105"/>
      <c r="M124" s="105"/>
      <c r="N124" s="50"/>
      <c r="O124" s="103" t="s">
        <v>133</v>
      </c>
      <c r="P124" s="101"/>
      <c r="Q124" s="101"/>
      <c r="R124" s="101"/>
      <c r="S124" s="101"/>
      <c r="T124" s="102"/>
      <c r="U124" s="102"/>
      <c r="V124" s="102"/>
      <c r="W124" s="102"/>
      <c r="X124" s="102"/>
      <c r="Y124" s="102"/>
      <c r="Z124" s="102"/>
    </row>
    <row r="125" spans="2:30">
      <c r="B125" s="138"/>
      <c r="C125" s="139"/>
      <c r="D125" s="139"/>
      <c r="E125" s="139"/>
      <c r="F125" s="139"/>
      <c r="G125" s="139"/>
      <c r="H125" s="139"/>
      <c r="I125" s="139"/>
      <c r="J125" s="139"/>
      <c r="K125" s="139"/>
      <c r="L125" s="139"/>
      <c r="M125" s="139"/>
      <c r="N125" s="140"/>
      <c r="O125" s="140"/>
      <c r="P125" s="101"/>
      <c r="Q125" s="101"/>
      <c r="R125" s="101"/>
      <c r="S125" s="101"/>
      <c r="T125" s="102"/>
      <c r="U125" s="102"/>
    </row>
    <row r="126" spans="2:30">
      <c r="B126" s="138"/>
      <c r="C126" s="139"/>
      <c r="D126" s="139"/>
      <c r="E126" s="139"/>
      <c r="F126" s="139"/>
      <c r="G126" s="139"/>
      <c r="H126" s="139"/>
      <c r="I126" s="139"/>
      <c r="J126" s="139"/>
      <c r="K126" s="139"/>
      <c r="L126" s="139"/>
      <c r="M126" s="139"/>
      <c r="N126" s="140"/>
      <c r="O126" s="140"/>
      <c r="P126" s="101"/>
      <c r="Q126" s="101"/>
      <c r="R126" s="101"/>
      <c r="S126" s="101"/>
      <c r="T126" s="102"/>
      <c r="U126" s="102"/>
    </row>
    <row r="127" spans="2:30">
      <c r="B127" s="138"/>
      <c r="C127" s="139"/>
      <c r="D127" s="139"/>
      <c r="E127" s="139"/>
      <c r="F127" s="139"/>
      <c r="G127" s="139"/>
      <c r="H127" s="139"/>
      <c r="I127" s="139"/>
      <c r="J127" s="139"/>
      <c r="K127" s="139"/>
      <c r="L127" s="139"/>
      <c r="M127" s="139"/>
      <c r="N127" s="140"/>
      <c r="O127" s="140"/>
      <c r="P127" s="101"/>
      <c r="Q127" s="101"/>
      <c r="R127" s="101"/>
      <c r="S127" s="101"/>
      <c r="T127" s="102"/>
      <c r="U127" s="102"/>
    </row>
    <row r="128" spans="2:30">
      <c r="B128" s="138"/>
      <c r="C128" s="139"/>
      <c r="D128" s="139"/>
      <c r="E128" s="139"/>
      <c r="F128" s="139"/>
      <c r="G128" s="139"/>
      <c r="H128" s="139"/>
      <c r="I128" s="139"/>
      <c r="J128" s="139"/>
      <c r="K128" s="139"/>
      <c r="L128" s="139"/>
      <c r="M128" s="139"/>
      <c r="N128" s="140"/>
      <c r="O128" s="140"/>
      <c r="P128" s="101"/>
      <c r="Q128" s="101"/>
      <c r="R128" s="101"/>
      <c r="S128" s="101"/>
      <c r="T128" s="102"/>
      <c r="U128" s="102"/>
    </row>
    <row r="129" spans="2:21">
      <c r="B129" s="138"/>
      <c r="C129" s="139"/>
      <c r="D129" s="139"/>
      <c r="E129" s="139"/>
      <c r="F129" s="139"/>
      <c r="G129" s="139"/>
      <c r="H129" s="139"/>
      <c r="I129" s="139"/>
      <c r="J129" s="139"/>
      <c r="K129" s="139"/>
      <c r="L129" s="139"/>
      <c r="M129" s="139"/>
      <c r="N129" s="140"/>
      <c r="O129" s="140"/>
      <c r="P129" s="101"/>
      <c r="Q129" s="101"/>
      <c r="R129" s="101"/>
      <c r="S129" s="101"/>
      <c r="T129" s="102"/>
      <c r="U129" s="102"/>
    </row>
    <row r="130" spans="2:21">
      <c r="B130" s="138"/>
      <c r="C130" s="139"/>
      <c r="D130" s="139"/>
      <c r="E130" s="139"/>
      <c r="F130" s="139"/>
      <c r="G130" s="139"/>
      <c r="H130" s="139"/>
      <c r="I130" s="139"/>
      <c r="J130" s="139"/>
      <c r="K130" s="139"/>
      <c r="L130" s="139"/>
      <c r="M130" s="139"/>
      <c r="N130" s="140"/>
      <c r="O130" s="140"/>
      <c r="P130" s="101"/>
      <c r="Q130" s="101"/>
      <c r="R130" s="101"/>
      <c r="S130" s="101"/>
      <c r="T130" s="102"/>
      <c r="U130" s="102"/>
    </row>
    <row r="131" spans="2:21">
      <c r="B131" s="138"/>
      <c r="C131" s="139"/>
      <c r="D131" s="139"/>
      <c r="E131" s="139"/>
      <c r="F131" s="139"/>
      <c r="G131" s="139"/>
      <c r="H131" s="139"/>
      <c r="I131" s="139"/>
      <c r="J131" s="139"/>
      <c r="K131" s="139"/>
      <c r="L131" s="139"/>
      <c r="M131" s="139"/>
      <c r="N131" s="140"/>
      <c r="O131" s="140"/>
      <c r="P131" s="101"/>
      <c r="Q131" s="101"/>
      <c r="R131" s="101"/>
      <c r="S131" s="101"/>
      <c r="T131" s="102"/>
      <c r="U131" s="102"/>
    </row>
    <row r="132" spans="2:21">
      <c r="B132" s="138"/>
      <c r="C132" s="139"/>
      <c r="D132" s="139"/>
      <c r="E132" s="139"/>
      <c r="F132" s="139"/>
      <c r="G132" s="139"/>
      <c r="H132" s="139"/>
      <c r="I132" s="139"/>
      <c r="J132" s="139"/>
      <c r="K132" s="139"/>
      <c r="L132" s="139"/>
      <c r="M132" s="139"/>
      <c r="N132" s="140"/>
      <c r="O132" s="140"/>
      <c r="P132" s="101"/>
      <c r="Q132" s="101"/>
      <c r="R132" s="101"/>
      <c r="S132" s="101"/>
      <c r="T132" s="102"/>
      <c r="U132" s="102"/>
    </row>
    <row r="133" spans="2:21">
      <c r="B133" s="138"/>
      <c r="C133" s="139"/>
      <c r="D133" s="139"/>
      <c r="E133" s="139"/>
      <c r="F133" s="139"/>
      <c r="G133" s="139"/>
      <c r="H133" s="139"/>
      <c r="I133" s="139"/>
      <c r="J133" s="139"/>
      <c r="K133" s="139"/>
      <c r="L133" s="139"/>
      <c r="M133" s="139"/>
      <c r="N133" s="140"/>
      <c r="O133" s="140"/>
      <c r="P133" s="101"/>
      <c r="Q133" s="101"/>
      <c r="R133" s="101"/>
      <c r="S133" s="101"/>
      <c r="T133" s="102"/>
      <c r="U133" s="102"/>
    </row>
    <row r="134" spans="2:21">
      <c r="B134" s="138"/>
      <c r="C134" s="139"/>
      <c r="D134" s="139"/>
      <c r="E134" s="139"/>
      <c r="F134" s="139"/>
      <c r="G134" s="139"/>
      <c r="H134" s="139"/>
      <c r="I134" s="139"/>
      <c r="J134" s="139"/>
      <c r="K134" s="139"/>
      <c r="L134" s="139"/>
      <c r="M134" s="139"/>
      <c r="N134" s="140"/>
      <c r="O134" s="140"/>
      <c r="P134" s="101"/>
      <c r="Q134" s="101"/>
      <c r="R134" s="101"/>
      <c r="S134" s="101"/>
      <c r="T134" s="102"/>
      <c r="U134" s="102"/>
    </row>
    <row r="135" spans="2:21">
      <c r="B135" s="138"/>
      <c r="C135" s="139"/>
      <c r="D135" s="139"/>
      <c r="E135" s="139"/>
      <c r="F135" s="139"/>
      <c r="G135" s="139"/>
      <c r="H135" s="139"/>
      <c r="I135" s="139"/>
      <c r="J135" s="139"/>
      <c r="K135" s="139"/>
      <c r="L135" s="139"/>
      <c r="M135" s="139"/>
      <c r="N135" s="140"/>
      <c r="O135" s="140"/>
      <c r="P135" s="101"/>
      <c r="Q135" s="101"/>
      <c r="R135" s="101"/>
      <c r="S135" s="101"/>
      <c r="T135" s="102"/>
      <c r="U135" s="102"/>
    </row>
    <row r="136" spans="2:21">
      <c r="B136" s="138"/>
      <c r="C136" s="139"/>
      <c r="D136" s="139"/>
      <c r="E136" s="139"/>
      <c r="F136" s="139"/>
      <c r="G136" s="139"/>
      <c r="H136" s="139"/>
      <c r="I136" s="139"/>
      <c r="J136" s="139"/>
      <c r="K136" s="139"/>
      <c r="L136" s="139"/>
      <c r="M136" s="139"/>
      <c r="N136" s="140"/>
      <c r="O136" s="140"/>
      <c r="P136" s="101"/>
      <c r="Q136" s="101"/>
      <c r="R136" s="101"/>
      <c r="S136" s="101"/>
      <c r="T136" s="102"/>
      <c r="U136" s="102"/>
    </row>
    <row r="137" spans="2:21">
      <c r="B137" s="138"/>
      <c r="C137" s="139"/>
      <c r="D137" s="139"/>
      <c r="E137" s="139"/>
      <c r="F137" s="139"/>
      <c r="G137" s="139"/>
      <c r="H137" s="139"/>
      <c r="I137" s="139"/>
      <c r="J137" s="139"/>
      <c r="K137" s="139"/>
      <c r="L137" s="139"/>
      <c r="M137" s="139"/>
      <c r="N137" s="140"/>
      <c r="O137" s="140"/>
      <c r="P137" s="101"/>
      <c r="Q137" s="101"/>
      <c r="R137" s="101"/>
      <c r="S137" s="101"/>
      <c r="T137" s="102"/>
      <c r="U137" s="102"/>
    </row>
    <row r="138" spans="2:21">
      <c r="B138" s="138"/>
      <c r="C138" s="139"/>
      <c r="D138" s="139"/>
      <c r="E138" s="139"/>
      <c r="F138" s="139"/>
      <c r="G138" s="139"/>
      <c r="H138" s="139"/>
      <c r="I138" s="139"/>
      <c r="J138" s="139"/>
      <c r="K138" s="139"/>
      <c r="L138" s="139"/>
      <c r="M138" s="139"/>
      <c r="N138" s="140"/>
      <c r="O138" s="140"/>
      <c r="P138" s="101"/>
      <c r="Q138" s="101"/>
      <c r="R138" s="101"/>
      <c r="S138" s="101"/>
      <c r="T138" s="102"/>
      <c r="U138" s="102"/>
    </row>
    <row r="139" spans="2:21">
      <c r="B139" s="138"/>
      <c r="C139" s="139"/>
      <c r="D139" s="139"/>
      <c r="E139" s="139"/>
      <c r="F139" s="139"/>
      <c r="G139" s="139"/>
      <c r="H139" s="139"/>
      <c r="I139" s="139"/>
      <c r="J139" s="139"/>
      <c r="K139" s="139"/>
      <c r="L139" s="139"/>
      <c r="M139" s="139"/>
      <c r="N139" s="140"/>
      <c r="O139" s="140"/>
      <c r="P139" s="101"/>
      <c r="Q139" s="101"/>
      <c r="R139" s="101"/>
      <c r="S139" s="101"/>
      <c r="T139" s="102"/>
      <c r="U139" s="102"/>
    </row>
    <row r="140" spans="2:21">
      <c r="B140" s="138"/>
      <c r="C140" s="139"/>
      <c r="D140" s="139"/>
      <c r="E140" s="139"/>
      <c r="F140" s="139"/>
      <c r="G140" s="139"/>
      <c r="H140" s="139"/>
      <c r="I140" s="139"/>
      <c r="J140" s="139"/>
      <c r="K140" s="139"/>
      <c r="L140" s="139"/>
      <c r="M140" s="139"/>
      <c r="N140" s="140"/>
      <c r="O140" s="140"/>
      <c r="P140" s="101"/>
      <c r="Q140" s="101"/>
      <c r="R140" s="101"/>
      <c r="S140" s="101"/>
      <c r="T140" s="102"/>
      <c r="U140" s="102"/>
    </row>
    <row r="141" spans="2:21">
      <c r="B141" s="138"/>
      <c r="C141" s="139"/>
      <c r="D141" s="139"/>
      <c r="E141" s="139"/>
      <c r="F141" s="139"/>
      <c r="G141" s="139"/>
      <c r="H141" s="139"/>
      <c r="I141" s="139"/>
      <c r="J141" s="139"/>
      <c r="K141" s="139"/>
      <c r="L141" s="139"/>
      <c r="M141" s="139"/>
      <c r="N141" s="140"/>
      <c r="O141" s="140"/>
      <c r="P141" s="101"/>
      <c r="Q141" s="101"/>
      <c r="R141" s="101"/>
      <c r="S141" s="101"/>
      <c r="T141" s="102"/>
      <c r="U141" s="102"/>
    </row>
    <row r="142" spans="2:21">
      <c r="B142" s="138"/>
      <c r="C142" s="139"/>
      <c r="D142" s="139"/>
      <c r="E142" s="139"/>
      <c r="F142" s="139"/>
      <c r="G142" s="139"/>
      <c r="H142" s="139"/>
      <c r="I142" s="139"/>
      <c r="J142" s="139"/>
      <c r="K142" s="139"/>
      <c r="L142" s="139"/>
      <c r="M142" s="139"/>
      <c r="N142" s="140"/>
      <c r="O142" s="140"/>
      <c r="P142" s="101"/>
      <c r="Q142" s="101"/>
      <c r="R142" s="101"/>
      <c r="S142" s="101"/>
      <c r="T142" s="102"/>
      <c r="U142" s="102"/>
    </row>
    <row r="143" spans="2:21">
      <c r="B143" s="138"/>
      <c r="C143" s="139"/>
      <c r="D143" s="139"/>
      <c r="E143" s="139"/>
      <c r="F143" s="139"/>
      <c r="G143" s="139"/>
      <c r="H143" s="139"/>
      <c r="I143" s="139"/>
      <c r="J143" s="139"/>
      <c r="K143" s="139"/>
      <c r="L143" s="139"/>
      <c r="M143" s="139"/>
      <c r="N143" s="140"/>
      <c r="O143" s="140"/>
      <c r="P143" s="101"/>
      <c r="Q143" s="101"/>
      <c r="R143" s="101"/>
      <c r="S143" s="101"/>
      <c r="T143" s="102"/>
      <c r="U143" s="102"/>
    </row>
    <row r="144" spans="2:21">
      <c r="B144" s="138"/>
      <c r="C144" s="139"/>
      <c r="D144" s="139"/>
      <c r="E144" s="139"/>
      <c r="F144" s="139"/>
      <c r="G144" s="139"/>
      <c r="H144" s="139"/>
      <c r="I144" s="139"/>
      <c r="J144" s="139"/>
      <c r="K144" s="139"/>
      <c r="L144" s="139"/>
      <c r="M144" s="139"/>
      <c r="N144" s="140"/>
      <c r="O144" s="140"/>
      <c r="P144" s="101"/>
      <c r="Q144" s="101"/>
      <c r="R144" s="101"/>
      <c r="S144" s="101"/>
      <c r="T144" s="102"/>
      <c r="U144" s="102"/>
    </row>
    <row r="145" spans="2:30">
      <c r="B145" s="138"/>
      <c r="C145" s="139"/>
      <c r="D145" s="139"/>
      <c r="E145" s="139"/>
      <c r="F145" s="139"/>
      <c r="G145" s="139"/>
      <c r="H145" s="139"/>
      <c r="I145" s="139"/>
      <c r="J145" s="139"/>
      <c r="K145" s="139"/>
      <c r="L145" s="139"/>
      <c r="M145" s="139"/>
      <c r="N145" s="140"/>
      <c r="O145" s="140"/>
      <c r="P145" s="101"/>
      <c r="Q145" s="101"/>
      <c r="R145" s="101"/>
      <c r="S145" s="101"/>
      <c r="T145" s="102"/>
      <c r="U145" s="102"/>
    </row>
    <row r="146" spans="2:30" ht="15.75">
      <c r="B146" s="105"/>
      <c r="C146" s="109"/>
      <c r="D146" s="109"/>
      <c r="E146" s="109"/>
      <c r="F146" s="109"/>
      <c r="G146" s="109"/>
      <c r="H146" s="109"/>
      <c r="I146" s="109"/>
      <c r="J146" s="109"/>
      <c r="K146" s="109"/>
      <c r="L146" s="109"/>
      <c r="M146" s="109"/>
      <c r="N146" s="36"/>
      <c r="P146" s="101"/>
      <c r="Q146" s="101"/>
      <c r="R146" s="101"/>
      <c r="S146" s="101"/>
      <c r="T146" s="102"/>
      <c r="U146" s="102"/>
    </row>
    <row r="147" spans="2:30" ht="15.75">
      <c r="B147" s="105" t="s">
        <v>305</v>
      </c>
      <c r="C147" s="109"/>
      <c r="D147" s="109"/>
      <c r="E147" s="109"/>
      <c r="F147" s="109"/>
      <c r="G147" s="109"/>
      <c r="H147" s="109"/>
      <c r="I147" s="109"/>
      <c r="J147" s="109"/>
      <c r="K147" s="109"/>
      <c r="L147" s="109"/>
      <c r="M147" s="109"/>
      <c r="N147" s="107"/>
      <c r="O147" s="111" t="s">
        <v>304</v>
      </c>
      <c r="P147" s="107"/>
      <c r="Q147" s="107"/>
      <c r="R147" s="107"/>
      <c r="S147" s="107"/>
      <c r="T147" s="107"/>
      <c r="U147" s="107"/>
      <c r="AA147" s="112" t="s">
        <v>27</v>
      </c>
      <c r="AC147" s="187"/>
    </row>
    <row r="148" spans="2:30">
      <c r="B148" s="113" t="s">
        <v>40</v>
      </c>
      <c r="C148" s="114">
        <v>2016</v>
      </c>
      <c r="D148" s="116">
        <v>2017</v>
      </c>
      <c r="E148" s="116">
        <v>2018</v>
      </c>
      <c r="F148" s="114">
        <v>2019</v>
      </c>
      <c r="G148" s="114">
        <v>2020</v>
      </c>
      <c r="H148" s="114">
        <v>2021</v>
      </c>
      <c r="I148" s="114">
        <v>2022</v>
      </c>
      <c r="J148" s="114">
        <v>2023</v>
      </c>
      <c r="K148" s="114">
        <v>2024</v>
      </c>
      <c r="L148" s="114">
        <v>2025</v>
      </c>
      <c r="M148" s="114">
        <v>2026</v>
      </c>
      <c r="N148" s="104"/>
      <c r="O148" s="113" t="s">
        <v>40</v>
      </c>
      <c r="P148" s="115">
        <v>2016</v>
      </c>
      <c r="Q148" s="114">
        <v>2017</v>
      </c>
      <c r="R148" s="116">
        <v>2018</v>
      </c>
      <c r="S148" s="116">
        <v>2019</v>
      </c>
      <c r="T148" s="116">
        <v>2020</v>
      </c>
      <c r="U148" s="116">
        <v>2021</v>
      </c>
      <c r="V148" s="116">
        <v>2022</v>
      </c>
      <c r="W148" s="116">
        <v>2023</v>
      </c>
      <c r="X148" s="116">
        <v>2024</v>
      </c>
      <c r="Y148" s="116">
        <v>2025</v>
      </c>
      <c r="Z148" s="116">
        <v>2026</v>
      </c>
      <c r="AA148" s="118" t="str">
        <f>$AA$52</f>
        <v>2021-2026</v>
      </c>
    </row>
    <row r="149" spans="2:30">
      <c r="B149" s="119" t="s">
        <v>221</v>
      </c>
      <c r="C149" s="148">
        <f>FTTx!C27-SUM(FTTx!C25:C26)-Summary!C150</f>
        <v>96845657.111314118</v>
      </c>
      <c r="D149" s="148">
        <f>FTTx!D27-SUM(FTTx!D25:D26)-Summary!D150</f>
        <v>73897728.27148059</v>
      </c>
      <c r="E149" s="148">
        <f>FTTx!E27-SUM(FTTx!E25:E26)-Summary!E150</f>
        <v>0</v>
      </c>
      <c r="F149" s="148">
        <f>FTTx!F27-SUM(FTTx!F25:F26)-Summary!F150</f>
        <v>0</v>
      </c>
      <c r="G149" s="148">
        <f>FTTx!G27-SUM(FTTx!G25:G26)-Summary!G150</f>
        <v>0</v>
      </c>
      <c r="H149" s="148">
        <f>FTTx!H27-SUM(FTTx!H25:H26)-Summary!H150</f>
        <v>0</v>
      </c>
      <c r="I149" s="148">
        <f>FTTx!I27-SUM(FTTx!I25:I26)-Summary!I150</f>
        <v>0</v>
      </c>
      <c r="J149" s="148">
        <f>FTTx!J27-SUM(FTTx!J25:J26)-Summary!J150</f>
        <v>0</v>
      </c>
      <c r="K149" s="148">
        <f>FTTx!K27-SUM(FTTx!K25:K26)-Summary!K150</f>
        <v>0</v>
      </c>
      <c r="L149" s="148">
        <f>FTTx!L27-SUM(FTTx!L25:L26)-Summary!L150</f>
        <v>0</v>
      </c>
      <c r="M149" s="362">
        <f>FTTx!M27-SUM(FTTx!M25:M26)-Summary!M150</f>
        <v>0</v>
      </c>
      <c r="N149" s="110"/>
      <c r="O149" s="121" t="str">
        <f>B149</f>
        <v>ONUs transceivers &amp; BOSAs</v>
      </c>
      <c r="P149" s="82">
        <f>FTTx!C72-FTTx!C70-FTTx!C71-Summary!P150</f>
        <v>956.19601765021753</v>
      </c>
      <c r="Q149" s="82">
        <f>FTTx!D72-FTTx!D70-FTTx!D71-Summary!Q150</f>
        <v>750.24611584488969</v>
      </c>
      <c r="R149" s="82">
        <f>FTTx!E72-FTTx!E70-FTTx!E71-Summary!R150</f>
        <v>0</v>
      </c>
      <c r="S149" s="82">
        <f>FTTx!F72-FTTx!F70-FTTx!F71-Summary!S150</f>
        <v>0</v>
      </c>
      <c r="T149" s="82">
        <f>FTTx!G72-FTTx!G70-FTTx!G71-Summary!T150</f>
        <v>0</v>
      </c>
      <c r="U149" s="82">
        <f>FTTx!H72-FTTx!H70-FTTx!H71-Summary!U150</f>
        <v>0</v>
      </c>
      <c r="V149" s="82">
        <f>FTTx!I72-FTTx!I70-FTTx!I71-Summary!V150</f>
        <v>0</v>
      </c>
      <c r="W149" s="82">
        <f>FTTx!J72-FTTx!J70-FTTx!J71-Summary!W150</f>
        <v>0</v>
      </c>
      <c r="X149" s="82">
        <f>FTTx!K72-FTTx!K70-FTTx!K71-Summary!X150</f>
        <v>0</v>
      </c>
      <c r="Y149" s="82">
        <f>FTTx!L72-FTTx!L70-FTTx!L71-Summary!Y150</f>
        <v>0</v>
      </c>
      <c r="Z149" s="82">
        <f>FTTx!M72-FTTx!M70-FTTx!M71-Summary!Z150</f>
        <v>0</v>
      </c>
      <c r="AA149" s="123" t="e">
        <f>(Z149/U149)^(1/5)-1</f>
        <v>#DIV/0!</v>
      </c>
      <c r="AC149" s="126"/>
      <c r="AD149" s="127"/>
    </row>
    <row r="150" spans="2:30">
      <c r="B150" s="141" t="s">
        <v>88</v>
      </c>
      <c r="C150" s="150">
        <f>FTTx!C9+FTTx!C12+FTTx!C16+FTTx!C20+FTTx!C22+FTTx!C24</f>
        <v>5533043.2300289152</v>
      </c>
      <c r="D150" s="150">
        <f>FTTx!D9+FTTx!D12+FTTx!D16+FTTx!D20+FTTx!D22+FTTx!D24</f>
        <v>4042670.0033429712</v>
      </c>
      <c r="E150" s="150">
        <f>FTTx!E9+FTTx!E12+FTTx!E16+FTTx!E20+FTTx!E22+FTTx!E24</f>
        <v>0</v>
      </c>
      <c r="F150" s="150">
        <f>FTTx!F9+FTTx!F12+FTTx!F16+FTTx!F20+FTTx!F22+FTTx!F24</f>
        <v>0</v>
      </c>
      <c r="G150" s="150">
        <f>FTTx!G9+FTTx!G12+FTTx!G16+FTTx!G20+FTTx!G22+FTTx!G24</f>
        <v>0</v>
      </c>
      <c r="H150" s="150">
        <f>FTTx!H9+FTTx!H12+FTTx!H16+FTTx!H20+FTTx!H22+FTTx!H24</f>
        <v>0</v>
      </c>
      <c r="I150" s="150">
        <f>FTTx!I9+FTTx!I12+FTTx!I16+FTTx!I20+FTTx!I22+FTTx!I24</f>
        <v>0</v>
      </c>
      <c r="J150" s="150">
        <f>FTTx!J9+FTTx!J12+FTTx!J16+FTTx!J20+FTTx!J22+FTTx!J24</f>
        <v>0</v>
      </c>
      <c r="K150" s="150">
        <f>FTTx!K9+FTTx!K12+FTTx!K16+FTTx!K20+FTTx!K22+FTTx!K24</f>
        <v>0</v>
      </c>
      <c r="L150" s="150">
        <f>FTTx!L9+FTTx!L12+FTTx!L16+FTTx!L20+FTTx!L22+FTTx!L24</f>
        <v>0</v>
      </c>
      <c r="M150" s="287">
        <f>FTTx!M9+FTTx!M12+FTTx!M16+FTTx!M20+FTTx!M22+FTTx!M24</f>
        <v>0</v>
      </c>
      <c r="N150" s="110"/>
      <c r="O150" s="142" t="s">
        <v>88</v>
      </c>
      <c r="P150" s="143">
        <f>FTTx!C54+FTTx!C57+FTTx!C61+FTTx!C65+FTTx!C67+FTTx!C69</f>
        <v>180.05055529664156</v>
      </c>
      <c r="Q150" s="143">
        <f>FTTx!D54+FTTx!D57+FTTx!D61+FTTx!D65+FTTx!D67+FTTx!D69</f>
        <v>262.9174863504453</v>
      </c>
      <c r="R150" s="143">
        <f>FTTx!E54+FTTx!E57+FTTx!E61+FTTx!E65+FTTx!E67+FTTx!E69</f>
        <v>0</v>
      </c>
      <c r="S150" s="143">
        <f>FTTx!F54+FTTx!F57+FTTx!F61+FTTx!F65+FTTx!F67+FTTx!F69</f>
        <v>0</v>
      </c>
      <c r="T150" s="143">
        <f>FTTx!G54+FTTx!G57+FTTx!G61+FTTx!G65+FTTx!G67+FTTx!G69</f>
        <v>0</v>
      </c>
      <c r="U150" s="143">
        <f>FTTx!H54+FTTx!H57+FTTx!H61+FTTx!H65+FTTx!H67+FTTx!H69</f>
        <v>0</v>
      </c>
      <c r="V150" s="143">
        <f>FTTx!I54+FTTx!I57+FTTx!I61+FTTx!I65+FTTx!I67+FTTx!I69</f>
        <v>0</v>
      </c>
      <c r="W150" s="143">
        <f>FTTx!J54+FTTx!J57+FTTx!J61+FTTx!J65+FTTx!J67+FTTx!J69</f>
        <v>0</v>
      </c>
      <c r="X150" s="143">
        <f>FTTx!K54+FTTx!K57+FTTx!K61+FTTx!K65+FTTx!K67+FTTx!K69</f>
        <v>0</v>
      </c>
      <c r="Y150" s="143">
        <f>FTTx!L54+FTTx!L57+FTTx!L61+FTTx!L65+FTTx!L67+FTTx!L69</f>
        <v>0</v>
      </c>
      <c r="Z150" s="143">
        <f>FTTx!M54+FTTx!M57+FTTx!M61+FTTx!M65+FTTx!M67+FTTx!M69</f>
        <v>0</v>
      </c>
      <c r="AA150" s="129" t="e">
        <f>(Z150/U150)^(1/5)-1</f>
        <v>#DIV/0!</v>
      </c>
      <c r="AC150" s="126"/>
      <c r="AD150" s="128"/>
    </row>
    <row r="151" spans="2:30">
      <c r="B151" s="138" t="s">
        <v>204</v>
      </c>
      <c r="C151" s="249">
        <f t="shared" ref="C151:J151" si="5">C150/(C149+C150)</f>
        <v>5.4044866867630444E-2</v>
      </c>
      <c r="D151" s="249">
        <f t="shared" si="5"/>
        <v>5.1868736788952763E-2</v>
      </c>
      <c r="E151" s="249" t="e">
        <f t="shared" si="5"/>
        <v>#DIV/0!</v>
      </c>
      <c r="F151" s="249" t="e">
        <f t="shared" si="5"/>
        <v>#DIV/0!</v>
      </c>
      <c r="G151" s="249" t="e">
        <f t="shared" si="5"/>
        <v>#DIV/0!</v>
      </c>
      <c r="H151" s="249" t="e">
        <f t="shared" si="5"/>
        <v>#DIV/0!</v>
      </c>
      <c r="I151" s="249" t="e">
        <f t="shared" si="5"/>
        <v>#DIV/0!</v>
      </c>
      <c r="J151" s="249" t="e">
        <f t="shared" si="5"/>
        <v>#DIV/0!</v>
      </c>
      <c r="K151" s="249" t="e">
        <f t="shared" ref="K151:L151" si="6">K150/(K149+K150)</f>
        <v>#DIV/0!</v>
      </c>
      <c r="L151" s="249" t="e">
        <f t="shared" si="6"/>
        <v>#DIV/0!</v>
      </c>
      <c r="M151" s="249" t="e">
        <f t="shared" ref="M151" si="7">M150/(M149+M150)</f>
        <v>#DIV/0!</v>
      </c>
      <c r="N151" s="140"/>
      <c r="O151" s="138" t="s">
        <v>204</v>
      </c>
      <c r="P151" s="249">
        <f t="shared" ref="P151" si="8">P150/(P149+P150)</f>
        <v>0.1584608126294981</v>
      </c>
      <c r="Q151" s="249">
        <f t="shared" ref="Q151" si="9">Q150/(Q149+Q150)</f>
        <v>0.25950151168158092</v>
      </c>
      <c r="R151" s="249" t="e">
        <f t="shared" ref="R151" si="10">R150/(R149+R150)</f>
        <v>#DIV/0!</v>
      </c>
      <c r="S151" s="249" t="e">
        <f t="shared" ref="S151" si="11">S150/(S149+S150)</f>
        <v>#DIV/0!</v>
      </c>
      <c r="T151" s="249" t="e">
        <f t="shared" ref="T151" si="12">T150/(T149+T150)</f>
        <v>#DIV/0!</v>
      </c>
      <c r="U151" s="249" t="e">
        <f t="shared" ref="U151" si="13">U150/(U149+U150)</f>
        <v>#DIV/0!</v>
      </c>
      <c r="V151" s="249" t="e">
        <f t="shared" ref="V151" si="14">V150/(V149+V150)</f>
        <v>#DIV/0!</v>
      </c>
      <c r="W151" s="249" t="e">
        <f t="shared" ref="W151:X151" si="15">W150/(W149+W150)</f>
        <v>#DIV/0!</v>
      </c>
      <c r="X151" s="249" t="e">
        <f t="shared" si="15"/>
        <v>#DIV/0!</v>
      </c>
      <c r="Y151" s="249" t="e">
        <f t="shared" ref="Y151:Z151" si="16">Y150/(Y149+Y150)</f>
        <v>#DIV/0!</v>
      </c>
      <c r="Z151" s="249" t="e">
        <f t="shared" si="16"/>
        <v>#DIV/0!</v>
      </c>
      <c r="AA151" s="25" t="e">
        <f>SUM(T150:X150)/SUM(T149:X150)</f>
        <v>#DIV/0!</v>
      </c>
    </row>
    <row r="152" spans="2:30">
      <c r="B152" s="101"/>
      <c r="C152" s="263" t="s">
        <v>3</v>
      </c>
      <c r="D152" s="263">
        <f t="shared" ref="D152:G152" si="17">D149/D150</f>
        <v>18.279436167278792</v>
      </c>
      <c r="E152" s="263" t="e">
        <f t="shared" si="17"/>
        <v>#DIV/0!</v>
      </c>
      <c r="F152" s="263" t="e">
        <f t="shared" si="17"/>
        <v>#DIV/0!</v>
      </c>
      <c r="G152" s="263" t="e">
        <f t="shared" si="17"/>
        <v>#DIV/0!</v>
      </c>
      <c r="H152" s="263" t="e">
        <f>H149/H150</f>
        <v>#DIV/0!</v>
      </c>
      <c r="I152" s="263" t="e">
        <f>I149/I150</f>
        <v>#DIV/0!</v>
      </c>
      <c r="J152" s="263" t="e">
        <f>J149/J150</f>
        <v>#DIV/0!</v>
      </c>
      <c r="K152" s="25" t="e">
        <f>SUM(G150:K150)/SUM(G149:K150)</f>
        <v>#DIV/0!</v>
      </c>
      <c r="L152" s="25" t="e">
        <f>SUM(H150:L150)/SUM(H149:L150)</f>
        <v>#DIV/0!</v>
      </c>
      <c r="M152" s="25" t="e">
        <f t="shared" ref="M152" si="18">SUM(I150:M150)/SUM(I149:M150)</f>
        <v>#DIV/0!</v>
      </c>
      <c r="N152" s="101"/>
      <c r="O152" s="101"/>
      <c r="P152" s="147"/>
      <c r="Q152" s="147"/>
      <c r="R152" s="147"/>
      <c r="S152" s="147"/>
      <c r="T152" s="102"/>
      <c r="U152" s="102"/>
    </row>
    <row r="153" spans="2:30" ht="21">
      <c r="B153" s="103" t="s">
        <v>130</v>
      </c>
      <c r="C153" s="104"/>
      <c r="D153" s="104"/>
      <c r="E153" s="105"/>
      <c r="F153" s="105"/>
      <c r="G153" s="105"/>
      <c r="H153" s="105"/>
      <c r="I153" s="210"/>
      <c r="J153" s="210"/>
      <c r="K153" s="210"/>
      <c r="L153" s="210"/>
      <c r="M153" s="210"/>
      <c r="N153" s="101"/>
      <c r="O153" s="103" t="s">
        <v>131</v>
      </c>
      <c r="P153" s="101"/>
      <c r="Q153" s="101"/>
      <c r="R153" s="101"/>
      <c r="S153" s="101"/>
      <c r="T153" s="102"/>
      <c r="U153" s="102"/>
      <c r="V153" s="12"/>
      <c r="W153" s="12"/>
      <c r="X153" s="12"/>
      <c r="Y153" s="12"/>
      <c r="Z153" s="12"/>
    </row>
    <row r="154" spans="2:30">
      <c r="B154" s="138"/>
      <c r="C154" s="139"/>
      <c r="D154" s="139"/>
      <c r="E154" s="139"/>
      <c r="F154" s="139"/>
      <c r="G154" s="139"/>
      <c r="H154" s="139"/>
      <c r="I154" s="210"/>
      <c r="J154" s="210"/>
      <c r="K154" s="210"/>
      <c r="L154" s="210"/>
      <c r="M154" s="210"/>
      <c r="N154" s="101"/>
      <c r="O154" s="140"/>
      <c r="P154" s="101"/>
      <c r="Q154" s="101"/>
      <c r="R154" s="101"/>
      <c r="S154" s="101"/>
      <c r="T154" s="102"/>
      <c r="U154" s="102"/>
      <c r="V154" s="12"/>
      <c r="W154" s="12"/>
      <c r="X154" s="12"/>
      <c r="Y154" s="12"/>
      <c r="Z154" s="12"/>
    </row>
    <row r="155" spans="2:30">
      <c r="B155" s="138"/>
      <c r="C155" s="139"/>
      <c r="D155" s="139"/>
      <c r="E155" s="139"/>
      <c r="F155" s="139"/>
      <c r="G155" s="139"/>
      <c r="H155" s="139"/>
      <c r="I155" s="210"/>
      <c r="J155" s="210"/>
      <c r="K155" s="210"/>
      <c r="L155" s="210"/>
      <c r="M155" s="210"/>
      <c r="N155" s="101"/>
      <c r="O155" s="140"/>
      <c r="P155" s="101"/>
      <c r="Q155" s="101"/>
      <c r="R155" s="101"/>
      <c r="S155" s="101"/>
      <c r="T155" s="102"/>
      <c r="U155" s="102"/>
      <c r="V155" s="12"/>
      <c r="W155" s="12"/>
      <c r="X155" s="12"/>
      <c r="Y155" s="12"/>
      <c r="Z155" s="12"/>
    </row>
    <row r="156" spans="2:30">
      <c r="B156" s="138"/>
      <c r="C156" s="139"/>
      <c r="D156" s="139"/>
      <c r="E156" s="139"/>
      <c r="F156" s="139"/>
      <c r="G156" s="139"/>
      <c r="H156" s="139"/>
      <c r="I156" s="139"/>
      <c r="J156" s="139"/>
      <c r="K156" s="139"/>
      <c r="L156" s="139"/>
      <c r="M156" s="139"/>
      <c r="N156" s="101"/>
      <c r="O156" s="140"/>
      <c r="P156" s="101"/>
      <c r="Q156" s="101"/>
      <c r="R156" s="101"/>
      <c r="S156" s="101"/>
      <c r="T156" s="102"/>
      <c r="U156" s="102"/>
      <c r="V156" s="12"/>
      <c r="W156" s="12"/>
      <c r="X156" s="12"/>
      <c r="Y156" s="12"/>
      <c r="Z156" s="12"/>
    </row>
    <row r="157" spans="2:30">
      <c r="B157" s="138"/>
      <c r="C157" s="139"/>
      <c r="D157" s="139"/>
      <c r="E157" s="139"/>
      <c r="F157" s="139"/>
      <c r="G157" s="139"/>
      <c r="H157" s="139"/>
      <c r="I157" s="139"/>
      <c r="J157" s="139"/>
      <c r="K157" s="139"/>
      <c r="L157" s="139"/>
      <c r="M157" s="139"/>
      <c r="N157" s="140"/>
      <c r="O157" s="140"/>
      <c r="P157" s="101"/>
      <c r="Q157" s="101"/>
      <c r="R157" s="101"/>
      <c r="S157" s="101"/>
      <c r="T157" s="102"/>
      <c r="U157" s="102"/>
    </row>
    <row r="158" spans="2:30">
      <c r="B158" s="138"/>
      <c r="C158" s="139"/>
      <c r="D158" s="139"/>
      <c r="E158" s="139"/>
      <c r="F158" s="139"/>
      <c r="G158" s="139"/>
      <c r="H158" s="139"/>
      <c r="I158" s="139"/>
      <c r="J158" s="139"/>
      <c r="K158" s="139"/>
      <c r="L158" s="139"/>
      <c r="M158" s="139"/>
      <c r="N158" s="140"/>
      <c r="O158" s="140"/>
      <c r="P158" s="101"/>
      <c r="Q158" s="101"/>
      <c r="R158" s="101"/>
      <c r="S158" s="101"/>
      <c r="T158" s="102"/>
      <c r="U158" s="102"/>
    </row>
    <row r="159" spans="2:30">
      <c r="B159" s="138"/>
      <c r="C159" s="139"/>
      <c r="D159" s="139"/>
      <c r="E159" s="139"/>
      <c r="F159" s="139"/>
      <c r="G159" s="139"/>
      <c r="H159" s="139"/>
      <c r="I159" s="139"/>
      <c r="J159" s="139"/>
      <c r="K159" s="139"/>
      <c r="L159" s="139"/>
      <c r="M159" s="139"/>
      <c r="N159" s="140"/>
      <c r="O159" s="140"/>
      <c r="P159" s="101"/>
      <c r="Q159" s="101"/>
      <c r="R159" s="101"/>
      <c r="S159" s="101"/>
      <c r="T159" s="102"/>
      <c r="U159" s="102"/>
    </row>
    <row r="160" spans="2:30">
      <c r="B160" s="138"/>
      <c r="C160" s="139"/>
      <c r="D160" s="139"/>
      <c r="E160" s="139"/>
      <c r="F160" s="139"/>
      <c r="G160" s="139"/>
      <c r="H160" s="139"/>
      <c r="I160" s="139"/>
      <c r="J160" s="139"/>
      <c r="K160" s="139"/>
      <c r="L160" s="139"/>
      <c r="M160" s="139"/>
      <c r="N160" s="140"/>
      <c r="O160" s="140"/>
      <c r="P160" s="101"/>
      <c r="Q160" s="101"/>
      <c r="R160" s="101"/>
      <c r="S160" s="101"/>
      <c r="T160" s="102"/>
      <c r="U160" s="102"/>
    </row>
    <row r="161" spans="2:29">
      <c r="B161" s="138"/>
      <c r="C161" s="139"/>
      <c r="D161" s="139"/>
      <c r="E161" s="139"/>
      <c r="F161" s="139"/>
      <c r="G161" s="139"/>
      <c r="H161" s="139"/>
      <c r="I161" s="139"/>
      <c r="J161" s="139"/>
      <c r="K161" s="139"/>
      <c r="L161" s="139"/>
      <c r="M161" s="139"/>
      <c r="N161" s="140"/>
      <c r="O161" s="140"/>
      <c r="P161" s="101"/>
      <c r="Q161" s="101"/>
      <c r="R161" s="101"/>
      <c r="S161" s="101"/>
      <c r="T161" s="102"/>
      <c r="U161" s="102"/>
    </row>
    <row r="162" spans="2:29">
      <c r="B162" s="138"/>
      <c r="C162" s="139"/>
      <c r="D162" s="139"/>
      <c r="E162" s="139"/>
      <c r="F162" s="139"/>
      <c r="G162" s="139"/>
      <c r="H162" s="139"/>
      <c r="I162" s="139"/>
      <c r="J162" s="139"/>
      <c r="K162" s="139"/>
      <c r="L162" s="139"/>
      <c r="M162" s="139"/>
      <c r="N162" s="140"/>
      <c r="O162" s="140"/>
      <c r="P162" s="101"/>
      <c r="Q162" s="101"/>
      <c r="R162" s="101"/>
      <c r="S162" s="101"/>
      <c r="T162" s="102"/>
      <c r="U162" s="102"/>
    </row>
    <row r="163" spans="2:29">
      <c r="B163" s="138"/>
      <c r="C163" s="139"/>
      <c r="D163" s="139"/>
      <c r="E163" s="139"/>
      <c r="F163" s="139"/>
      <c r="G163" s="139"/>
      <c r="H163" s="139"/>
      <c r="I163" s="139"/>
      <c r="J163" s="139"/>
      <c r="K163" s="139"/>
      <c r="L163" s="139"/>
      <c r="M163" s="139"/>
      <c r="N163" s="140"/>
      <c r="O163" s="140"/>
      <c r="P163" s="101"/>
      <c r="Q163" s="101"/>
      <c r="R163" s="101"/>
      <c r="S163" s="101"/>
      <c r="T163" s="102"/>
      <c r="U163" s="102"/>
    </row>
    <row r="164" spans="2:29">
      <c r="B164" s="138"/>
      <c r="C164" s="139"/>
      <c r="D164" s="139"/>
      <c r="E164" s="139"/>
      <c r="F164" s="139"/>
      <c r="G164" s="139"/>
      <c r="H164" s="139"/>
      <c r="I164" s="139"/>
      <c r="J164" s="139"/>
      <c r="K164" s="139"/>
      <c r="L164" s="139"/>
      <c r="M164" s="139"/>
      <c r="N164" s="140"/>
      <c r="O164" s="140"/>
      <c r="P164" s="101"/>
      <c r="Q164" s="101"/>
      <c r="R164" s="101"/>
      <c r="S164" s="101"/>
      <c r="T164" s="102"/>
      <c r="U164" s="102"/>
    </row>
    <row r="165" spans="2:29">
      <c r="B165" s="138"/>
      <c r="C165" s="139"/>
      <c r="D165" s="139"/>
      <c r="E165" s="139"/>
      <c r="F165" s="139"/>
      <c r="G165" s="139"/>
      <c r="H165" s="139"/>
      <c r="I165" s="139"/>
      <c r="J165" s="139"/>
      <c r="K165" s="139"/>
      <c r="L165" s="139"/>
      <c r="M165" s="139"/>
      <c r="N165" s="140"/>
      <c r="O165" s="140"/>
      <c r="P165" s="101"/>
      <c r="Q165" s="101"/>
      <c r="R165" s="101"/>
      <c r="S165" s="101"/>
      <c r="T165" s="102"/>
      <c r="U165" s="102"/>
    </row>
    <row r="166" spans="2:29">
      <c r="B166" s="138"/>
      <c r="C166" s="139"/>
      <c r="D166" s="139"/>
      <c r="E166" s="139"/>
      <c r="F166" s="139"/>
      <c r="G166" s="139"/>
      <c r="H166" s="139"/>
      <c r="I166" s="139"/>
      <c r="J166" s="139"/>
      <c r="K166" s="139"/>
      <c r="L166" s="139"/>
      <c r="M166" s="139"/>
      <c r="N166" s="140"/>
      <c r="O166" s="140"/>
      <c r="P166" s="101"/>
      <c r="Q166" s="101"/>
      <c r="R166" s="101"/>
      <c r="S166" s="101"/>
      <c r="T166" s="102"/>
      <c r="U166" s="102"/>
    </row>
    <row r="167" spans="2:29">
      <c r="B167" s="138"/>
      <c r="C167" s="139"/>
      <c r="D167" s="139"/>
      <c r="E167" s="139"/>
      <c r="F167" s="139"/>
      <c r="G167" s="139"/>
      <c r="H167" s="139"/>
      <c r="I167" s="139"/>
      <c r="J167" s="139"/>
      <c r="K167" s="139"/>
      <c r="L167" s="139"/>
      <c r="M167" s="139"/>
      <c r="N167" s="140"/>
      <c r="O167" s="140"/>
      <c r="P167" s="101"/>
      <c r="Q167" s="101"/>
      <c r="R167" s="101"/>
      <c r="S167" s="101"/>
      <c r="T167" s="102"/>
      <c r="U167" s="102"/>
    </row>
    <row r="168" spans="2:29">
      <c r="B168" s="138"/>
      <c r="C168" s="139"/>
      <c r="D168" s="139"/>
      <c r="E168" s="139"/>
      <c r="F168" s="139"/>
      <c r="G168" s="139"/>
      <c r="H168" s="139"/>
      <c r="I168" s="139"/>
      <c r="J168" s="139"/>
      <c r="K168" s="139"/>
      <c r="L168" s="139"/>
      <c r="M168" s="139"/>
      <c r="N168" s="140"/>
      <c r="O168" s="140"/>
      <c r="P168" s="101"/>
      <c r="Q168" s="101"/>
      <c r="R168" s="101"/>
      <c r="S168" s="101"/>
      <c r="T168" s="102"/>
      <c r="U168" s="102"/>
    </row>
    <row r="169" spans="2:29">
      <c r="B169" s="138"/>
      <c r="C169" s="139"/>
      <c r="D169" s="139"/>
      <c r="E169" s="139"/>
      <c r="F169" s="139"/>
      <c r="G169" s="139"/>
      <c r="H169" s="139"/>
      <c r="I169" s="139"/>
      <c r="J169" s="139"/>
      <c r="K169" s="139"/>
      <c r="L169" s="139"/>
      <c r="M169" s="139"/>
      <c r="N169" s="140"/>
      <c r="O169" s="140"/>
      <c r="P169" s="101"/>
      <c r="Q169" s="101"/>
      <c r="R169" s="101"/>
      <c r="S169" s="101"/>
      <c r="T169" s="102"/>
      <c r="U169" s="102"/>
    </row>
    <row r="170" spans="2:29">
      <c r="B170" s="138"/>
      <c r="C170" s="139"/>
      <c r="D170" s="139"/>
      <c r="E170" s="139"/>
      <c r="F170" s="139"/>
      <c r="G170" s="139"/>
      <c r="H170" s="139"/>
      <c r="I170" s="139"/>
      <c r="J170" s="139"/>
      <c r="K170" s="139"/>
      <c r="L170" s="139"/>
      <c r="M170" s="139"/>
      <c r="N170" s="140"/>
      <c r="O170" s="140"/>
      <c r="P170" s="101"/>
      <c r="Q170" s="101"/>
      <c r="R170" s="101"/>
      <c r="S170" s="101"/>
      <c r="T170" s="102"/>
      <c r="U170" s="102"/>
    </row>
    <row r="171" spans="2:29">
      <c r="B171" s="138"/>
      <c r="C171" s="139"/>
      <c r="D171" s="139"/>
      <c r="E171" s="139"/>
      <c r="F171" s="139"/>
      <c r="G171" s="139"/>
      <c r="H171" s="139"/>
      <c r="I171" s="139"/>
      <c r="J171" s="139"/>
      <c r="K171" s="139"/>
      <c r="L171" s="139"/>
      <c r="M171" s="139"/>
      <c r="N171" s="140"/>
      <c r="O171" s="140"/>
      <c r="P171" s="101"/>
      <c r="Q171" s="101"/>
      <c r="R171" s="101"/>
      <c r="S171" s="101"/>
      <c r="T171" s="102"/>
      <c r="U171" s="102"/>
    </row>
    <row r="172" spans="2:29">
      <c r="B172" s="138"/>
      <c r="C172" s="139"/>
      <c r="D172" s="139"/>
      <c r="E172" s="139"/>
      <c r="F172" s="139"/>
      <c r="G172" s="139"/>
      <c r="H172" s="139"/>
      <c r="I172" s="139"/>
      <c r="J172" s="139"/>
      <c r="K172" s="139"/>
      <c r="L172" s="139"/>
      <c r="M172" s="139"/>
      <c r="N172" s="140"/>
      <c r="O172" s="140"/>
      <c r="P172" s="101"/>
      <c r="Q172" s="101"/>
      <c r="R172" s="101"/>
      <c r="S172" s="101"/>
      <c r="T172" s="102"/>
      <c r="U172" s="102"/>
    </row>
    <row r="173" spans="2:29">
      <c r="B173" s="138"/>
      <c r="C173" s="139"/>
      <c r="D173" s="139"/>
      <c r="E173" s="139"/>
      <c r="F173" s="139"/>
      <c r="G173" s="139"/>
      <c r="H173" s="139"/>
      <c r="I173" s="139"/>
      <c r="J173" s="139"/>
      <c r="K173" s="139"/>
      <c r="L173" s="139"/>
      <c r="M173" s="139"/>
      <c r="N173" s="140"/>
      <c r="O173" s="140"/>
      <c r="P173" s="101"/>
      <c r="Q173" s="101"/>
      <c r="R173" s="101"/>
      <c r="S173" s="101"/>
      <c r="T173" s="102"/>
      <c r="U173" s="102"/>
    </row>
    <row r="174" spans="2:29" ht="15.75">
      <c r="B174" s="105"/>
      <c r="C174" s="109"/>
      <c r="D174" s="109"/>
      <c r="E174" s="109"/>
      <c r="F174" s="109"/>
      <c r="G174" s="109"/>
      <c r="H174" s="109"/>
      <c r="I174" s="109"/>
      <c r="J174" s="109"/>
      <c r="K174" s="109"/>
      <c r="L174" s="109"/>
      <c r="M174" s="109"/>
      <c r="N174" s="36"/>
      <c r="P174" s="101"/>
      <c r="Q174" s="101"/>
      <c r="R174" s="101"/>
      <c r="S174" s="101"/>
      <c r="T174" s="102"/>
      <c r="U174" s="102"/>
    </row>
    <row r="175" spans="2:29" ht="15.75">
      <c r="B175" s="105" t="s">
        <v>97</v>
      </c>
      <c r="C175" s="109"/>
      <c r="D175" s="109"/>
      <c r="E175" s="109"/>
      <c r="F175" s="109"/>
      <c r="G175" s="109"/>
      <c r="H175" s="109"/>
      <c r="I175" s="109"/>
      <c r="J175" s="109"/>
      <c r="K175" s="109"/>
      <c r="L175" s="109"/>
      <c r="M175" s="109"/>
      <c r="N175" s="107"/>
      <c r="O175" s="111" t="s">
        <v>98</v>
      </c>
      <c r="P175" s="107"/>
      <c r="Q175" s="107"/>
      <c r="R175" s="107"/>
      <c r="S175" s="107"/>
      <c r="T175" s="107"/>
      <c r="U175" s="107"/>
      <c r="AA175" s="112" t="s">
        <v>27</v>
      </c>
    </row>
    <row r="176" spans="2:29">
      <c r="B176" s="113" t="s">
        <v>99</v>
      </c>
      <c r="C176" s="114">
        <v>2016</v>
      </c>
      <c r="D176" s="116">
        <v>2017</v>
      </c>
      <c r="E176" s="116">
        <v>2018</v>
      </c>
      <c r="F176" s="114">
        <v>2019</v>
      </c>
      <c r="G176" s="114">
        <v>2020</v>
      </c>
      <c r="H176" s="114">
        <v>2021</v>
      </c>
      <c r="I176" s="114">
        <v>2022</v>
      </c>
      <c r="J176" s="114">
        <v>2023</v>
      </c>
      <c r="K176" s="114">
        <v>2024</v>
      </c>
      <c r="L176" s="114">
        <v>2025</v>
      </c>
      <c r="M176" s="114">
        <v>2026</v>
      </c>
      <c r="N176" s="104"/>
      <c r="O176" s="113" t="s">
        <v>99</v>
      </c>
      <c r="P176" s="115">
        <v>2016</v>
      </c>
      <c r="Q176" s="114">
        <v>2017</v>
      </c>
      <c r="R176" s="116">
        <v>2018</v>
      </c>
      <c r="S176" s="116">
        <v>2019</v>
      </c>
      <c r="T176" s="116">
        <v>2020</v>
      </c>
      <c r="U176" s="116">
        <v>2021</v>
      </c>
      <c r="V176" s="116">
        <v>2022</v>
      </c>
      <c r="W176" s="116">
        <v>2023</v>
      </c>
      <c r="X176" s="116">
        <v>2024</v>
      </c>
      <c r="Y176" s="116">
        <v>2025</v>
      </c>
      <c r="Z176" s="116">
        <v>2026</v>
      </c>
      <c r="AA176" s="118" t="str">
        <f>$AA$52</f>
        <v>2021-2026</v>
      </c>
      <c r="AC176" s="187"/>
    </row>
    <row r="177" spans="2:30">
      <c r="B177" s="119" t="s">
        <v>198</v>
      </c>
      <c r="C177" s="148">
        <f>FTTx!C27-Summary!C178-Summary!C179-SUM(FTTx!C25:C26)</f>
        <v>12361819.036637157</v>
      </c>
      <c r="D177" s="148">
        <f>FTTx!D27-Summary!D178-Summary!D179-SUM(FTTx!D25:D26)</f>
        <v>10177335.326647088</v>
      </c>
      <c r="E177" s="148">
        <f>FTTx!E27-Summary!E178-Summary!E179-SUM(FTTx!E25:E26)</f>
        <v>0</v>
      </c>
      <c r="F177" s="148">
        <f>FTTx!F27-Summary!F178-Summary!F179-SUM(FTTx!F25:F26)</f>
        <v>0</v>
      </c>
      <c r="G177" s="148">
        <f>FTTx!G27-Summary!G178-Summary!G179-SUM(FTTx!G25:G26)</f>
        <v>0</v>
      </c>
      <c r="H177" s="148">
        <f>FTTx!H27-Summary!H178-Summary!H179-SUM(FTTx!H25:H26)</f>
        <v>0</v>
      </c>
      <c r="I177" s="148">
        <f>FTTx!I27-Summary!I178-Summary!I179-SUM(FTTx!I25:I26)</f>
        <v>0</v>
      </c>
      <c r="J177" s="148">
        <f>FTTx!J27-Summary!J178-Summary!J179-SUM(FTTx!J25:J26)</f>
        <v>0</v>
      </c>
      <c r="K177" s="148">
        <f>FTTx!K27-Summary!K178-Summary!K179-SUM(FTTx!K25:K26)</f>
        <v>0</v>
      </c>
      <c r="L177" s="286">
        <f>FTTx!L27-Summary!L178-Summary!L179-SUM(FTTx!L25:L26)</f>
        <v>0</v>
      </c>
      <c r="M177" s="286">
        <f>FTTx!M27-Summary!M178-Summary!M179-SUM(FTTx!M25:M26)</f>
        <v>0</v>
      </c>
      <c r="N177" s="110"/>
      <c r="O177" s="119" t="str">
        <f>B177</f>
        <v>ONU/OLT transceivers</v>
      </c>
      <c r="P177" s="82">
        <f>FTTx!C72-Summary!P178-Summary!P179-FTTx!C70-FTTx!C71</f>
        <v>286.63207814664406</v>
      </c>
      <c r="Q177" s="82">
        <f>FTTx!D72-Summary!Q178-Summary!Q179-FTTx!D70-FTTx!D71</f>
        <v>375.40292121307323</v>
      </c>
      <c r="R177" s="82">
        <f>FTTx!E72-Summary!R178-Summary!R179-FTTx!E70-FTTx!E71</f>
        <v>0</v>
      </c>
      <c r="S177" s="82">
        <f>FTTx!F72-Summary!S178-Summary!S179-FTTx!F70-FTTx!F71</f>
        <v>0</v>
      </c>
      <c r="T177" s="82">
        <f>FTTx!G72-Summary!T178-Summary!T179-FTTx!G70-FTTx!G71</f>
        <v>0</v>
      </c>
      <c r="U177" s="82">
        <f>FTTx!H72-Summary!U178-Summary!U179-FTTx!H70-FTTx!H71</f>
        <v>0</v>
      </c>
      <c r="V177" s="82">
        <f>FTTx!I72-Summary!V178-Summary!V179-FTTx!I70-FTTx!I71</f>
        <v>0</v>
      </c>
      <c r="W177" s="82">
        <f>FTTx!J72-Summary!W178-Summary!W179-FTTx!J70-FTTx!J71</f>
        <v>0</v>
      </c>
      <c r="X177" s="252">
        <f>FTTx!K72-Summary!X178-Summary!X179-FTTx!K70-FTTx!K71</f>
        <v>0</v>
      </c>
      <c r="Y177" s="252">
        <f>FTTx!L72-Summary!Y178-Summary!Y179-FTTx!L70-FTTx!L71</f>
        <v>0</v>
      </c>
      <c r="Z177" s="252">
        <f>FTTx!M72-Summary!Z178-Summary!Z179-FTTx!M70-FTTx!M71</f>
        <v>0</v>
      </c>
      <c r="AA177" s="123" t="e">
        <f>(Z177/U177)^(1/5)-1</f>
        <v>#DIV/0!</v>
      </c>
    </row>
    <row r="178" spans="2:30">
      <c r="B178" s="119" t="s">
        <v>100</v>
      </c>
      <c r="C178" s="148">
        <f>FTTx!C13</f>
        <v>455349.26470588241</v>
      </c>
      <c r="D178" s="148">
        <f>FTTx!D13</f>
        <v>113837.3161764706</v>
      </c>
      <c r="E178" s="148">
        <f>FTTx!E13</f>
        <v>0</v>
      </c>
      <c r="F178" s="148">
        <f>FTTx!F13</f>
        <v>0</v>
      </c>
      <c r="G178" s="148">
        <f>FTTx!G13</f>
        <v>0</v>
      </c>
      <c r="H178" s="148">
        <f>FTTx!H13</f>
        <v>0</v>
      </c>
      <c r="I178" s="148">
        <f>FTTx!I13</f>
        <v>0</v>
      </c>
      <c r="J178" s="148">
        <f>FTTx!J13</f>
        <v>0</v>
      </c>
      <c r="K178" s="148">
        <f>FTTx!K13</f>
        <v>0</v>
      </c>
      <c r="L178" s="286">
        <f>FTTx!L13</f>
        <v>0</v>
      </c>
      <c r="M178" s="286">
        <f>FTTx!M13</f>
        <v>0</v>
      </c>
      <c r="N178" s="110"/>
      <c r="O178" s="119" t="s">
        <v>100</v>
      </c>
      <c r="P178" s="149">
        <f>FTTx!C58</f>
        <v>13.538322576585808</v>
      </c>
      <c r="Q178" s="149">
        <f>FTTx!D58</f>
        <v>3.1815058054976642</v>
      </c>
      <c r="R178" s="149">
        <f>FTTx!E58</f>
        <v>0</v>
      </c>
      <c r="S178" s="149">
        <f>FTTx!F58</f>
        <v>0</v>
      </c>
      <c r="T178" s="149">
        <f>FTTx!G58</f>
        <v>0</v>
      </c>
      <c r="U178" s="149">
        <f>FTTx!H58</f>
        <v>0</v>
      </c>
      <c r="V178" s="149">
        <f>FTTx!I58</f>
        <v>0</v>
      </c>
      <c r="W178" s="149">
        <f>FTTx!J58</f>
        <v>0</v>
      </c>
      <c r="X178" s="253">
        <f>FTTx!K58</f>
        <v>0</v>
      </c>
      <c r="Y178" s="253">
        <f>FTTx!L58</f>
        <v>0</v>
      </c>
      <c r="Z178" s="253">
        <f>FTTx!M58</f>
        <v>0</v>
      </c>
      <c r="AA178" s="125"/>
      <c r="AC178" s="126"/>
      <c r="AD178" s="127"/>
    </row>
    <row r="179" spans="2:30">
      <c r="B179" s="141" t="s">
        <v>101</v>
      </c>
      <c r="C179" s="150">
        <f>FTTx!C11+FTTx!C15+FTTx!C18</f>
        <v>89561532.039999992</v>
      </c>
      <c r="D179" s="150">
        <f>FTTx!D11+FTTx!D15+FTTx!D18</f>
        <v>67649225.631999999</v>
      </c>
      <c r="E179" s="150">
        <f>FTTx!E11+FTTx!E15+FTTx!E18</f>
        <v>0</v>
      </c>
      <c r="F179" s="150">
        <f>FTTx!F11+FTTx!F15+FTTx!F18</f>
        <v>0</v>
      </c>
      <c r="G179" s="150">
        <f>FTTx!G11+FTTx!G15+FTTx!G18</f>
        <v>0</v>
      </c>
      <c r="H179" s="150">
        <f>FTTx!H11+FTTx!H15+FTTx!H18</f>
        <v>0</v>
      </c>
      <c r="I179" s="150">
        <f>FTTx!I11+FTTx!I15+FTTx!I18</f>
        <v>0</v>
      </c>
      <c r="J179" s="150">
        <f>FTTx!J11+FTTx!J15+FTTx!J18</f>
        <v>0</v>
      </c>
      <c r="K179" s="150">
        <f>FTTx!K11+FTTx!K15+FTTx!K18</f>
        <v>0</v>
      </c>
      <c r="L179" s="287">
        <f>FTTx!L11+FTTx!L15+FTTx!L18</f>
        <v>0</v>
      </c>
      <c r="M179" s="287">
        <f>FTTx!M11+FTTx!M15+FTTx!M18</f>
        <v>0</v>
      </c>
      <c r="N179" s="110"/>
      <c r="O179" s="141" t="s">
        <v>101</v>
      </c>
      <c r="P179" s="143">
        <f>FTTx!C60+FTTx!C56+FTTx!C62</f>
        <v>836.0761722236291</v>
      </c>
      <c r="Q179" s="143">
        <f>FTTx!D60+FTTx!D56+FTTx!D62</f>
        <v>634.57917517676412</v>
      </c>
      <c r="R179" s="143">
        <f>FTTx!E60+FTTx!E56+FTTx!E62</f>
        <v>0</v>
      </c>
      <c r="S179" s="143">
        <f>FTTx!F60+FTTx!F56+FTTx!F62</f>
        <v>0</v>
      </c>
      <c r="T179" s="143">
        <f>FTTx!G60+FTTx!G56+FTTx!G62</f>
        <v>0</v>
      </c>
      <c r="U179" s="143">
        <f>FTTx!H60+FTTx!H56+FTTx!H62</f>
        <v>0</v>
      </c>
      <c r="V179" s="143">
        <f>FTTx!I60+FTTx!I56+FTTx!I62</f>
        <v>0</v>
      </c>
      <c r="W179" s="143">
        <f>FTTx!J60+FTTx!J56+FTTx!J62</f>
        <v>0</v>
      </c>
      <c r="X179" s="143">
        <f>FTTx!K60+FTTx!K56+FTTx!K62</f>
        <v>0</v>
      </c>
      <c r="Y179" s="143">
        <f>FTTx!L60+FTTx!L56+FTTx!L62</f>
        <v>0</v>
      </c>
      <c r="Z179" s="143">
        <f>FTTx!M60+FTTx!M56+FTTx!M62</f>
        <v>0</v>
      </c>
      <c r="AA179" s="129" t="e">
        <f>(Z179/U179)^(1/5)-1</f>
        <v>#DIV/0!</v>
      </c>
      <c r="AC179" s="126"/>
      <c r="AD179" s="128"/>
    </row>
    <row r="180" spans="2:30">
      <c r="B180" s="138"/>
      <c r="C180" s="144">
        <f t="shared" ref="C180:H180" si="19">C179/C177</f>
        <v>7.245012386491287</v>
      </c>
      <c r="D180" s="144">
        <f t="shared" si="19"/>
        <v>6.6470469391801954</v>
      </c>
      <c r="E180" s="144" t="e">
        <f t="shared" si="19"/>
        <v>#DIV/0!</v>
      </c>
      <c r="F180" s="144" t="e">
        <f t="shared" si="19"/>
        <v>#DIV/0!</v>
      </c>
      <c r="G180" s="144" t="e">
        <f t="shared" si="19"/>
        <v>#DIV/0!</v>
      </c>
      <c r="H180" s="144" t="e">
        <f t="shared" si="19"/>
        <v>#DIV/0!</v>
      </c>
      <c r="I180" s="144" t="e">
        <f>I179/I177</f>
        <v>#DIV/0!</v>
      </c>
      <c r="J180" s="144" t="e">
        <f>J179/J177</f>
        <v>#DIV/0!</v>
      </c>
      <c r="K180" s="144" t="e">
        <f>K179/K177</f>
        <v>#DIV/0!</v>
      </c>
      <c r="L180" s="144" t="e">
        <f>L179/L177</f>
        <v>#DIV/0!</v>
      </c>
      <c r="M180" s="144" t="e">
        <f t="shared" ref="M180" si="20">M179/M177</f>
        <v>#DIV/0!</v>
      </c>
      <c r="N180" s="140"/>
      <c r="O180" s="140"/>
      <c r="P180" s="145"/>
      <c r="Q180" s="145"/>
      <c r="R180" s="145"/>
      <c r="S180" s="145"/>
      <c r="T180" s="102"/>
      <c r="U180" s="102"/>
    </row>
    <row r="181" spans="2:30" ht="14.55" customHeight="1">
      <c r="B181" s="28"/>
      <c r="O181" s="16"/>
    </row>
    <row r="182" spans="2:30" ht="14.55" customHeight="1">
      <c r="B182" s="168" t="s">
        <v>136</v>
      </c>
      <c r="O182" s="168" t="s">
        <v>137</v>
      </c>
    </row>
    <row r="193" spans="2:30">
      <c r="V193" s="215"/>
      <c r="W193" s="215"/>
      <c r="X193" s="215"/>
      <c r="Y193" s="215"/>
      <c r="Z193" s="215"/>
      <c r="AA193" s="214"/>
    </row>
    <row r="206" spans="2:30" ht="15.75">
      <c r="B206" s="29" t="s">
        <v>29</v>
      </c>
      <c r="O206" s="29" t="s">
        <v>32</v>
      </c>
      <c r="AA206" s="112" t="s">
        <v>27</v>
      </c>
    </row>
    <row r="207" spans="2:30">
      <c r="B207" s="154" t="s">
        <v>128</v>
      </c>
      <c r="C207" s="114">
        <v>2016</v>
      </c>
      <c r="D207" s="114">
        <v>2017</v>
      </c>
      <c r="E207" s="114">
        <v>2018</v>
      </c>
      <c r="F207" s="114">
        <v>2019</v>
      </c>
      <c r="G207" s="114">
        <v>2020</v>
      </c>
      <c r="H207" s="114">
        <v>2021</v>
      </c>
      <c r="I207" s="114">
        <v>2022</v>
      </c>
      <c r="J207" s="114">
        <v>2023</v>
      </c>
      <c r="K207" s="114">
        <v>2024</v>
      </c>
      <c r="L207" s="114">
        <v>2025</v>
      </c>
      <c r="M207" s="114">
        <v>2026</v>
      </c>
      <c r="O207" s="154" t="s">
        <v>128</v>
      </c>
      <c r="P207" s="114">
        <v>2016</v>
      </c>
      <c r="Q207" s="114">
        <v>2017</v>
      </c>
      <c r="R207" s="114">
        <v>2018</v>
      </c>
      <c r="S207" s="114">
        <v>2019</v>
      </c>
      <c r="T207" s="114">
        <v>2020</v>
      </c>
      <c r="U207" s="114">
        <v>2021</v>
      </c>
      <c r="V207" s="114">
        <v>2022</v>
      </c>
      <c r="W207" s="114">
        <v>2023</v>
      </c>
      <c r="X207" s="114">
        <v>2024</v>
      </c>
      <c r="Y207" s="114">
        <v>2025</v>
      </c>
      <c r="Z207" s="114">
        <v>2026</v>
      </c>
      <c r="AA207" s="243" t="str">
        <f>$AA$52</f>
        <v>2021-2026</v>
      </c>
    </row>
    <row r="208" spans="2:30">
      <c r="B208" s="202" t="s">
        <v>195</v>
      </c>
      <c r="C208" s="30">
        <f>Fronthaul!E9</f>
        <v>11427514.699999999</v>
      </c>
      <c r="D208" s="30">
        <f>Fronthaul!F9</f>
        <v>8127039.1422706265</v>
      </c>
      <c r="E208" s="30">
        <f>Fronthaul!G9</f>
        <v>0</v>
      </c>
      <c r="F208" s="30">
        <f>Fronthaul!H9</f>
        <v>0</v>
      </c>
      <c r="G208" s="30">
        <f>Fronthaul!I9</f>
        <v>0</v>
      </c>
      <c r="H208" s="30">
        <f>Fronthaul!J9</f>
        <v>0</v>
      </c>
      <c r="I208" s="30">
        <f>Fronthaul!K9</f>
        <v>0</v>
      </c>
      <c r="J208" s="30">
        <f>Fronthaul!L9</f>
        <v>0</v>
      </c>
      <c r="K208" s="30">
        <f>Fronthaul!M9</f>
        <v>0</v>
      </c>
      <c r="L208" s="30">
        <f>Fronthaul!N9</f>
        <v>0</v>
      </c>
      <c r="M208" s="363">
        <f>Fronthaul!O9</f>
        <v>0</v>
      </c>
      <c r="N208" s="201"/>
      <c r="O208" s="202" t="str">
        <f>Summary!B208</f>
        <v>Legacy 1,3,6,12</v>
      </c>
      <c r="P208" s="36">
        <f>Fronthaul!E54</f>
        <v>193.09867439061279</v>
      </c>
      <c r="Q208" s="36">
        <f>Fronthaul!F54</f>
        <v>119.66994976310424</v>
      </c>
      <c r="R208" s="36">
        <f>Fronthaul!G54</f>
        <v>0</v>
      </c>
      <c r="S208" s="36">
        <f>Fronthaul!H54</f>
        <v>0</v>
      </c>
      <c r="T208" s="36">
        <f>Fronthaul!I54</f>
        <v>0</v>
      </c>
      <c r="U208" s="36">
        <f>Fronthaul!J54</f>
        <v>0</v>
      </c>
      <c r="V208" s="36">
        <f>Fronthaul!K54</f>
        <v>0</v>
      </c>
      <c r="W208" s="36">
        <f>Fronthaul!L54</f>
        <v>0</v>
      </c>
      <c r="X208" s="36">
        <f>Fronthaul!M54</f>
        <v>0</v>
      </c>
      <c r="Y208" s="36">
        <f>Fronthaul!N54</f>
        <v>0</v>
      </c>
      <c r="Z208" s="36">
        <f>Fronthaul!O54</f>
        <v>0</v>
      </c>
      <c r="AA208" s="125" t="e">
        <f>(Z208/U208)^(1/5)-1</f>
        <v>#DIV/0!</v>
      </c>
      <c r="AC208" s="236"/>
      <c r="AD208" s="237"/>
    </row>
    <row r="209" spans="2:30">
      <c r="B209" s="202" t="str">
        <f>Fronthaul!C11</f>
        <v>10 Gbps</v>
      </c>
      <c r="C209" s="20">
        <f>SUM(Fronthaul!E10:E12)+SUM(Fronthaul!E23:E24)</f>
        <v>7596005.0723736016</v>
      </c>
      <c r="D209" s="20">
        <f>SUM(Fronthaul!F10:F12)+SUM(Fronthaul!F23:F24)</f>
        <v>4794015.4023229126</v>
      </c>
      <c r="E209" s="20">
        <f>SUM(Fronthaul!G10:G12)+SUM(Fronthaul!G23:G24)</f>
        <v>0</v>
      </c>
      <c r="F209" s="20">
        <f>SUM(Fronthaul!H10:H12)+SUM(Fronthaul!H23:H24)</f>
        <v>0</v>
      </c>
      <c r="G209" s="20">
        <f>SUM(Fronthaul!I10:I12)+SUM(Fronthaul!I23:I24)</f>
        <v>0</v>
      </c>
      <c r="H209" s="20">
        <f>SUM(Fronthaul!J10:J12)+SUM(Fronthaul!J23:J24)</f>
        <v>0</v>
      </c>
      <c r="I209" s="20">
        <f>SUM(Fronthaul!K10:K12)+SUM(Fronthaul!K23:K24)</f>
        <v>0</v>
      </c>
      <c r="J209" s="20">
        <f>SUM(Fronthaul!L10:L12)+SUM(Fronthaul!L23:L24)</f>
        <v>0</v>
      </c>
      <c r="K209" s="20">
        <f>SUM(Fronthaul!M10:M12)+SUM(Fronthaul!M23:M24)</f>
        <v>0</v>
      </c>
      <c r="L209" s="20">
        <f>SUM(Fronthaul!N10:N12)+SUM(Fronthaul!N23:N24)</f>
        <v>0</v>
      </c>
      <c r="M209" s="360">
        <f>SUM(Fronthaul!O10:O12)+SUM(Fronthaul!O23:O24)</f>
        <v>0</v>
      </c>
      <c r="N209" s="201"/>
      <c r="O209" s="202" t="str">
        <f>Summary!B209</f>
        <v>10 Gbps</v>
      </c>
      <c r="P209" s="36">
        <f>SUM(Fronthaul!E55:E57)+SUM(Fronthaul!E68:E69)</f>
        <v>189.07705777266969</v>
      </c>
      <c r="Q209" s="36">
        <f>SUM(Fronthaul!F55:F57)+SUM(Fronthaul!F68:F69)</f>
        <v>119.12147388995052</v>
      </c>
      <c r="R209" s="36">
        <f>SUM(Fronthaul!G55:G57)+SUM(Fronthaul!G68:G69)</f>
        <v>0</v>
      </c>
      <c r="S209" s="36">
        <f>SUM(Fronthaul!H55:H57)+SUM(Fronthaul!H68:H69)</f>
        <v>0</v>
      </c>
      <c r="T209" s="36">
        <f>SUM(Fronthaul!I55:I57)+SUM(Fronthaul!I68:I69)</f>
        <v>0</v>
      </c>
      <c r="U209" s="36">
        <f>SUM(Fronthaul!J55:J57)+SUM(Fronthaul!J68:J69)</f>
        <v>0</v>
      </c>
      <c r="V209" s="36">
        <f>SUM(Fronthaul!K55:K57)+SUM(Fronthaul!K68:K69)</f>
        <v>0</v>
      </c>
      <c r="W209" s="36">
        <f>SUM(Fronthaul!L55:L57)+SUM(Fronthaul!L68:L69)</f>
        <v>0</v>
      </c>
      <c r="X209" s="36">
        <f>SUM(Fronthaul!M55:M57)+SUM(Fronthaul!M68:M69)</f>
        <v>0</v>
      </c>
      <c r="Y209" s="36">
        <f>SUM(Fronthaul!N55:N57)+SUM(Fronthaul!N68:N69)</f>
        <v>0</v>
      </c>
      <c r="Z209" s="36">
        <f>SUM(Fronthaul!O55:O57)+SUM(Fronthaul!O68:O69)</f>
        <v>0</v>
      </c>
      <c r="AA209" s="125" t="e">
        <f>(Z209/U209)^(1/5)-1</f>
        <v>#DIV/0!</v>
      </c>
      <c r="AC209" s="189"/>
      <c r="AD209" s="237"/>
    </row>
    <row r="210" spans="2:30">
      <c r="B210" s="202" t="str">
        <f>Fronthaul!C14</f>
        <v>25 Gbps</v>
      </c>
      <c r="C210" s="20">
        <f>SUM(Fronthaul!E13:E18)+Fronthaul!E25+Fronthaul!E26</f>
        <v>600</v>
      </c>
      <c r="D210" s="20">
        <f>SUM(Fronthaul!F13:F18)+Fronthaul!F25+Fronthaul!F26</f>
        <v>78500</v>
      </c>
      <c r="E210" s="20">
        <f>SUM(Fronthaul!G13:G18)+Fronthaul!G25+Fronthaul!G26</f>
        <v>0</v>
      </c>
      <c r="F210" s="20">
        <f>SUM(Fronthaul!H13:H18)+Fronthaul!H25+Fronthaul!H26</f>
        <v>0</v>
      </c>
      <c r="G210" s="20">
        <f>SUM(Fronthaul!I13:I18)+Fronthaul!I25+Fronthaul!I26</f>
        <v>0</v>
      </c>
      <c r="H210" s="20">
        <f>SUM(Fronthaul!J13:J18)+Fronthaul!J25+Fronthaul!J26</f>
        <v>0</v>
      </c>
      <c r="I210" s="20">
        <f>SUM(Fronthaul!K13:K18)+Fronthaul!K25+Fronthaul!K26</f>
        <v>0</v>
      </c>
      <c r="J210" s="20">
        <f>SUM(Fronthaul!L13:L18)+Fronthaul!L25+Fronthaul!L26</f>
        <v>0</v>
      </c>
      <c r="K210" s="20">
        <f>SUM(Fronthaul!M13:M18)+Fronthaul!M25+Fronthaul!M26</f>
        <v>0</v>
      </c>
      <c r="L210" s="20">
        <f>SUM(Fronthaul!N13:N18)+Fronthaul!N25+Fronthaul!N26</f>
        <v>0</v>
      </c>
      <c r="M210" s="360">
        <f>SUM(Fronthaul!O13:O18)+Fronthaul!O25+Fronthaul!O26</f>
        <v>0</v>
      </c>
      <c r="N210" s="201"/>
      <c r="O210" s="202" t="str">
        <f>Summary!B210</f>
        <v>25 Gbps</v>
      </c>
      <c r="P210" s="241">
        <f>SUM(Fronthaul!E58:E63)+Fronthaul!E70+Fronthaul!E71</f>
        <v>8.1088825405948209E-2</v>
      </c>
      <c r="Q210" s="241">
        <f>SUM(Fronthaul!F58:F63)+Fronthaul!F70+Fronthaul!F71</f>
        <v>8.5574999999999992</v>
      </c>
      <c r="R210" s="241">
        <f>SUM(Fronthaul!G58:G63)+Fronthaul!G70+Fronthaul!G71</f>
        <v>0</v>
      </c>
      <c r="S210" s="241">
        <f>SUM(Fronthaul!H58:H63)+Fronthaul!H70+Fronthaul!H71</f>
        <v>0</v>
      </c>
      <c r="T210" s="241">
        <f>SUM(Fronthaul!I58:I63)+Fronthaul!I70+Fronthaul!I71</f>
        <v>0</v>
      </c>
      <c r="U210" s="241">
        <f>SUM(Fronthaul!J58:J63)+Fronthaul!J70+Fronthaul!J71</f>
        <v>0</v>
      </c>
      <c r="V210" s="241">
        <f>SUM(Fronthaul!K58:K63)+Fronthaul!K70+Fronthaul!K71</f>
        <v>0</v>
      </c>
      <c r="W210" s="241">
        <f>SUM(Fronthaul!L58:L63)+Fronthaul!L70+Fronthaul!L71</f>
        <v>0</v>
      </c>
      <c r="X210" s="241">
        <f>SUM(Fronthaul!M58:M63)+Fronthaul!M70+Fronthaul!M71</f>
        <v>0</v>
      </c>
      <c r="Y210" s="241">
        <f>SUM(Fronthaul!N58:N63)+Fronthaul!N70+Fronthaul!N71</f>
        <v>0</v>
      </c>
      <c r="Z210" s="241">
        <f>SUM(Fronthaul!O58:O63)+Fronthaul!O70+Fronthaul!O71</f>
        <v>0</v>
      </c>
      <c r="AA210" s="125" t="e">
        <f>(Z210/U210)^(1/5)-1</f>
        <v>#DIV/0!</v>
      </c>
      <c r="AC210" s="146"/>
      <c r="AD210" s="237"/>
    </row>
    <row r="211" spans="2:30">
      <c r="B211" s="202" t="str">
        <f>Fronthaul!C19</f>
        <v>50 Gbps</v>
      </c>
      <c r="C211" s="20">
        <f>Fronthaul!E20+Fronthaul!E19</f>
        <v>0</v>
      </c>
      <c r="D211" s="20">
        <f>Fronthaul!F20+Fronthaul!F19</f>
        <v>0</v>
      </c>
      <c r="E211" s="20">
        <f>Fronthaul!G20+Fronthaul!G19</f>
        <v>0</v>
      </c>
      <c r="F211" s="20">
        <f>Fronthaul!H20+Fronthaul!H19</f>
        <v>0</v>
      </c>
      <c r="G211" s="20">
        <f>Fronthaul!I20+Fronthaul!I19</f>
        <v>0</v>
      </c>
      <c r="H211" s="20">
        <f>Fronthaul!J20+Fronthaul!J19</f>
        <v>0</v>
      </c>
      <c r="I211" s="20">
        <f>Fronthaul!K20+Fronthaul!K19</f>
        <v>0</v>
      </c>
      <c r="J211" s="20">
        <f>Fronthaul!L20+Fronthaul!L19</f>
        <v>0</v>
      </c>
      <c r="K211" s="20">
        <f>Fronthaul!M20+Fronthaul!M19</f>
        <v>0</v>
      </c>
      <c r="L211" s="20">
        <f>Fronthaul!N20+Fronthaul!N19</f>
        <v>0</v>
      </c>
      <c r="M211" s="360">
        <f>Fronthaul!O20+Fronthaul!O19</f>
        <v>0</v>
      </c>
      <c r="N211" s="201"/>
      <c r="O211" s="202" t="str">
        <f>Summary!B211</f>
        <v>50 Gbps</v>
      </c>
      <c r="P211" s="241">
        <f>SUM(Fronthaul!E64:E65)</f>
        <v>0</v>
      </c>
      <c r="Q211" s="241">
        <f>SUM(Fronthaul!F64:F65)</f>
        <v>0</v>
      </c>
      <c r="R211" s="241">
        <f>SUM(Fronthaul!G64:G65)</f>
        <v>0</v>
      </c>
      <c r="S211" s="241">
        <f>SUM(Fronthaul!H64:H65)</f>
        <v>0</v>
      </c>
      <c r="T211" s="241">
        <f>SUM(Fronthaul!I64:I65)</f>
        <v>0</v>
      </c>
      <c r="U211" s="241">
        <f>SUM(Fronthaul!J64:J65)</f>
        <v>0</v>
      </c>
      <c r="V211" s="241">
        <f>SUM(Fronthaul!K64:K65)</f>
        <v>0</v>
      </c>
      <c r="W211" s="241">
        <f>SUM(Fronthaul!L64:L65)</f>
        <v>0</v>
      </c>
      <c r="X211" s="241">
        <f>SUM(Fronthaul!M64:M65)</f>
        <v>0</v>
      </c>
      <c r="Y211" s="241">
        <f>SUM(Fronthaul!N64:N65)</f>
        <v>0</v>
      </c>
      <c r="Z211" s="241">
        <f>SUM(Fronthaul!O64:O65)</f>
        <v>0</v>
      </c>
      <c r="AA211" s="125"/>
      <c r="AC211" s="146"/>
      <c r="AD211" s="237"/>
    </row>
    <row r="212" spans="2:30">
      <c r="B212" s="202" t="s">
        <v>189</v>
      </c>
      <c r="C212" s="20">
        <f>Fronthaul!E22+Fronthaul!E21</f>
        <v>0</v>
      </c>
      <c r="D212" s="20">
        <f>Fronthaul!F22+Fronthaul!F21</f>
        <v>0</v>
      </c>
      <c r="E212" s="20">
        <f>Fronthaul!G22+Fronthaul!G21</f>
        <v>0</v>
      </c>
      <c r="F212" s="20">
        <f>Fronthaul!H22+Fronthaul!H21</f>
        <v>0</v>
      </c>
      <c r="G212" s="20">
        <f>Fronthaul!I22+Fronthaul!I21</f>
        <v>0</v>
      </c>
      <c r="H212" s="20">
        <f>Fronthaul!J22+Fronthaul!J21</f>
        <v>0</v>
      </c>
      <c r="I212" s="20">
        <f>Fronthaul!K22+Fronthaul!K21</f>
        <v>0</v>
      </c>
      <c r="J212" s="20">
        <f>Fronthaul!L22+Fronthaul!L21</f>
        <v>0</v>
      </c>
      <c r="K212" s="20">
        <f>Fronthaul!M22+Fronthaul!M21</f>
        <v>0</v>
      </c>
      <c r="L212" s="20">
        <f>Fronthaul!N22+Fronthaul!N21</f>
        <v>0</v>
      </c>
      <c r="M212" s="360">
        <f>Fronthaul!O22+Fronthaul!O21</f>
        <v>0</v>
      </c>
      <c r="N212" s="201"/>
      <c r="O212" s="202" t="str">
        <f>Summary!B212</f>
        <v>100 Gbps</v>
      </c>
      <c r="P212" s="241"/>
      <c r="Q212" s="241"/>
      <c r="R212" s="241"/>
      <c r="S212" s="241">
        <f>Fronthaul!H66+Fronthaul!H67</f>
        <v>0</v>
      </c>
      <c r="T212" s="241">
        <f>Fronthaul!I66+Fronthaul!I67</f>
        <v>0</v>
      </c>
      <c r="U212" s="241">
        <f>Fronthaul!J66+Fronthaul!J67</f>
        <v>0</v>
      </c>
      <c r="V212" s="241">
        <f>Fronthaul!K66+Fronthaul!K67</f>
        <v>0</v>
      </c>
      <c r="W212" s="241">
        <f>Fronthaul!L66+Fronthaul!L67</f>
        <v>0</v>
      </c>
      <c r="X212" s="241">
        <f>Fronthaul!M66+Fronthaul!M67</f>
        <v>0</v>
      </c>
      <c r="Y212" s="241">
        <f>Fronthaul!N66+Fronthaul!N67</f>
        <v>0</v>
      </c>
      <c r="Z212" s="241">
        <f>Fronthaul!O66+Fronthaul!O67</f>
        <v>0</v>
      </c>
      <c r="AA212" s="129" t="e">
        <f>(Z212/U212)^(1/5)-1</f>
        <v>#DIV/0!</v>
      </c>
      <c r="AC212" s="213"/>
    </row>
    <row r="213" spans="2:30">
      <c r="B213" s="27" t="s">
        <v>30</v>
      </c>
      <c r="C213" s="26">
        <f t="shared" ref="C213:K213" si="21">SUM(C208:C212)</f>
        <v>19024119.772373602</v>
      </c>
      <c r="D213" s="26">
        <f t="shared" si="21"/>
        <v>12999554.544593539</v>
      </c>
      <c r="E213" s="26">
        <f t="shared" si="21"/>
        <v>0</v>
      </c>
      <c r="F213" s="26">
        <f t="shared" si="21"/>
        <v>0</v>
      </c>
      <c r="G213" s="26">
        <f t="shared" si="21"/>
        <v>0</v>
      </c>
      <c r="H213" s="26">
        <f t="shared" si="21"/>
        <v>0</v>
      </c>
      <c r="I213" s="26">
        <f t="shared" si="21"/>
        <v>0</v>
      </c>
      <c r="J213" s="26">
        <f t="shared" si="21"/>
        <v>0</v>
      </c>
      <c r="K213" s="26">
        <f t="shared" si="21"/>
        <v>0</v>
      </c>
      <c r="L213" s="26">
        <f t="shared" ref="L213:M213" si="22">SUM(L208:L212)</f>
        <v>0</v>
      </c>
      <c r="M213" s="364">
        <f t="shared" si="22"/>
        <v>0</v>
      </c>
      <c r="O213" s="27" t="s">
        <v>30</v>
      </c>
      <c r="P213" s="24">
        <f t="shared" ref="P213:X213" si="23">SUM(P208:P212)</f>
        <v>382.25682098868845</v>
      </c>
      <c r="Q213" s="24">
        <f t="shared" si="23"/>
        <v>247.34892365305478</v>
      </c>
      <c r="R213" s="24">
        <f t="shared" si="23"/>
        <v>0</v>
      </c>
      <c r="S213" s="24">
        <f t="shared" si="23"/>
        <v>0</v>
      </c>
      <c r="T213" s="24">
        <f t="shared" si="23"/>
        <v>0</v>
      </c>
      <c r="U213" s="24">
        <f t="shared" si="23"/>
        <v>0</v>
      </c>
      <c r="V213" s="24">
        <f t="shared" si="23"/>
        <v>0</v>
      </c>
      <c r="W213" s="24">
        <f t="shared" si="23"/>
        <v>0</v>
      </c>
      <c r="X213" s="24">
        <f t="shared" si="23"/>
        <v>0</v>
      </c>
      <c r="Y213" s="24">
        <f t="shared" ref="Y213:Z213" si="24">SUM(Y208:Y212)</f>
        <v>0</v>
      </c>
      <c r="Z213" s="24">
        <f t="shared" si="24"/>
        <v>0</v>
      </c>
      <c r="AA213" s="184" t="e">
        <f>(Z213/U213)^(1/5)-1</f>
        <v>#DIV/0!</v>
      </c>
    </row>
    <row r="214" spans="2:30">
      <c r="B214" s="14" t="s">
        <v>31</v>
      </c>
      <c r="C214" s="25"/>
      <c r="D214" s="25">
        <f t="shared" ref="D214:L214" si="25">D213/C213-1</f>
        <v>-0.31668036681144118</v>
      </c>
      <c r="E214" s="25">
        <f t="shared" si="25"/>
        <v>-1</v>
      </c>
      <c r="F214" s="25" t="e">
        <f t="shared" si="25"/>
        <v>#DIV/0!</v>
      </c>
      <c r="G214" s="25" t="e">
        <f t="shared" si="25"/>
        <v>#DIV/0!</v>
      </c>
      <c r="H214" s="25" t="e">
        <f t="shared" si="25"/>
        <v>#DIV/0!</v>
      </c>
      <c r="I214" s="25" t="e">
        <f t="shared" si="25"/>
        <v>#DIV/0!</v>
      </c>
      <c r="J214" s="25" t="e">
        <f t="shared" si="25"/>
        <v>#DIV/0!</v>
      </c>
      <c r="K214" s="25" t="e">
        <f t="shared" si="25"/>
        <v>#DIV/0!</v>
      </c>
      <c r="L214" s="25" t="e">
        <f t="shared" si="25"/>
        <v>#DIV/0!</v>
      </c>
      <c r="M214" s="25" t="e">
        <f t="shared" ref="M214" si="26">M213/L213-1</f>
        <v>#DIV/0!</v>
      </c>
      <c r="O214" s="14" t="s">
        <v>31</v>
      </c>
      <c r="P214" s="25"/>
      <c r="Q214" s="25">
        <f t="shared" ref="Q214:Y214" si="27">Q213/P213-1</f>
        <v>-0.3529247613860782</v>
      </c>
      <c r="R214" s="25">
        <f t="shared" si="27"/>
        <v>-1</v>
      </c>
      <c r="S214" s="25" t="e">
        <f t="shared" si="27"/>
        <v>#DIV/0!</v>
      </c>
      <c r="T214" s="25" t="e">
        <f t="shared" si="27"/>
        <v>#DIV/0!</v>
      </c>
      <c r="U214" s="25" t="e">
        <f t="shared" si="27"/>
        <v>#DIV/0!</v>
      </c>
      <c r="V214" s="25" t="e">
        <f t="shared" si="27"/>
        <v>#DIV/0!</v>
      </c>
      <c r="W214" s="25" t="e">
        <f t="shared" si="27"/>
        <v>#DIV/0!</v>
      </c>
      <c r="X214" s="25" t="e">
        <f t="shared" si="27"/>
        <v>#DIV/0!</v>
      </c>
      <c r="Y214" s="25" t="e">
        <f t="shared" si="27"/>
        <v>#DIV/0!</v>
      </c>
      <c r="Z214" s="25" t="e">
        <f t="shared" ref="Z214" si="28">Z213/Y213-1</f>
        <v>#DIV/0!</v>
      </c>
    </row>
    <row r="215" spans="2:30">
      <c r="B215" s="14"/>
      <c r="C215" s="251"/>
      <c r="D215" s="251"/>
      <c r="E215" s="251"/>
      <c r="F215" s="251"/>
      <c r="G215" s="251"/>
      <c r="H215" s="251"/>
      <c r="I215" s="251"/>
      <c r="J215" s="251"/>
      <c r="K215" s="251"/>
      <c r="L215" s="251"/>
      <c r="M215" s="251"/>
      <c r="V215" s="12"/>
      <c r="W215" s="12"/>
      <c r="X215" s="12"/>
      <c r="Y215" s="12"/>
      <c r="Z215" s="12"/>
    </row>
    <row r="216" spans="2:30">
      <c r="B216" s="14"/>
      <c r="C216" s="25"/>
      <c r="D216" s="25"/>
      <c r="E216" s="25"/>
      <c r="F216" s="25"/>
      <c r="G216" s="25"/>
      <c r="H216" s="25"/>
      <c r="I216" s="25"/>
      <c r="J216" s="25"/>
      <c r="K216" s="25"/>
      <c r="L216" s="25"/>
      <c r="M216" s="25"/>
      <c r="O216" s="14"/>
      <c r="P216" s="25"/>
      <c r="Q216" s="25"/>
      <c r="R216" s="25"/>
      <c r="S216" s="25"/>
      <c r="T216" s="25"/>
      <c r="U216" s="25"/>
    </row>
    <row r="217" spans="2:30" ht="14.55" customHeight="1">
      <c r="B217" s="168" t="s">
        <v>299</v>
      </c>
      <c r="O217" s="168" t="s">
        <v>264</v>
      </c>
    </row>
    <row r="228" spans="22:27">
      <c r="V228" s="215"/>
      <c r="W228" s="215"/>
      <c r="X228" s="215"/>
      <c r="Y228" s="215"/>
      <c r="Z228" s="215"/>
      <c r="AA228" s="214"/>
    </row>
    <row r="241" spans="2:30" ht="15.75">
      <c r="B241" s="29" t="str">
        <f>B217</f>
        <v>Fronthaul grey optics transceivers - by speed - shipments</v>
      </c>
      <c r="O241" s="29" t="str">
        <f>B241</f>
        <v>Fronthaul grey optics transceivers - by speed - shipments</v>
      </c>
      <c r="AA241" s="112" t="s">
        <v>27</v>
      </c>
    </row>
    <row r="242" spans="2:30">
      <c r="B242" s="154" t="s">
        <v>128</v>
      </c>
      <c r="C242" s="114">
        <v>2016</v>
      </c>
      <c r="D242" s="114">
        <v>2017</v>
      </c>
      <c r="E242" s="114">
        <v>2018</v>
      </c>
      <c r="F242" s="114">
        <v>2019</v>
      </c>
      <c r="G242" s="114">
        <v>2020</v>
      </c>
      <c r="H242" s="114">
        <v>2021</v>
      </c>
      <c r="I242" s="114">
        <v>2022</v>
      </c>
      <c r="J242" s="114">
        <v>2023</v>
      </c>
      <c r="K242" s="114">
        <v>2024</v>
      </c>
      <c r="L242" s="114">
        <v>2025</v>
      </c>
      <c r="M242" s="114">
        <v>2026</v>
      </c>
      <c r="O242" s="154" t="s">
        <v>128</v>
      </c>
      <c r="P242" s="114">
        <v>2016</v>
      </c>
      <c r="Q242" s="114">
        <v>2017</v>
      </c>
      <c r="R242" s="114">
        <v>2018</v>
      </c>
      <c r="S242" s="114">
        <v>2019</v>
      </c>
      <c r="T242" s="114">
        <v>2020</v>
      </c>
      <c r="U242" s="114">
        <v>2021</v>
      </c>
      <c r="V242" s="114">
        <v>2022</v>
      </c>
      <c r="W242" s="114">
        <v>2023</v>
      </c>
      <c r="X242" s="114">
        <v>2024</v>
      </c>
      <c r="Y242" s="114">
        <v>2025</v>
      </c>
      <c r="Z242" s="114">
        <v>2026</v>
      </c>
      <c r="AA242" s="243" t="str">
        <f>$AA$52</f>
        <v>2021-2026</v>
      </c>
    </row>
    <row r="243" spans="2:30">
      <c r="B243" s="202" t="s">
        <v>270</v>
      </c>
      <c r="C243" s="20">
        <f>SUM(Fronthaul!E10:E12)</f>
        <v>7556019.7358539663</v>
      </c>
      <c r="D243" s="20">
        <f>SUM(Fronthaul!F10:F12)</f>
        <v>4719015.4023229126</v>
      </c>
      <c r="E243" s="20">
        <f>SUM(Fronthaul!G10:G12)</f>
        <v>0</v>
      </c>
      <c r="F243" s="20">
        <f>SUM(Fronthaul!H10:H12)</f>
        <v>0</v>
      </c>
      <c r="G243" s="20">
        <f>SUM(Fronthaul!I10:I12)</f>
        <v>0</v>
      </c>
      <c r="H243" s="20">
        <f>SUM(Fronthaul!J10:J12)</f>
        <v>0</v>
      </c>
      <c r="I243" s="20">
        <f>SUM(Fronthaul!K10:K12)</f>
        <v>0</v>
      </c>
      <c r="J243" s="20">
        <f>SUM(Fronthaul!L10:L12)</f>
        <v>0</v>
      </c>
      <c r="K243" s="20">
        <f>SUM(Fronthaul!M10:M12)</f>
        <v>0</v>
      </c>
      <c r="L243" s="20">
        <f>SUM(Fronthaul!N10:N12)</f>
        <v>0</v>
      </c>
      <c r="M243" s="359">
        <f>SUM(Fronthaul!O10:O12)</f>
        <v>0</v>
      </c>
      <c r="N243" s="201"/>
      <c r="O243" s="202" t="str">
        <f>Summary!B243</f>
        <v>10G All</v>
      </c>
      <c r="P243" s="36">
        <f>SUM(Fronthaul!E55:E57)</f>
        <v>171.48350970403033</v>
      </c>
      <c r="Q243" s="36">
        <f>SUM(Fronthaul!F55:F57)</f>
        <v>91.326523490178843</v>
      </c>
      <c r="R243" s="36">
        <f>SUM(Fronthaul!G55:G57)</f>
        <v>0</v>
      </c>
      <c r="S243" s="36">
        <f>SUM(Fronthaul!H55:H57)</f>
        <v>0</v>
      </c>
      <c r="T243" s="36">
        <f>SUM(Fronthaul!I55:I57)</f>
        <v>0</v>
      </c>
      <c r="U243" s="36">
        <f>SUM(Fronthaul!J55:J57)</f>
        <v>0</v>
      </c>
      <c r="V243" s="36">
        <f>SUM(Fronthaul!K55:K57)</f>
        <v>0</v>
      </c>
      <c r="W243" s="36">
        <f>SUM(Fronthaul!L55:L57)</f>
        <v>0</v>
      </c>
      <c r="X243" s="36">
        <f>SUM(Fronthaul!M55:M57)</f>
        <v>0</v>
      </c>
      <c r="Y243" s="36">
        <f>SUM(Fronthaul!N55:N57)</f>
        <v>0</v>
      </c>
      <c r="Z243" s="36">
        <f>SUM(Fronthaul!O55:O57)</f>
        <v>0</v>
      </c>
      <c r="AA243" s="125" t="e">
        <f>(Z243/U243)^(1/5)-1</f>
        <v>#DIV/0!</v>
      </c>
      <c r="AC243" s="236"/>
      <c r="AD243" s="237"/>
    </row>
    <row r="244" spans="2:30">
      <c r="B244" s="202" t="s">
        <v>265</v>
      </c>
      <c r="C244" s="20">
        <f>Fronthaul!E13</f>
        <v>150</v>
      </c>
      <c r="D244" s="20">
        <f>Fronthaul!F13</f>
        <v>4000</v>
      </c>
      <c r="E244" s="20">
        <f>Fronthaul!G13</f>
        <v>0</v>
      </c>
      <c r="F244" s="20">
        <f>Fronthaul!H13</f>
        <v>0</v>
      </c>
      <c r="G244" s="20">
        <f>Fronthaul!I13</f>
        <v>0</v>
      </c>
      <c r="H244" s="20">
        <f>Fronthaul!J13</f>
        <v>0</v>
      </c>
      <c r="I244" s="20">
        <f>Fronthaul!K13</f>
        <v>0</v>
      </c>
      <c r="J244" s="20">
        <f>Fronthaul!L13</f>
        <v>0</v>
      </c>
      <c r="K244" s="20">
        <f>Fronthaul!M13</f>
        <v>0</v>
      </c>
      <c r="L244" s="20">
        <f>Fronthaul!N13</f>
        <v>0</v>
      </c>
      <c r="M244" s="360">
        <f>Fronthaul!O13</f>
        <v>0</v>
      </c>
      <c r="N244" s="201"/>
      <c r="O244" s="202" t="str">
        <f>Summary!B244</f>
        <v>25G SR MMF</v>
      </c>
      <c r="P244" s="36">
        <f>Fronthaul!E58</f>
        <v>2.4516990340140501E-2</v>
      </c>
      <c r="Q244" s="36">
        <f>Fronthaul!F58</f>
        <v>0.38400000000000001</v>
      </c>
      <c r="R244" s="36">
        <f>Fronthaul!G58</f>
        <v>0</v>
      </c>
      <c r="S244" s="36">
        <f>Fronthaul!H58</f>
        <v>0</v>
      </c>
      <c r="T244" s="36">
        <f>Fronthaul!I58</f>
        <v>0</v>
      </c>
      <c r="U244" s="36">
        <f>Fronthaul!J58</f>
        <v>0</v>
      </c>
      <c r="V244" s="36">
        <f>Fronthaul!K58</f>
        <v>0</v>
      </c>
      <c r="W244" s="36">
        <f>Fronthaul!L58</f>
        <v>0</v>
      </c>
      <c r="X244" s="36">
        <f>Fronthaul!M58</f>
        <v>0</v>
      </c>
      <c r="Y244" s="36">
        <f>Fronthaul!N58</f>
        <v>0</v>
      </c>
      <c r="Z244" s="36">
        <f>Fronthaul!O58</f>
        <v>0</v>
      </c>
      <c r="AA244" s="125"/>
      <c r="AC244" s="236"/>
      <c r="AD244" s="237"/>
    </row>
    <row r="245" spans="2:30">
      <c r="B245" s="202" t="s">
        <v>266</v>
      </c>
      <c r="C245" s="20">
        <f>Fronthaul!E14</f>
        <v>0</v>
      </c>
      <c r="D245" s="20">
        <f>Fronthaul!F14</f>
        <v>500</v>
      </c>
      <c r="E245" s="20">
        <f>Fronthaul!G14</f>
        <v>0</v>
      </c>
      <c r="F245" s="20">
        <f>Fronthaul!H14</f>
        <v>0</v>
      </c>
      <c r="G245" s="20">
        <f>Fronthaul!I14</f>
        <v>0</v>
      </c>
      <c r="H245" s="20">
        <f>Fronthaul!J14</f>
        <v>0</v>
      </c>
      <c r="I245" s="20">
        <f>Fronthaul!K14</f>
        <v>0</v>
      </c>
      <c r="J245" s="20">
        <f>Fronthaul!L14</f>
        <v>0</v>
      </c>
      <c r="K245" s="20">
        <f>Fronthaul!M14</f>
        <v>0</v>
      </c>
      <c r="L245" s="20">
        <f>Fronthaul!N14</f>
        <v>0</v>
      </c>
      <c r="M245" s="360">
        <f>Fronthaul!O14</f>
        <v>0</v>
      </c>
      <c r="N245" s="201"/>
      <c r="O245" s="202" t="str">
        <f>Summary!B245</f>
        <v xml:space="preserve">25G SR SMF </v>
      </c>
      <c r="P245" s="36">
        <f>Fronthaul!E59</f>
        <v>0</v>
      </c>
      <c r="Q245" s="36">
        <f>Fronthaul!F59</f>
        <v>4.8500000000000001E-2</v>
      </c>
      <c r="R245" s="36">
        <f>Fronthaul!G59</f>
        <v>0</v>
      </c>
      <c r="S245" s="36">
        <f>Fronthaul!H59</f>
        <v>0</v>
      </c>
      <c r="T245" s="36">
        <f>Fronthaul!I59</f>
        <v>0</v>
      </c>
      <c r="U245" s="36">
        <f>Fronthaul!J59</f>
        <v>0</v>
      </c>
      <c r="V245" s="36">
        <f>Fronthaul!K59</f>
        <v>0</v>
      </c>
      <c r="W245" s="36">
        <f>Fronthaul!L59</f>
        <v>0</v>
      </c>
      <c r="X245" s="36">
        <f>Fronthaul!M59</f>
        <v>0</v>
      </c>
      <c r="Y245" s="36">
        <f>Fronthaul!N59</f>
        <v>0</v>
      </c>
      <c r="Z245" s="36">
        <f>Fronthaul!O59</f>
        <v>0</v>
      </c>
      <c r="AA245" s="125" t="e">
        <f>(Z245/U245)^(1/5)-1</f>
        <v>#DIV/0!</v>
      </c>
      <c r="AC245" s="189"/>
      <c r="AD245" s="237"/>
    </row>
    <row r="246" spans="2:30">
      <c r="B246" s="202" t="s">
        <v>269</v>
      </c>
      <c r="C246" s="20">
        <f>SUM(Fronthaul!E15:E18)</f>
        <v>450</v>
      </c>
      <c r="D246" s="20">
        <f>SUM(Fronthaul!F15:F18)</f>
        <v>74000</v>
      </c>
      <c r="E246" s="20">
        <f>SUM(Fronthaul!G15:G18)</f>
        <v>0</v>
      </c>
      <c r="F246" s="20">
        <f>SUM(Fronthaul!H15:H18)</f>
        <v>0</v>
      </c>
      <c r="G246" s="20">
        <f>SUM(Fronthaul!I15:I18)</f>
        <v>0</v>
      </c>
      <c r="H246" s="20">
        <f>SUM(Fronthaul!J15:J18)</f>
        <v>0</v>
      </c>
      <c r="I246" s="20">
        <f>SUM(Fronthaul!K15:K18)</f>
        <v>0</v>
      </c>
      <c r="J246" s="20">
        <f>SUM(Fronthaul!L15:L18)</f>
        <v>0</v>
      </c>
      <c r="K246" s="20">
        <f>SUM(Fronthaul!M15:M18)</f>
        <v>0</v>
      </c>
      <c r="L246" s="20">
        <f>SUM(Fronthaul!N15:N18)</f>
        <v>0</v>
      </c>
      <c r="M246" s="360">
        <f>SUM(Fronthaul!O15:O18)</f>
        <v>0</v>
      </c>
      <c r="N246" s="201"/>
      <c r="O246" s="202" t="str">
        <f>Summary!B246</f>
        <v>25G ≤20km (BiDi &amp; Duplex)</v>
      </c>
      <c r="P246" s="241">
        <f>SUM(Fronthaul!E60:E63)</f>
        <v>5.6571835065807707E-2</v>
      </c>
      <c r="Q246" s="241">
        <f>SUM(Fronthaul!F60:F63)</f>
        <v>8.125</v>
      </c>
      <c r="R246" s="241">
        <f>SUM(Fronthaul!G60:G63)</f>
        <v>0</v>
      </c>
      <c r="S246" s="241">
        <f>SUM(Fronthaul!H60:H63)</f>
        <v>0</v>
      </c>
      <c r="T246" s="241">
        <f>SUM(Fronthaul!I60:I63)</f>
        <v>0</v>
      </c>
      <c r="U246" s="241">
        <f>SUM(Fronthaul!J60:J63)</f>
        <v>0</v>
      </c>
      <c r="V246" s="241">
        <f>SUM(Fronthaul!K60:K63)</f>
        <v>0</v>
      </c>
      <c r="W246" s="241">
        <f>SUM(Fronthaul!L60:L63)</f>
        <v>0</v>
      </c>
      <c r="X246" s="241">
        <f>SUM(Fronthaul!M60:M63)</f>
        <v>0</v>
      </c>
      <c r="Y246" s="241">
        <f>SUM(Fronthaul!N60:N63)</f>
        <v>0</v>
      </c>
      <c r="Z246" s="241">
        <f>SUM(Fronthaul!O60:O63)</f>
        <v>0</v>
      </c>
      <c r="AA246" s="125" t="e">
        <f>(Z246/U246)^(1/5)-1</f>
        <v>#DIV/0!</v>
      </c>
      <c r="AC246" s="146"/>
      <c r="AD246" s="237"/>
    </row>
    <row r="247" spans="2:30">
      <c r="B247" s="202" t="s">
        <v>267</v>
      </c>
      <c r="C247" s="20">
        <f>Fronthaul!E19+Fronthaul!E20</f>
        <v>0</v>
      </c>
      <c r="D247" s="20">
        <f>Fronthaul!F19+Fronthaul!F20</f>
        <v>0</v>
      </c>
      <c r="E247" s="20">
        <f>Fronthaul!G19+Fronthaul!G20</f>
        <v>0</v>
      </c>
      <c r="F247" s="20">
        <f>Fronthaul!H19+Fronthaul!H20</f>
        <v>0</v>
      </c>
      <c r="G247" s="20">
        <f>Fronthaul!I19+Fronthaul!I20</f>
        <v>0</v>
      </c>
      <c r="H247" s="20">
        <f>Fronthaul!J19+Fronthaul!J20</f>
        <v>0</v>
      </c>
      <c r="I247" s="20">
        <f>Fronthaul!K19+Fronthaul!K20</f>
        <v>0</v>
      </c>
      <c r="J247" s="20">
        <f>Fronthaul!L19+Fronthaul!L20</f>
        <v>0</v>
      </c>
      <c r="K247" s="20">
        <f>Fronthaul!M19+Fronthaul!M20</f>
        <v>0</v>
      </c>
      <c r="L247" s="20">
        <f>Fronthaul!N19+Fronthaul!N20</f>
        <v>0</v>
      </c>
      <c r="M247" s="360">
        <f>Fronthaul!O19+Fronthaul!O20</f>
        <v>0</v>
      </c>
      <c r="N247" s="201"/>
      <c r="O247" s="202" t="str">
        <f>Summary!B247</f>
        <v xml:space="preserve">50G </v>
      </c>
      <c r="P247" s="241">
        <f>SUM(Fronthaul!E64:E65)</f>
        <v>0</v>
      </c>
      <c r="Q247" s="241">
        <f>SUM(Fronthaul!F64:F65)</f>
        <v>0</v>
      </c>
      <c r="R247" s="241">
        <f>SUM(Fronthaul!G64:G65)</f>
        <v>0</v>
      </c>
      <c r="S247" s="241">
        <f>SUM(Fronthaul!H64:H65)</f>
        <v>0</v>
      </c>
      <c r="T247" s="241">
        <f>SUM(Fronthaul!I64:I65)</f>
        <v>0</v>
      </c>
      <c r="U247" s="241">
        <f>SUM(Fronthaul!J64:J65)</f>
        <v>0</v>
      </c>
      <c r="V247" s="241">
        <f>SUM(Fronthaul!K64:K65)</f>
        <v>0</v>
      </c>
      <c r="W247" s="241">
        <f>SUM(Fronthaul!L64:L65)</f>
        <v>0</v>
      </c>
      <c r="X247" s="241">
        <f>SUM(Fronthaul!M64:M65)</f>
        <v>0</v>
      </c>
      <c r="Y247" s="241">
        <f>SUM(Fronthaul!N64:N65)</f>
        <v>0</v>
      </c>
      <c r="Z247" s="241">
        <f>SUM(Fronthaul!O64:O65)</f>
        <v>0</v>
      </c>
      <c r="AA247" s="125"/>
    </row>
    <row r="248" spans="2:30">
      <c r="B248" s="202" t="s">
        <v>268</v>
      </c>
      <c r="C248" s="20">
        <f>Fronthaul!E21+Fronthaul!E22</f>
        <v>0</v>
      </c>
      <c r="D248" s="20">
        <f>Fronthaul!F21+Fronthaul!F22</f>
        <v>0</v>
      </c>
      <c r="E248" s="20">
        <f>Fronthaul!G21+Fronthaul!G22</f>
        <v>0</v>
      </c>
      <c r="F248" s="20">
        <f>Fronthaul!H21+Fronthaul!H22</f>
        <v>0</v>
      </c>
      <c r="G248" s="20">
        <f>Fronthaul!I21+Fronthaul!I22</f>
        <v>0</v>
      </c>
      <c r="H248" s="20">
        <f>Fronthaul!J21+Fronthaul!J22</f>
        <v>0</v>
      </c>
      <c r="I248" s="20">
        <f>Fronthaul!K21+Fronthaul!K22</f>
        <v>0</v>
      </c>
      <c r="J248" s="20">
        <f>Fronthaul!L21+Fronthaul!L22</f>
        <v>0</v>
      </c>
      <c r="K248" s="20">
        <f>Fronthaul!M21+Fronthaul!M22</f>
        <v>0</v>
      </c>
      <c r="L248" s="20">
        <f>Fronthaul!N21+Fronthaul!N22</f>
        <v>0</v>
      </c>
      <c r="M248" s="360">
        <f>Fronthaul!O21+Fronthaul!O22</f>
        <v>0</v>
      </c>
      <c r="N248" s="201"/>
      <c r="O248" s="202" t="str">
        <f>Summary!B248</f>
        <v>100G</v>
      </c>
      <c r="P248" s="241">
        <f>SUM(Fronthaul!E66:E67)</f>
        <v>0</v>
      </c>
      <c r="Q248" s="241">
        <f>SUM(Fronthaul!F66:F67)</f>
        <v>0</v>
      </c>
      <c r="R248" s="241">
        <f>SUM(Fronthaul!G66:G67)</f>
        <v>0</v>
      </c>
      <c r="S248" s="241">
        <f>SUM(Fronthaul!H66:H67)</f>
        <v>0</v>
      </c>
      <c r="T248" s="241">
        <f>SUM(Fronthaul!I66:I67)</f>
        <v>0</v>
      </c>
      <c r="U248" s="241">
        <f>SUM(Fronthaul!J66:J67)</f>
        <v>0</v>
      </c>
      <c r="V248" s="241">
        <f>SUM(Fronthaul!K66:K67)</f>
        <v>0</v>
      </c>
      <c r="W248" s="241">
        <f>SUM(Fronthaul!L66:L67)</f>
        <v>0</v>
      </c>
      <c r="X248" s="241">
        <f>SUM(Fronthaul!M66:M67)</f>
        <v>0</v>
      </c>
      <c r="Y248" s="241">
        <f>SUM(Fronthaul!N66:N67)</f>
        <v>0</v>
      </c>
      <c r="Z248" s="241">
        <f>SUM(Fronthaul!O66:O67)</f>
        <v>0</v>
      </c>
      <c r="AA248" s="125" t="e">
        <f>(Z248/U248)^(1/5)-1</f>
        <v>#DIV/0!</v>
      </c>
      <c r="AC248" s="213"/>
    </row>
    <row r="249" spans="2:30">
      <c r="B249" s="27" t="s">
        <v>30</v>
      </c>
      <c r="C249" s="26">
        <f t="shared" ref="C249:K249" si="29">SUM(C244:C248)</f>
        <v>600</v>
      </c>
      <c r="D249" s="26">
        <f t="shared" si="29"/>
        <v>78500</v>
      </c>
      <c r="E249" s="26">
        <f t="shared" si="29"/>
        <v>0</v>
      </c>
      <c r="F249" s="26">
        <f t="shared" si="29"/>
        <v>0</v>
      </c>
      <c r="G249" s="26">
        <f t="shared" si="29"/>
        <v>0</v>
      </c>
      <c r="H249" s="26">
        <f t="shared" si="29"/>
        <v>0</v>
      </c>
      <c r="I249" s="26">
        <f t="shared" si="29"/>
        <v>0</v>
      </c>
      <c r="J249" s="26">
        <f t="shared" si="29"/>
        <v>0</v>
      </c>
      <c r="K249" s="26">
        <f t="shared" si="29"/>
        <v>0</v>
      </c>
      <c r="L249" s="26">
        <f t="shared" ref="L249:M249" si="30">SUM(L244:L248)</f>
        <v>0</v>
      </c>
      <c r="M249" s="364">
        <f t="shared" si="30"/>
        <v>0</v>
      </c>
      <c r="O249" s="27" t="s">
        <v>30</v>
      </c>
      <c r="P249" s="24">
        <f t="shared" ref="P249:Y249" si="31">SUM(P244:P248)</f>
        <v>8.1088825405948209E-2</v>
      </c>
      <c r="Q249" s="24">
        <f t="shared" si="31"/>
        <v>8.5574999999999992</v>
      </c>
      <c r="R249" s="24">
        <f t="shared" si="31"/>
        <v>0</v>
      </c>
      <c r="S249" s="24">
        <f t="shared" si="31"/>
        <v>0</v>
      </c>
      <c r="T249" s="24">
        <f t="shared" si="31"/>
        <v>0</v>
      </c>
      <c r="U249" s="24">
        <f t="shared" si="31"/>
        <v>0</v>
      </c>
      <c r="V249" s="24">
        <f t="shared" si="31"/>
        <v>0</v>
      </c>
      <c r="W249" s="24">
        <f t="shared" si="31"/>
        <v>0</v>
      </c>
      <c r="X249" s="24">
        <f t="shared" si="31"/>
        <v>0</v>
      </c>
      <c r="Y249" s="24">
        <f t="shared" si="31"/>
        <v>0</v>
      </c>
      <c r="Z249" s="24">
        <f t="shared" ref="Z249" si="32">SUM(Z244:Z248)</f>
        <v>0</v>
      </c>
      <c r="AA249" s="184" t="e">
        <f>(Z249/U249)^(1/5)-1</f>
        <v>#DIV/0!</v>
      </c>
    </row>
    <row r="250" spans="2:30">
      <c r="B250" s="14" t="s">
        <v>31</v>
      </c>
      <c r="C250" s="25"/>
      <c r="D250" s="25">
        <f t="shared" ref="D250" si="33">D249/C249-1</f>
        <v>129.83333333333334</v>
      </c>
      <c r="E250" s="25">
        <f t="shared" ref="E250" si="34">E249/D249-1</f>
        <v>-1</v>
      </c>
      <c r="F250" s="25" t="e">
        <f t="shared" ref="F250" si="35">F249/E249-1</f>
        <v>#DIV/0!</v>
      </c>
      <c r="G250" s="25" t="e">
        <f t="shared" ref="G250" si="36">G249/F249-1</f>
        <v>#DIV/0!</v>
      </c>
      <c r="H250" s="25" t="e">
        <f t="shared" ref="H250" si="37">H249/G249-1</f>
        <v>#DIV/0!</v>
      </c>
      <c r="I250" s="25" t="e">
        <f t="shared" ref="I250" si="38">I249/H249-1</f>
        <v>#DIV/0!</v>
      </c>
      <c r="J250" s="25" t="e">
        <f t="shared" ref="J250" si="39">J249/I249-1</f>
        <v>#DIV/0!</v>
      </c>
      <c r="K250" s="25" t="e">
        <f t="shared" ref="K250" si="40">K249/J249-1</f>
        <v>#DIV/0!</v>
      </c>
      <c r="L250" s="25" t="e">
        <f t="shared" ref="L250" si="41">L249/K249-1</f>
        <v>#DIV/0!</v>
      </c>
      <c r="M250" s="25" t="e">
        <f t="shared" ref="M250" si="42">M249/L249-1</f>
        <v>#DIV/0!</v>
      </c>
      <c r="O250" s="14" t="s">
        <v>31</v>
      </c>
      <c r="P250" s="25"/>
      <c r="Q250" s="25">
        <f t="shared" ref="Q250" si="43">Q249/P249-1</f>
        <v>104.53242024606106</v>
      </c>
      <c r="R250" s="25">
        <f t="shared" ref="R250" si="44">R249/Q249-1</f>
        <v>-1</v>
      </c>
      <c r="S250" s="25" t="e">
        <f t="shared" ref="S250" si="45">S249/R249-1</f>
        <v>#DIV/0!</v>
      </c>
      <c r="T250" s="25" t="e">
        <f t="shared" ref="T250" si="46">T249/S249-1</f>
        <v>#DIV/0!</v>
      </c>
      <c r="U250" s="25" t="e">
        <f t="shared" ref="U250" si="47">U249/T249-1</f>
        <v>#DIV/0!</v>
      </c>
      <c r="V250" s="25" t="e">
        <f t="shared" ref="V250" si="48">V249/U249-1</f>
        <v>#DIV/0!</v>
      </c>
      <c r="W250" s="25" t="e">
        <f t="shared" ref="W250" si="49">W249/V249-1</f>
        <v>#DIV/0!</v>
      </c>
      <c r="X250" s="25" t="e">
        <f t="shared" ref="X250" si="50">X249/W249-1</f>
        <v>#DIV/0!</v>
      </c>
      <c r="Y250" s="25" t="e">
        <f t="shared" ref="Y250" si="51">Y249/X249-1</f>
        <v>#DIV/0!</v>
      </c>
      <c r="Z250" s="25" t="e">
        <f t="shared" ref="Z250" si="52">Z249/Y249-1</f>
        <v>#DIV/0!</v>
      </c>
    </row>
    <row r="251" spans="2:30">
      <c r="B251" s="14"/>
      <c r="C251" s="25"/>
      <c r="D251" s="25"/>
      <c r="E251" s="25"/>
      <c r="F251" s="25"/>
      <c r="G251" s="25"/>
      <c r="H251" s="25"/>
      <c r="I251" s="25"/>
      <c r="J251" s="25"/>
      <c r="K251" s="25"/>
      <c r="L251" s="25"/>
      <c r="M251" s="25"/>
      <c r="O251" s="14"/>
      <c r="P251" s="25"/>
      <c r="Q251" s="25"/>
      <c r="R251" s="25"/>
      <c r="S251" s="25"/>
      <c r="T251" s="25"/>
      <c r="U251" s="25"/>
      <c r="V251" s="25"/>
      <c r="W251" s="25"/>
      <c r="X251" s="25"/>
      <c r="Y251" s="25"/>
      <c r="Z251" s="25"/>
      <c r="AA251" s="137"/>
    </row>
    <row r="252" spans="2:30">
      <c r="B252" s="14"/>
      <c r="C252" s="25"/>
      <c r="D252" s="25"/>
      <c r="E252" s="25"/>
      <c r="F252" s="25"/>
      <c r="G252" s="25"/>
      <c r="H252" s="25"/>
      <c r="I252" s="25"/>
      <c r="J252" s="25"/>
      <c r="K252" s="25"/>
      <c r="L252" s="25"/>
      <c r="M252" s="25"/>
      <c r="O252" s="14"/>
      <c r="P252" s="25"/>
      <c r="Q252" s="25"/>
      <c r="R252" s="25"/>
      <c r="S252" s="25"/>
      <c r="T252" s="25"/>
      <c r="U252" s="25"/>
      <c r="V252" s="25"/>
      <c r="W252" s="25"/>
      <c r="X252" s="25"/>
      <c r="Y252" s="25"/>
      <c r="Z252" s="25"/>
      <c r="AA252" s="137"/>
    </row>
    <row r="253" spans="2:30" ht="14.55" customHeight="1">
      <c r="B253" s="168" t="s">
        <v>262</v>
      </c>
      <c r="O253" s="168" t="s">
        <v>263</v>
      </c>
    </row>
    <row r="264" spans="22:27">
      <c r="V264" s="215"/>
      <c r="W264" s="215"/>
      <c r="X264" s="215"/>
      <c r="Y264" s="215"/>
      <c r="Z264" s="215"/>
      <c r="AA264" s="214"/>
    </row>
    <row r="277" spans="2:30" ht="15.75">
      <c r="B277" s="29" t="str">
        <f>B253</f>
        <v>Fronthaul 10/25G WDM transceivers - by speed - shipments</v>
      </c>
      <c r="O277" s="29" t="str">
        <f>B277</f>
        <v>Fronthaul 10/25G WDM transceivers - by speed - shipments</v>
      </c>
      <c r="AA277" s="112" t="s">
        <v>27</v>
      </c>
    </row>
    <row r="278" spans="2:30">
      <c r="B278" s="154" t="s">
        <v>128</v>
      </c>
      <c r="C278" s="114">
        <v>2016</v>
      </c>
      <c r="D278" s="114">
        <v>2017</v>
      </c>
      <c r="E278" s="114">
        <v>2018</v>
      </c>
      <c r="F278" s="114">
        <v>2019</v>
      </c>
      <c r="G278" s="114">
        <v>2020</v>
      </c>
      <c r="H278" s="114">
        <v>2021</v>
      </c>
      <c r="I278" s="114">
        <v>2022</v>
      </c>
      <c r="J278" s="114">
        <v>2023</v>
      </c>
      <c r="K278" s="114">
        <v>2024</v>
      </c>
      <c r="L278" s="114">
        <v>2025</v>
      </c>
      <c r="M278" s="114">
        <v>2026</v>
      </c>
      <c r="O278" s="154" t="s">
        <v>128</v>
      </c>
      <c r="P278" s="114">
        <v>2016</v>
      </c>
      <c r="Q278" s="114">
        <v>2017</v>
      </c>
      <c r="R278" s="114">
        <v>2018</v>
      </c>
      <c r="S278" s="114">
        <v>2019</v>
      </c>
      <c r="T278" s="114">
        <v>2020</v>
      </c>
      <c r="U278" s="114">
        <v>2021</v>
      </c>
      <c r="V278" s="114">
        <v>2022</v>
      </c>
      <c r="W278" s="114">
        <v>2023</v>
      </c>
      <c r="X278" s="114">
        <v>2024</v>
      </c>
      <c r="Y278" s="114">
        <v>2025</v>
      </c>
      <c r="Z278" s="114">
        <v>2026</v>
      </c>
      <c r="AA278" s="243" t="str">
        <f>$AA$52</f>
        <v>2021-2026</v>
      </c>
    </row>
    <row r="279" spans="2:30">
      <c r="B279" s="12" t="s">
        <v>257</v>
      </c>
      <c r="C279" s="20">
        <f>Fronthaul!E23</f>
        <v>0</v>
      </c>
      <c r="D279" s="20">
        <f>Fronthaul!F23</f>
        <v>0</v>
      </c>
      <c r="E279" s="20">
        <f>Fronthaul!G23</f>
        <v>0</v>
      </c>
      <c r="F279" s="20">
        <f>Fronthaul!H23</f>
        <v>0</v>
      </c>
      <c r="G279" s="20">
        <f>Fronthaul!I23</f>
        <v>0</v>
      </c>
      <c r="H279" s="20">
        <f>Fronthaul!J23</f>
        <v>0</v>
      </c>
      <c r="I279" s="20">
        <f>Fronthaul!K23</f>
        <v>0</v>
      </c>
      <c r="J279" s="20">
        <f>Fronthaul!L23</f>
        <v>0</v>
      </c>
      <c r="K279" s="20">
        <f>Fronthaul!M23</f>
        <v>0</v>
      </c>
      <c r="L279" s="20">
        <f>Fronthaul!N23</f>
        <v>0</v>
      </c>
      <c r="M279" s="359">
        <f>Fronthaul!O23</f>
        <v>0</v>
      </c>
      <c r="N279" s="201"/>
      <c r="O279" s="202" t="str">
        <f>Summary!B279</f>
        <v>10G CWDM</v>
      </c>
      <c r="P279" s="36">
        <f>Fronthaul!E68</f>
        <v>0</v>
      </c>
      <c r="Q279" s="36">
        <f>Fronthaul!F68</f>
        <v>0</v>
      </c>
      <c r="R279" s="36">
        <f>Fronthaul!G68</f>
        <v>0</v>
      </c>
      <c r="S279" s="36">
        <f>Fronthaul!H68</f>
        <v>0</v>
      </c>
      <c r="T279" s="36">
        <f>Fronthaul!I68</f>
        <v>0</v>
      </c>
      <c r="U279" s="36">
        <f>Fronthaul!J68</f>
        <v>0</v>
      </c>
      <c r="V279" s="36">
        <f>Fronthaul!K68</f>
        <v>0</v>
      </c>
      <c r="W279" s="36">
        <f>Fronthaul!L68</f>
        <v>0</v>
      </c>
      <c r="X279" s="36">
        <f>Fronthaul!M68</f>
        <v>0</v>
      </c>
      <c r="Y279" s="36">
        <f>Fronthaul!N68</f>
        <v>0</v>
      </c>
      <c r="Z279" s="36">
        <f>Fronthaul!O68</f>
        <v>0</v>
      </c>
      <c r="AA279" s="125" t="e">
        <f>(Z279/U279)^(1/5)-1</f>
        <v>#DIV/0!</v>
      </c>
      <c r="AC279" s="236"/>
      <c r="AD279" s="237"/>
    </row>
    <row r="280" spans="2:30">
      <c r="B280" s="12" t="s">
        <v>258</v>
      </c>
      <c r="C280" s="20">
        <f>Fronthaul!E24</f>
        <v>39985.336519634919</v>
      </c>
      <c r="D280" s="20">
        <f>Fronthaul!F24</f>
        <v>75000</v>
      </c>
      <c r="E280" s="20">
        <f>Fronthaul!G24</f>
        <v>0</v>
      </c>
      <c r="F280" s="20">
        <f>Fronthaul!H24</f>
        <v>0</v>
      </c>
      <c r="G280" s="20">
        <f>Fronthaul!I24</f>
        <v>0</v>
      </c>
      <c r="H280" s="20">
        <f>Fronthaul!J24</f>
        <v>0</v>
      </c>
      <c r="I280" s="20">
        <f>Fronthaul!K24</f>
        <v>0</v>
      </c>
      <c r="J280" s="20">
        <f>Fronthaul!L24</f>
        <v>0</v>
      </c>
      <c r="K280" s="20">
        <f>Fronthaul!M24</f>
        <v>0</v>
      </c>
      <c r="L280" s="20">
        <f>Fronthaul!N24</f>
        <v>0</v>
      </c>
      <c r="M280" s="360">
        <f>Fronthaul!O24</f>
        <v>0</v>
      </c>
      <c r="N280" s="201"/>
      <c r="O280" s="202" t="str">
        <f>Summary!B280</f>
        <v>10G DWDM</v>
      </c>
      <c r="P280" s="36">
        <f>Fronthaul!E69</f>
        <v>17.593548068639365</v>
      </c>
      <c r="Q280" s="36">
        <f>Fronthaul!F69</f>
        <v>27.794950399771679</v>
      </c>
      <c r="R280" s="36">
        <f>Fronthaul!G69</f>
        <v>0</v>
      </c>
      <c r="S280" s="36">
        <f>Fronthaul!H69</f>
        <v>0</v>
      </c>
      <c r="T280" s="36">
        <f>Fronthaul!I69</f>
        <v>0</v>
      </c>
      <c r="U280" s="36">
        <f>Fronthaul!J69</f>
        <v>0</v>
      </c>
      <c r="V280" s="36">
        <f>Fronthaul!K69</f>
        <v>0</v>
      </c>
      <c r="W280" s="36">
        <f>Fronthaul!L69</f>
        <v>0</v>
      </c>
      <c r="X280" s="36">
        <f>Fronthaul!M69</f>
        <v>0</v>
      </c>
      <c r="Y280" s="36">
        <f>Fronthaul!N69</f>
        <v>0</v>
      </c>
      <c r="Z280" s="36">
        <f>Fronthaul!O69</f>
        <v>0</v>
      </c>
      <c r="AA280" s="125" t="e">
        <f>(Z280/U280)^(1/5)-1</f>
        <v>#DIV/0!</v>
      </c>
      <c r="AC280" s="189"/>
      <c r="AD280" s="237"/>
    </row>
    <row r="281" spans="2:30">
      <c r="B281" s="12" t="s">
        <v>259</v>
      </c>
      <c r="C281" s="20">
        <f>Fronthaul!E25</f>
        <v>0</v>
      </c>
      <c r="D281" s="20">
        <f>Fronthaul!F25</f>
        <v>0</v>
      </c>
      <c r="E281" s="20">
        <f>Fronthaul!G25</f>
        <v>0</v>
      </c>
      <c r="F281" s="20">
        <f>Fronthaul!H25</f>
        <v>0</v>
      </c>
      <c r="G281" s="20">
        <f>Fronthaul!I25</f>
        <v>0</v>
      </c>
      <c r="H281" s="20">
        <f>Fronthaul!J25</f>
        <v>0</v>
      </c>
      <c r="I281" s="20">
        <f>Fronthaul!K25</f>
        <v>0</v>
      </c>
      <c r="J281" s="20">
        <f>Fronthaul!L25</f>
        <v>0</v>
      </c>
      <c r="K281" s="20">
        <f>Fronthaul!M25</f>
        <v>0</v>
      </c>
      <c r="L281" s="20">
        <f>Fronthaul!N25</f>
        <v>0</v>
      </c>
      <c r="M281" s="360">
        <f>Fronthaul!O25</f>
        <v>0</v>
      </c>
      <c r="N281" s="201"/>
      <c r="O281" s="202" t="str">
        <f>Summary!B281</f>
        <v>25G CWDM</v>
      </c>
      <c r="P281" s="241">
        <f>Fronthaul!E70</f>
        <v>0</v>
      </c>
      <c r="Q281" s="241">
        <f>Fronthaul!F70</f>
        <v>0</v>
      </c>
      <c r="R281" s="241">
        <f>Fronthaul!G70</f>
        <v>0</v>
      </c>
      <c r="S281" s="241">
        <f>Fronthaul!H70</f>
        <v>0</v>
      </c>
      <c r="T281" s="241">
        <f>Fronthaul!I70</f>
        <v>0</v>
      </c>
      <c r="U281" s="241">
        <f>Fronthaul!J70</f>
        <v>0</v>
      </c>
      <c r="V281" s="241">
        <f>Fronthaul!K70</f>
        <v>0</v>
      </c>
      <c r="W281" s="241">
        <f>Fronthaul!L70</f>
        <v>0</v>
      </c>
      <c r="X281" s="241">
        <f>Fronthaul!M70</f>
        <v>0</v>
      </c>
      <c r="Y281" s="241">
        <f>Fronthaul!N70</f>
        <v>0</v>
      </c>
      <c r="Z281" s="241">
        <f>Fronthaul!O70</f>
        <v>0</v>
      </c>
      <c r="AA281" s="125" t="e">
        <f>(Z281/U281)^(1/5)-1</f>
        <v>#DIV/0!</v>
      </c>
      <c r="AC281" s="146"/>
      <c r="AD281" s="237"/>
    </row>
    <row r="282" spans="2:30">
      <c r="B282" s="12" t="s">
        <v>260</v>
      </c>
      <c r="C282" s="20">
        <f>Fronthaul!E26</f>
        <v>0</v>
      </c>
      <c r="D282" s="20">
        <f>Fronthaul!F26</f>
        <v>0</v>
      </c>
      <c r="E282" s="20">
        <f>Fronthaul!G26</f>
        <v>0</v>
      </c>
      <c r="F282" s="20">
        <f>Fronthaul!H26</f>
        <v>0</v>
      </c>
      <c r="G282" s="20">
        <f>Fronthaul!I26</f>
        <v>0</v>
      </c>
      <c r="H282" s="20">
        <f>Fronthaul!J26</f>
        <v>0</v>
      </c>
      <c r="I282" s="20">
        <f>Fronthaul!K26</f>
        <v>0</v>
      </c>
      <c r="J282" s="20">
        <f>Fronthaul!L26</f>
        <v>0</v>
      </c>
      <c r="K282" s="20">
        <f>Fronthaul!M26</f>
        <v>0</v>
      </c>
      <c r="L282" s="20">
        <f>Fronthaul!N26</f>
        <v>0</v>
      </c>
      <c r="M282" s="360">
        <f>Fronthaul!O26</f>
        <v>0</v>
      </c>
      <c r="N282" s="201"/>
      <c r="O282" s="202" t="str">
        <f>Summary!B282</f>
        <v>25G DWDM</v>
      </c>
      <c r="P282" s="241">
        <f>Fronthaul!E71</f>
        <v>0</v>
      </c>
      <c r="Q282" s="241">
        <f>Fronthaul!F71</f>
        <v>0</v>
      </c>
      <c r="R282" s="241">
        <f>Fronthaul!G71</f>
        <v>0</v>
      </c>
      <c r="S282" s="241">
        <f>Fronthaul!H71</f>
        <v>0</v>
      </c>
      <c r="T282" s="241">
        <f>Fronthaul!I71</f>
        <v>0</v>
      </c>
      <c r="U282" s="241">
        <f>Fronthaul!J71</f>
        <v>0</v>
      </c>
      <c r="V282" s="241">
        <f>Fronthaul!K71</f>
        <v>0</v>
      </c>
      <c r="W282" s="241">
        <f>Fronthaul!L71</f>
        <v>0</v>
      </c>
      <c r="X282" s="241">
        <f>Fronthaul!M71</f>
        <v>0</v>
      </c>
      <c r="Y282" s="241">
        <f>Fronthaul!N71</f>
        <v>0</v>
      </c>
      <c r="Z282" s="241">
        <f>Fronthaul!O71</f>
        <v>0</v>
      </c>
      <c r="AA282" s="125" t="e">
        <f>(Z282/U282)^(1/5)-1</f>
        <v>#DIV/0!</v>
      </c>
    </row>
    <row r="283" spans="2:30">
      <c r="B283" s="27" t="s">
        <v>30</v>
      </c>
      <c r="C283" s="26">
        <f t="shared" ref="C283:L283" si="53">SUM(C279:C282)</f>
        <v>39985.336519634919</v>
      </c>
      <c r="D283" s="26">
        <f t="shared" si="53"/>
        <v>75000</v>
      </c>
      <c r="E283" s="26">
        <f t="shared" si="53"/>
        <v>0</v>
      </c>
      <c r="F283" s="26">
        <f t="shared" si="53"/>
        <v>0</v>
      </c>
      <c r="G283" s="26">
        <f t="shared" si="53"/>
        <v>0</v>
      </c>
      <c r="H283" s="26">
        <f t="shared" si="53"/>
        <v>0</v>
      </c>
      <c r="I283" s="26">
        <f t="shared" si="53"/>
        <v>0</v>
      </c>
      <c r="J283" s="26">
        <f t="shared" si="53"/>
        <v>0</v>
      </c>
      <c r="K283" s="26">
        <f t="shared" si="53"/>
        <v>0</v>
      </c>
      <c r="L283" s="26">
        <f t="shared" si="53"/>
        <v>0</v>
      </c>
      <c r="M283" s="364">
        <f t="shared" ref="M283" si="54">SUM(M279:M282)</f>
        <v>0</v>
      </c>
      <c r="O283" s="27" t="s">
        <v>30</v>
      </c>
      <c r="P283" s="24">
        <f t="shared" ref="P283:Y283" si="55">SUM(P279:P282)</f>
        <v>17.593548068639365</v>
      </c>
      <c r="Q283" s="24">
        <f t="shared" si="55"/>
        <v>27.794950399771679</v>
      </c>
      <c r="R283" s="24">
        <f t="shared" si="55"/>
        <v>0</v>
      </c>
      <c r="S283" s="24">
        <f t="shared" si="55"/>
        <v>0</v>
      </c>
      <c r="T283" s="24">
        <f t="shared" si="55"/>
        <v>0</v>
      </c>
      <c r="U283" s="24">
        <f t="shared" si="55"/>
        <v>0</v>
      </c>
      <c r="V283" s="24">
        <f t="shared" si="55"/>
        <v>0</v>
      </c>
      <c r="W283" s="24">
        <f t="shared" si="55"/>
        <v>0</v>
      </c>
      <c r="X283" s="24">
        <f t="shared" si="55"/>
        <v>0</v>
      </c>
      <c r="Y283" s="24">
        <f t="shared" si="55"/>
        <v>0</v>
      </c>
      <c r="Z283" s="24">
        <f t="shared" ref="Z283" si="56">SUM(Z279:Z282)</f>
        <v>0</v>
      </c>
      <c r="AA283" s="184" t="e">
        <f>(Z283/U283)^(1/5)-1</f>
        <v>#DIV/0!</v>
      </c>
    </row>
    <row r="284" spans="2:30">
      <c r="B284" s="14" t="s">
        <v>31</v>
      </c>
      <c r="C284" s="25"/>
      <c r="D284" s="25">
        <f t="shared" ref="D284" si="57">D283/C283-1</f>
        <v>0.87568760270833357</v>
      </c>
      <c r="E284" s="25">
        <f t="shared" ref="E284" si="58">E283/D283-1</f>
        <v>-1</v>
      </c>
      <c r="F284" s="25" t="e">
        <f t="shared" ref="F284" si="59">F283/E283-1</f>
        <v>#DIV/0!</v>
      </c>
      <c r="G284" s="25" t="e">
        <f t="shared" ref="G284" si="60">G283/F283-1</f>
        <v>#DIV/0!</v>
      </c>
      <c r="H284" s="25" t="e">
        <f t="shared" ref="H284" si="61">H283/G283-1</f>
        <v>#DIV/0!</v>
      </c>
      <c r="I284" s="25" t="e">
        <f t="shared" ref="I284" si="62">I283/H283-1</f>
        <v>#DIV/0!</v>
      </c>
      <c r="J284" s="25" t="e">
        <f t="shared" ref="J284" si="63">J283/I283-1</f>
        <v>#DIV/0!</v>
      </c>
      <c r="K284" s="25" t="e">
        <f t="shared" ref="K284" si="64">K283/J283-1</f>
        <v>#DIV/0!</v>
      </c>
      <c r="L284" s="25" t="e">
        <f t="shared" ref="L284" si="65">L283/K283-1</f>
        <v>#DIV/0!</v>
      </c>
      <c r="M284" s="25" t="e">
        <f t="shared" ref="M284" si="66">M283/L283-1</f>
        <v>#DIV/0!</v>
      </c>
      <c r="O284" s="14" t="s">
        <v>31</v>
      </c>
      <c r="P284" s="25"/>
      <c r="Q284" s="25">
        <f t="shared" ref="Q284" si="67">Q283/P283-1</f>
        <v>0.57983769341650837</v>
      </c>
      <c r="R284" s="25">
        <f t="shared" ref="R284" si="68">R283/Q283-1</f>
        <v>-1</v>
      </c>
      <c r="S284" s="25" t="e">
        <f t="shared" ref="S284" si="69">S283/R283-1</f>
        <v>#DIV/0!</v>
      </c>
      <c r="T284" s="25" t="e">
        <f t="shared" ref="T284" si="70">T283/S283-1</f>
        <v>#DIV/0!</v>
      </c>
      <c r="U284" s="25" t="e">
        <f t="shared" ref="U284" si="71">U283/T283-1</f>
        <v>#DIV/0!</v>
      </c>
      <c r="V284" s="25" t="e">
        <f t="shared" ref="V284" si="72">V283/U283-1</f>
        <v>#DIV/0!</v>
      </c>
      <c r="W284" s="25" t="e">
        <f t="shared" ref="W284" si="73">W283/V283-1</f>
        <v>#DIV/0!</v>
      </c>
      <c r="X284" s="25" t="e">
        <f t="shared" ref="X284" si="74">X283/W283-1</f>
        <v>#DIV/0!</v>
      </c>
      <c r="Y284" s="25" t="e">
        <f t="shared" ref="Y284" si="75">Y283/X283-1</f>
        <v>#DIV/0!</v>
      </c>
      <c r="Z284" s="25" t="e">
        <f t="shared" ref="Z284" si="76">Z283/Y283-1</f>
        <v>#DIV/0!</v>
      </c>
    </row>
    <row r="285" spans="2:30">
      <c r="B285" s="14"/>
      <c r="C285" s="25"/>
      <c r="D285" s="25"/>
      <c r="E285" s="25"/>
      <c r="F285" s="25"/>
      <c r="G285" s="25"/>
      <c r="H285" s="25"/>
      <c r="I285" s="25"/>
      <c r="J285" s="25"/>
      <c r="K285" s="25"/>
      <c r="L285" s="25"/>
      <c r="M285" s="25"/>
      <c r="O285" s="14"/>
      <c r="P285" s="25"/>
      <c r="Q285" s="25"/>
      <c r="R285" s="25"/>
      <c r="S285" s="25"/>
      <c r="T285" s="25"/>
      <c r="U285" s="25"/>
      <c r="V285" s="25"/>
      <c r="W285" s="25"/>
      <c r="X285" s="25"/>
      <c r="Y285" s="25"/>
      <c r="Z285" s="25"/>
      <c r="AA285" s="137"/>
    </row>
    <row r="286" spans="2:30">
      <c r="B286" s="14"/>
      <c r="C286" s="25"/>
      <c r="D286" s="25"/>
      <c r="E286" s="25"/>
      <c r="F286" s="25"/>
      <c r="G286" s="25"/>
      <c r="H286" s="25"/>
      <c r="I286" s="25"/>
      <c r="J286" s="25"/>
      <c r="K286" s="25"/>
      <c r="L286" s="25"/>
      <c r="M286" s="25"/>
      <c r="O286" s="14"/>
      <c r="P286" s="25"/>
      <c r="Q286" s="25"/>
      <c r="R286" s="25"/>
      <c r="S286" s="25"/>
      <c r="T286" s="25"/>
      <c r="U286" s="25"/>
      <c r="V286" s="25"/>
      <c r="W286" s="25"/>
      <c r="X286" s="25"/>
      <c r="Y286" s="25"/>
      <c r="Z286" s="25"/>
      <c r="AA286" s="137"/>
    </row>
    <row r="287" spans="2:30" ht="18">
      <c r="B287" s="168" t="s">
        <v>135</v>
      </c>
      <c r="C287" s="20"/>
      <c r="D287" s="20"/>
      <c r="E287" s="20"/>
      <c r="F287" s="20"/>
      <c r="G287" s="20"/>
      <c r="H287" s="20"/>
      <c r="I287" s="20"/>
      <c r="J287" s="20"/>
      <c r="K287" s="20"/>
      <c r="L287" s="20"/>
      <c r="M287" s="20"/>
      <c r="N287" s="20"/>
      <c r="O287" s="168" t="s">
        <v>134</v>
      </c>
    </row>
    <row r="288" spans="2:30">
      <c r="B288" s="23"/>
      <c r="C288" s="20"/>
      <c r="D288" s="20"/>
      <c r="E288" s="20"/>
      <c r="F288" s="20"/>
      <c r="G288" s="20"/>
      <c r="H288" s="20"/>
      <c r="I288" s="20"/>
      <c r="J288" s="20"/>
      <c r="K288" s="20"/>
      <c r="L288" s="20"/>
      <c r="M288" s="20"/>
      <c r="N288" s="20"/>
      <c r="O288" s="20"/>
    </row>
    <row r="289" spans="2:15">
      <c r="B289" s="23"/>
      <c r="C289" s="20"/>
      <c r="D289" s="20"/>
      <c r="E289" s="20"/>
      <c r="F289" s="20"/>
      <c r="G289" s="20"/>
      <c r="H289" s="20"/>
      <c r="I289" s="20"/>
      <c r="J289" s="20"/>
      <c r="K289" s="20"/>
      <c r="L289" s="20"/>
      <c r="M289" s="20"/>
      <c r="N289" s="20"/>
      <c r="O289" s="20"/>
    </row>
    <row r="290" spans="2:15">
      <c r="B290" s="23"/>
      <c r="C290" s="20"/>
      <c r="D290" s="20"/>
      <c r="E290" s="20"/>
      <c r="F290" s="20"/>
      <c r="G290" s="20"/>
      <c r="H290" s="20"/>
      <c r="I290" s="20"/>
      <c r="J290" s="20"/>
      <c r="K290" s="20"/>
      <c r="L290" s="20"/>
      <c r="M290" s="20"/>
      <c r="N290" s="20"/>
      <c r="O290" s="20"/>
    </row>
    <row r="291" spans="2:15">
      <c r="B291" s="23"/>
      <c r="C291" s="20"/>
      <c r="D291" s="20"/>
      <c r="E291" s="20"/>
      <c r="F291" s="20"/>
      <c r="G291" s="20"/>
      <c r="H291" s="20"/>
      <c r="I291" s="20"/>
      <c r="J291" s="20"/>
      <c r="K291" s="20"/>
      <c r="L291" s="20"/>
      <c r="M291" s="20"/>
      <c r="N291" s="20"/>
      <c r="O291" s="20"/>
    </row>
    <row r="292" spans="2:15">
      <c r="B292" s="23"/>
      <c r="C292" s="20"/>
      <c r="D292" s="20"/>
      <c r="E292" s="20"/>
      <c r="F292" s="20"/>
      <c r="G292" s="20"/>
      <c r="H292" s="20"/>
      <c r="I292" s="20"/>
      <c r="J292" s="20"/>
      <c r="K292" s="20"/>
      <c r="L292" s="20"/>
      <c r="M292" s="20"/>
      <c r="N292" s="20"/>
      <c r="O292" s="20"/>
    </row>
    <row r="293" spans="2:15">
      <c r="B293" s="23"/>
      <c r="C293" s="20"/>
      <c r="D293" s="20"/>
      <c r="E293" s="20"/>
      <c r="F293" s="20"/>
      <c r="G293" s="20"/>
      <c r="H293" s="20"/>
      <c r="I293" s="20"/>
      <c r="J293" s="20"/>
      <c r="K293" s="20"/>
      <c r="L293" s="20"/>
      <c r="M293" s="20"/>
      <c r="N293" s="20"/>
      <c r="O293" s="20"/>
    </row>
    <row r="294" spans="2:15">
      <c r="B294" s="23"/>
      <c r="C294" s="20"/>
      <c r="D294" s="20"/>
      <c r="E294" s="20"/>
      <c r="F294" s="20"/>
      <c r="G294" s="20"/>
      <c r="H294" s="20"/>
      <c r="I294" s="20"/>
      <c r="J294" s="20"/>
      <c r="K294" s="20"/>
      <c r="L294" s="20"/>
      <c r="M294" s="20"/>
      <c r="N294" s="20"/>
      <c r="O294" s="20"/>
    </row>
    <row r="295" spans="2:15">
      <c r="B295" s="23"/>
      <c r="C295" s="20"/>
      <c r="D295" s="20"/>
      <c r="E295" s="20"/>
      <c r="F295" s="20"/>
      <c r="G295" s="20"/>
      <c r="H295" s="20"/>
      <c r="I295" s="20"/>
      <c r="J295" s="20"/>
      <c r="K295" s="20"/>
      <c r="L295" s="20"/>
      <c r="M295" s="20"/>
      <c r="N295" s="20"/>
      <c r="O295" s="20"/>
    </row>
    <row r="296" spans="2:15">
      <c r="B296" s="23"/>
      <c r="C296" s="20"/>
      <c r="D296" s="20"/>
      <c r="E296" s="20"/>
      <c r="F296" s="20"/>
      <c r="G296" s="20"/>
      <c r="H296" s="20"/>
      <c r="I296" s="20"/>
      <c r="J296" s="20"/>
      <c r="K296" s="20"/>
      <c r="L296" s="20"/>
      <c r="M296" s="20"/>
      <c r="N296" s="20"/>
      <c r="O296" s="20"/>
    </row>
    <row r="297" spans="2:15">
      <c r="B297" s="23"/>
      <c r="C297" s="20"/>
      <c r="D297" s="20"/>
      <c r="E297" s="20"/>
      <c r="F297" s="20"/>
      <c r="G297" s="20"/>
      <c r="H297" s="20"/>
      <c r="I297" s="20"/>
      <c r="J297" s="20"/>
      <c r="K297" s="20"/>
      <c r="L297" s="20"/>
      <c r="M297" s="20"/>
      <c r="N297" s="20"/>
      <c r="O297" s="20"/>
    </row>
    <row r="298" spans="2:15">
      <c r="B298" s="23"/>
      <c r="C298" s="20"/>
      <c r="D298" s="20"/>
      <c r="E298" s="20"/>
      <c r="F298" s="20"/>
      <c r="G298" s="20"/>
      <c r="H298" s="20"/>
      <c r="I298" s="20"/>
      <c r="J298" s="20"/>
      <c r="K298" s="20"/>
      <c r="L298" s="20"/>
      <c r="M298" s="20"/>
      <c r="N298" s="20"/>
      <c r="O298" s="20"/>
    </row>
    <row r="299" spans="2:15">
      <c r="B299" s="23"/>
      <c r="C299" s="20"/>
      <c r="D299" s="20"/>
      <c r="E299" s="20"/>
      <c r="F299" s="20"/>
      <c r="G299" s="20"/>
      <c r="H299" s="20"/>
      <c r="I299" s="20"/>
      <c r="J299" s="20"/>
      <c r="K299" s="20"/>
      <c r="L299" s="20"/>
      <c r="M299" s="20"/>
      <c r="N299" s="20"/>
      <c r="O299" s="20"/>
    </row>
    <row r="300" spans="2:15">
      <c r="B300" s="23"/>
      <c r="C300" s="20"/>
      <c r="D300" s="20"/>
      <c r="E300" s="20"/>
      <c r="F300" s="20"/>
      <c r="G300" s="20"/>
      <c r="H300" s="20"/>
      <c r="I300" s="20"/>
      <c r="J300" s="20"/>
      <c r="K300" s="20"/>
      <c r="L300" s="20"/>
      <c r="M300" s="20"/>
      <c r="N300" s="20"/>
      <c r="O300" s="20"/>
    </row>
    <row r="301" spans="2:15">
      <c r="B301" s="23"/>
      <c r="C301" s="20"/>
      <c r="D301" s="20"/>
      <c r="E301" s="20"/>
      <c r="F301" s="20"/>
      <c r="G301" s="20"/>
      <c r="H301" s="20"/>
      <c r="I301" s="20"/>
      <c r="J301" s="20"/>
      <c r="K301" s="20"/>
      <c r="L301" s="20"/>
      <c r="M301" s="20"/>
      <c r="N301" s="20"/>
      <c r="O301" s="20"/>
    </row>
    <row r="302" spans="2:15">
      <c r="B302" s="23"/>
      <c r="C302" s="20"/>
      <c r="D302" s="20"/>
      <c r="E302" s="20"/>
      <c r="F302" s="20"/>
      <c r="G302" s="20"/>
      <c r="H302" s="20"/>
      <c r="I302" s="20"/>
      <c r="J302" s="20"/>
      <c r="K302" s="20"/>
      <c r="L302" s="20"/>
      <c r="M302" s="20"/>
      <c r="N302" s="20"/>
      <c r="O302" s="20"/>
    </row>
    <row r="303" spans="2:15">
      <c r="B303" s="23"/>
      <c r="C303" s="20"/>
      <c r="D303" s="20"/>
      <c r="E303" s="20"/>
      <c r="F303" s="20"/>
      <c r="G303" s="20"/>
      <c r="H303" s="20"/>
      <c r="I303" s="20"/>
      <c r="J303" s="20"/>
      <c r="K303" s="20"/>
      <c r="L303" s="20"/>
      <c r="M303" s="20"/>
      <c r="N303" s="20"/>
      <c r="O303" s="20"/>
    </row>
    <row r="304" spans="2:15">
      <c r="B304" s="23"/>
      <c r="C304" s="20"/>
      <c r="D304" s="20"/>
      <c r="E304" s="20"/>
      <c r="F304" s="20"/>
      <c r="G304" s="20"/>
      <c r="H304" s="20"/>
      <c r="I304" s="20"/>
      <c r="J304" s="20"/>
      <c r="K304" s="20"/>
      <c r="L304" s="20"/>
      <c r="M304" s="20"/>
      <c r="N304" s="20"/>
      <c r="O304" s="20"/>
    </row>
    <row r="305" spans="2:30">
      <c r="B305" s="23"/>
      <c r="C305" s="20"/>
      <c r="D305" s="20"/>
      <c r="E305" s="20"/>
      <c r="F305" s="20"/>
      <c r="G305" s="20"/>
      <c r="H305" s="20"/>
      <c r="I305" s="20"/>
      <c r="J305" s="20"/>
      <c r="K305" s="20"/>
      <c r="L305" s="20"/>
      <c r="M305" s="20"/>
      <c r="N305" s="20"/>
      <c r="O305" s="20"/>
    </row>
    <row r="306" spans="2:30">
      <c r="B306" s="23"/>
      <c r="C306" s="20"/>
      <c r="D306" s="20"/>
      <c r="E306" s="20"/>
      <c r="F306" s="20"/>
      <c r="G306" s="20"/>
      <c r="H306" s="20"/>
      <c r="I306" s="20"/>
      <c r="J306" s="20"/>
      <c r="K306" s="20"/>
      <c r="L306" s="20"/>
      <c r="M306" s="20"/>
      <c r="N306" s="20"/>
      <c r="O306" s="20"/>
    </row>
    <row r="307" spans="2:30" ht="15.75">
      <c r="B307" s="29" t="str">
        <f>B287</f>
        <v>Fronthaul transceivers - Grey versus WDM - shipments</v>
      </c>
      <c r="O307" s="29" t="str">
        <f>O287</f>
        <v>Fronthaul transceivers - Grey versus WDM - revenues</v>
      </c>
      <c r="AA307" s="112" t="s">
        <v>27</v>
      </c>
      <c r="AC307" s="31"/>
    </row>
    <row r="308" spans="2:30">
      <c r="B308" s="154" t="s">
        <v>28</v>
      </c>
      <c r="C308" s="114">
        <v>2016</v>
      </c>
      <c r="D308" s="114">
        <v>2017</v>
      </c>
      <c r="E308" s="114">
        <v>2018</v>
      </c>
      <c r="F308" s="114">
        <v>2019</v>
      </c>
      <c r="G308" s="114">
        <v>2020</v>
      </c>
      <c r="H308" s="114">
        <v>2021</v>
      </c>
      <c r="I308" s="114">
        <v>2022</v>
      </c>
      <c r="J308" s="114">
        <v>2023</v>
      </c>
      <c r="K308" s="114">
        <v>2024</v>
      </c>
      <c r="L308" s="114">
        <v>2025</v>
      </c>
      <c r="M308" s="114">
        <v>2026</v>
      </c>
      <c r="O308" s="154" t="s">
        <v>38</v>
      </c>
      <c r="P308" s="114">
        <v>2016</v>
      </c>
      <c r="Q308" s="114">
        <v>2017</v>
      </c>
      <c r="R308" s="114">
        <v>2018</v>
      </c>
      <c r="S308" s="114">
        <v>2019</v>
      </c>
      <c r="T308" s="114">
        <v>2020</v>
      </c>
      <c r="U308" s="114">
        <v>2021</v>
      </c>
      <c r="V308" s="114">
        <v>2022</v>
      </c>
      <c r="W308" s="114">
        <v>2023</v>
      </c>
      <c r="X308" s="114">
        <v>2024</v>
      </c>
      <c r="Y308" s="114">
        <v>2025</v>
      </c>
      <c r="Z308" s="114">
        <v>2026</v>
      </c>
      <c r="AA308" s="118" t="str">
        <f>$AA$52</f>
        <v>2021-2026</v>
      </c>
      <c r="AB308" s="12" t="s">
        <v>319</v>
      </c>
    </row>
    <row r="309" spans="2:30">
      <c r="B309" s="18" t="s">
        <v>33</v>
      </c>
      <c r="C309" s="34">
        <f t="shared" ref="C309:M309" si="77">C54</f>
        <v>18984134.435853966</v>
      </c>
      <c r="D309" s="34">
        <f t="shared" si="77"/>
        <v>12924554.544593539</v>
      </c>
      <c r="E309" s="34">
        <f t="shared" si="77"/>
        <v>0</v>
      </c>
      <c r="F309" s="34">
        <f t="shared" si="77"/>
        <v>0</v>
      </c>
      <c r="G309" s="34">
        <f t="shared" si="77"/>
        <v>0</v>
      </c>
      <c r="H309" s="34">
        <f t="shared" si="77"/>
        <v>0</v>
      </c>
      <c r="I309" s="34">
        <f t="shared" si="77"/>
        <v>0</v>
      </c>
      <c r="J309" s="34">
        <f t="shared" si="77"/>
        <v>0</v>
      </c>
      <c r="K309" s="34">
        <f t="shared" si="77"/>
        <v>0</v>
      </c>
      <c r="L309" s="34">
        <f t="shared" si="77"/>
        <v>0</v>
      </c>
      <c r="M309" s="363">
        <f t="shared" si="77"/>
        <v>0</v>
      </c>
      <c r="O309" s="18" t="s">
        <v>33</v>
      </c>
      <c r="P309" s="42">
        <f t="shared" ref="P309:Z309" si="78">P54</f>
        <v>364.66327292004905</v>
      </c>
      <c r="Q309" s="42">
        <f t="shared" si="78"/>
        <v>219.55397325328306</v>
      </c>
      <c r="R309" s="42">
        <f t="shared" si="78"/>
        <v>0</v>
      </c>
      <c r="S309" s="42">
        <f t="shared" si="78"/>
        <v>0</v>
      </c>
      <c r="T309" s="42">
        <f t="shared" si="78"/>
        <v>0</v>
      </c>
      <c r="U309" s="42">
        <f t="shared" si="78"/>
        <v>0</v>
      </c>
      <c r="V309" s="42">
        <f t="shared" si="78"/>
        <v>0</v>
      </c>
      <c r="W309" s="42">
        <f t="shared" si="78"/>
        <v>0</v>
      </c>
      <c r="X309" s="42">
        <f t="shared" si="78"/>
        <v>0</v>
      </c>
      <c r="Y309" s="42">
        <f t="shared" si="78"/>
        <v>0</v>
      </c>
      <c r="Z309" s="42">
        <f t="shared" si="78"/>
        <v>0</v>
      </c>
      <c r="AA309" s="123" t="e">
        <f>(Z309/U309)^(1/5)-1</f>
        <v>#DIV/0!</v>
      </c>
      <c r="AB309" s="181">
        <f>SUM(V309:Z309)</f>
        <v>0</v>
      </c>
      <c r="AC309" s="32"/>
      <c r="AD309" s="188"/>
    </row>
    <row r="310" spans="2:30">
      <c r="B310" s="19" t="s">
        <v>34</v>
      </c>
      <c r="C310" s="33">
        <f t="shared" ref="C310:M310" si="79">C55</f>
        <v>39985.336519634919</v>
      </c>
      <c r="D310" s="33">
        <f t="shared" si="79"/>
        <v>75000</v>
      </c>
      <c r="E310" s="33">
        <f t="shared" si="79"/>
        <v>0</v>
      </c>
      <c r="F310" s="33">
        <f t="shared" si="79"/>
        <v>0</v>
      </c>
      <c r="G310" s="33">
        <f t="shared" si="79"/>
        <v>0</v>
      </c>
      <c r="H310" s="33">
        <f t="shared" si="79"/>
        <v>0</v>
      </c>
      <c r="I310" s="33">
        <f t="shared" si="79"/>
        <v>0</v>
      </c>
      <c r="J310" s="33">
        <f t="shared" si="79"/>
        <v>0</v>
      </c>
      <c r="K310" s="33">
        <f t="shared" si="79"/>
        <v>0</v>
      </c>
      <c r="L310" s="33">
        <f t="shared" si="79"/>
        <v>0</v>
      </c>
      <c r="M310" s="365">
        <f t="shared" si="79"/>
        <v>0</v>
      </c>
      <c r="O310" s="19" t="s">
        <v>34</v>
      </c>
      <c r="P310" s="43">
        <f t="shared" ref="P310:Z310" si="80">P55</f>
        <v>17.593548068639365</v>
      </c>
      <c r="Q310" s="43">
        <f t="shared" si="80"/>
        <v>27.794950399771679</v>
      </c>
      <c r="R310" s="43">
        <f t="shared" si="80"/>
        <v>0</v>
      </c>
      <c r="S310" s="43">
        <f t="shared" si="80"/>
        <v>0</v>
      </c>
      <c r="T310" s="43">
        <f t="shared" si="80"/>
        <v>0</v>
      </c>
      <c r="U310" s="43">
        <f t="shared" si="80"/>
        <v>0</v>
      </c>
      <c r="V310" s="43">
        <f t="shared" si="80"/>
        <v>0</v>
      </c>
      <c r="W310" s="43">
        <f t="shared" si="80"/>
        <v>0</v>
      </c>
      <c r="X310" s="43">
        <f t="shared" si="80"/>
        <v>0</v>
      </c>
      <c r="Y310" s="43">
        <f t="shared" si="80"/>
        <v>0</v>
      </c>
      <c r="Z310" s="43">
        <f t="shared" si="80"/>
        <v>0</v>
      </c>
      <c r="AA310" s="125" t="e">
        <f>(Z310/U310)^(1/5)-1</f>
        <v>#DIV/0!</v>
      </c>
      <c r="AB310" s="181">
        <f>SUM(V310:Z310)</f>
        <v>0</v>
      </c>
      <c r="AC310" s="32"/>
      <c r="AD310" s="188"/>
    </row>
    <row r="311" spans="2:30">
      <c r="B311" s="27" t="s">
        <v>30</v>
      </c>
      <c r="C311" s="35">
        <f t="shared" ref="C311:D311" si="81">C310+C309</f>
        <v>19024119.772373602</v>
      </c>
      <c r="D311" s="35">
        <f t="shared" si="81"/>
        <v>12999554.544593539</v>
      </c>
      <c r="E311" s="35">
        <f>E310+E309</f>
        <v>0</v>
      </c>
      <c r="F311" s="35">
        <f t="shared" ref="F311:I311" si="82">F310+F309</f>
        <v>0</v>
      </c>
      <c r="G311" s="35">
        <f t="shared" si="82"/>
        <v>0</v>
      </c>
      <c r="H311" s="35">
        <f t="shared" si="82"/>
        <v>0</v>
      </c>
      <c r="I311" s="35">
        <f t="shared" si="82"/>
        <v>0</v>
      </c>
      <c r="J311" s="35">
        <f t="shared" ref="J311:K311" si="83">J310+J309</f>
        <v>0</v>
      </c>
      <c r="K311" s="35">
        <f t="shared" si="83"/>
        <v>0</v>
      </c>
      <c r="L311" s="35">
        <f t="shared" ref="L311:M311" si="84">L310+L309</f>
        <v>0</v>
      </c>
      <c r="M311" s="366">
        <f t="shared" si="84"/>
        <v>0</v>
      </c>
      <c r="O311" s="27" t="s">
        <v>30</v>
      </c>
      <c r="P311" s="44">
        <f t="shared" ref="P311:W311" si="85">P310+P309</f>
        <v>382.25682098868845</v>
      </c>
      <c r="Q311" s="44">
        <f t="shared" si="85"/>
        <v>247.34892365305473</v>
      </c>
      <c r="R311" s="44">
        <f t="shared" si="85"/>
        <v>0</v>
      </c>
      <c r="S311" s="44">
        <f t="shared" si="85"/>
        <v>0</v>
      </c>
      <c r="T311" s="44">
        <f t="shared" si="85"/>
        <v>0</v>
      </c>
      <c r="U311" s="44">
        <f t="shared" si="85"/>
        <v>0</v>
      </c>
      <c r="V311" s="44">
        <f t="shared" si="85"/>
        <v>0</v>
      </c>
      <c r="W311" s="44">
        <f t="shared" si="85"/>
        <v>0</v>
      </c>
      <c r="X311" s="44">
        <f t="shared" ref="X311:Y311" si="86">X310+X309</f>
        <v>0</v>
      </c>
      <c r="Y311" s="44">
        <f t="shared" si="86"/>
        <v>0</v>
      </c>
      <c r="Z311" s="44">
        <f t="shared" ref="Z311" si="87">Z310+Z309</f>
        <v>0</v>
      </c>
      <c r="AA311" s="184" t="e">
        <f>(Z311/U311)^(1/5)-1</f>
        <v>#DIV/0!</v>
      </c>
      <c r="AB311" s="181">
        <f>SUM(V311:Z311)</f>
        <v>0</v>
      </c>
      <c r="AC311" s="32"/>
      <c r="AD311" s="188"/>
    </row>
    <row r="312" spans="2:30">
      <c r="B312" s="14" t="s">
        <v>35</v>
      </c>
      <c r="C312" s="25"/>
      <c r="D312" s="25">
        <f t="shared" ref="D312:L312" si="88">D309/C309-1</f>
        <v>-0.31919179205853787</v>
      </c>
      <c r="E312" s="25">
        <f t="shared" si="88"/>
        <v>-1</v>
      </c>
      <c r="F312" s="25" t="e">
        <f t="shared" si="88"/>
        <v>#DIV/0!</v>
      </c>
      <c r="G312" s="25" t="e">
        <f t="shared" si="88"/>
        <v>#DIV/0!</v>
      </c>
      <c r="H312" s="25" t="e">
        <f t="shared" si="88"/>
        <v>#DIV/0!</v>
      </c>
      <c r="I312" s="25" t="e">
        <f t="shared" si="88"/>
        <v>#DIV/0!</v>
      </c>
      <c r="J312" s="25" t="e">
        <f t="shared" si="88"/>
        <v>#DIV/0!</v>
      </c>
      <c r="K312" s="25" t="e">
        <f t="shared" si="88"/>
        <v>#DIV/0!</v>
      </c>
      <c r="L312" s="25" t="e">
        <f t="shared" si="88"/>
        <v>#DIV/0!</v>
      </c>
      <c r="M312" s="367" t="e">
        <f t="shared" ref="M312:M313" si="89">M309/L309-1</f>
        <v>#DIV/0!</v>
      </c>
      <c r="O312" s="14" t="s">
        <v>35</v>
      </c>
      <c r="P312" s="25"/>
      <c r="Q312" s="25">
        <f t="shared" ref="Q312:Y312" si="90">Q309/P309-1</f>
        <v>-0.39792682850894234</v>
      </c>
      <c r="R312" s="25">
        <f t="shared" si="90"/>
        <v>-1</v>
      </c>
      <c r="S312" s="25" t="e">
        <f t="shared" si="90"/>
        <v>#DIV/0!</v>
      </c>
      <c r="T312" s="25" t="e">
        <f t="shared" si="90"/>
        <v>#DIV/0!</v>
      </c>
      <c r="U312" s="25" t="e">
        <f t="shared" si="90"/>
        <v>#DIV/0!</v>
      </c>
      <c r="V312" s="25" t="e">
        <f t="shared" si="90"/>
        <v>#DIV/0!</v>
      </c>
      <c r="W312" s="25" t="e">
        <f t="shared" si="90"/>
        <v>#DIV/0!</v>
      </c>
      <c r="X312" s="25" t="e">
        <f t="shared" si="90"/>
        <v>#DIV/0!</v>
      </c>
      <c r="Y312" s="25" t="e">
        <f t="shared" si="90"/>
        <v>#DIV/0!</v>
      </c>
      <c r="Z312" s="25" t="e">
        <f t="shared" ref="Z312:Z313" si="91">Z309/Y309-1</f>
        <v>#DIV/0!</v>
      </c>
      <c r="AB312" s="25" t="e">
        <f>AB310/AB311</f>
        <v>#DIV/0!</v>
      </c>
    </row>
    <row r="313" spans="2:30">
      <c r="B313" s="37" t="s">
        <v>36</v>
      </c>
      <c r="C313" s="39"/>
      <c r="D313" s="39">
        <f t="shared" ref="D313:L313" si="92">D310/C310-1</f>
        <v>0.87568760270833357</v>
      </c>
      <c r="E313" s="39">
        <f t="shared" si="92"/>
        <v>-1</v>
      </c>
      <c r="F313" s="39" t="e">
        <f t="shared" si="92"/>
        <v>#DIV/0!</v>
      </c>
      <c r="G313" s="39" t="e">
        <f t="shared" si="92"/>
        <v>#DIV/0!</v>
      </c>
      <c r="H313" s="39" t="e">
        <f t="shared" si="92"/>
        <v>#DIV/0!</v>
      </c>
      <c r="I313" s="39" t="e">
        <f t="shared" si="92"/>
        <v>#DIV/0!</v>
      </c>
      <c r="J313" s="39" t="e">
        <f t="shared" si="92"/>
        <v>#DIV/0!</v>
      </c>
      <c r="K313" s="39" t="e">
        <f t="shared" si="92"/>
        <v>#DIV/0!</v>
      </c>
      <c r="L313" s="39" t="e">
        <f t="shared" si="92"/>
        <v>#DIV/0!</v>
      </c>
      <c r="M313" s="368" t="e">
        <f t="shared" si="89"/>
        <v>#DIV/0!</v>
      </c>
      <c r="O313" s="37" t="s">
        <v>39</v>
      </c>
      <c r="P313" s="39"/>
      <c r="Q313" s="39">
        <f t="shared" ref="Q313:Y313" si="93">Q310/P310-1</f>
        <v>0.57983769341650837</v>
      </c>
      <c r="R313" s="39">
        <f t="shared" si="93"/>
        <v>-1</v>
      </c>
      <c r="S313" s="39" t="e">
        <f t="shared" si="93"/>
        <v>#DIV/0!</v>
      </c>
      <c r="T313" s="39" t="e">
        <f t="shared" si="93"/>
        <v>#DIV/0!</v>
      </c>
      <c r="U313" s="39" t="e">
        <f t="shared" si="93"/>
        <v>#DIV/0!</v>
      </c>
      <c r="V313" s="39" t="e">
        <f t="shared" si="93"/>
        <v>#DIV/0!</v>
      </c>
      <c r="W313" s="39" t="e">
        <f t="shared" si="93"/>
        <v>#DIV/0!</v>
      </c>
      <c r="X313" s="39" t="e">
        <f t="shared" si="93"/>
        <v>#DIV/0!</v>
      </c>
      <c r="Y313" s="39" t="e">
        <f t="shared" si="93"/>
        <v>#DIV/0!</v>
      </c>
      <c r="Z313" s="39" t="e">
        <f t="shared" si="91"/>
        <v>#DIV/0!</v>
      </c>
    </row>
    <row r="314" spans="2:30">
      <c r="B314" s="40" t="s">
        <v>37</v>
      </c>
      <c r="C314" s="41">
        <f t="shared" ref="C314:H314" si="94">C310/C311</f>
        <v>2.1018232116946996E-3</v>
      </c>
      <c r="D314" s="41">
        <f t="shared" si="94"/>
        <v>5.7694284633154746E-3</v>
      </c>
      <c r="E314" s="41" t="e">
        <f t="shared" si="94"/>
        <v>#DIV/0!</v>
      </c>
      <c r="F314" s="41" t="e">
        <f t="shared" si="94"/>
        <v>#DIV/0!</v>
      </c>
      <c r="G314" s="41" t="e">
        <f t="shared" si="94"/>
        <v>#DIV/0!</v>
      </c>
      <c r="H314" s="41" t="e">
        <f t="shared" si="94"/>
        <v>#DIV/0!</v>
      </c>
      <c r="I314" s="41" t="e">
        <f>I310/I311</f>
        <v>#DIV/0!</v>
      </c>
      <c r="J314" s="41" t="e">
        <f>J310/J311</f>
        <v>#DIV/0!</v>
      </c>
      <c r="K314" s="41" t="e">
        <f>K310/K311</f>
        <v>#DIV/0!</v>
      </c>
      <c r="L314" s="41" t="e">
        <f>L310/L311</f>
        <v>#DIV/0!</v>
      </c>
      <c r="M314" s="369" t="e">
        <f t="shared" ref="M314" si="95">M310/M311</f>
        <v>#DIV/0!</v>
      </c>
      <c r="O314" s="37" t="s">
        <v>37</v>
      </c>
      <c r="P314" s="45">
        <f t="shared" ref="P314:U314" si="96">P310/P311</f>
        <v>4.6025465348491411E-2</v>
      </c>
      <c r="Q314" s="45">
        <f t="shared" si="96"/>
        <v>0.1123714224799232</v>
      </c>
      <c r="R314" s="45" t="e">
        <f t="shared" si="96"/>
        <v>#DIV/0!</v>
      </c>
      <c r="S314" s="45" t="e">
        <f t="shared" si="96"/>
        <v>#DIV/0!</v>
      </c>
      <c r="T314" s="45" t="e">
        <f t="shared" si="96"/>
        <v>#DIV/0!</v>
      </c>
      <c r="U314" s="45" t="e">
        <f t="shared" si="96"/>
        <v>#DIV/0!</v>
      </c>
      <c r="V314" s="45" t="e">
        <f>V310/V311</f>
        <v>#DIV/0!</v>
      </c>
      <c r="W314" s="45" t="e">
        <f>W310/W311</f>
        <v>#DIV/0!</v>
      </c>
      <c r="X314" s="45" t="e">
        <f>X310/X311</f>
        <v>#DIV/0!</v>
      </c>
      <c r="Y314" s="45" t="e">
        <f>Y310/Y311</f>
        <v>#DIV/0!</v>
      </c>
      <c r="Z314" s="45" t="e">
        <f t="shared" ref="Z314" si="97">Z310/Z311</f>
        <v>#DIV/0!</v>
      </c>
    </row>
    <row r="315" spans="2:30">
      <c r="B315" s="170"/>
      <c r="C315" s="172"/>
      <c r="D315" s="172"/>
      <c r="E315" s="172"/>
      <c r="F315" s="172"/>
      <c r="G315" s="172"/>
      <c r="H315" s="172"/>
      <c r="I315" s="172"/>
      <c r="J315" s="172"/>
      <c r="K315" s="172"/>
      <c r="L315" s="172"/>
      <c r="M315" s="172"/>
      <c r="V315" s="12"/>
      <c r="W315" s="12"/>
      <c r="X315" s="12"/>
      <c r="Y315" s="12"/>
      <c r="Z315" s="12"/>
    </row>
    <row r="316" spans="2:30" ht="18">
      <c r="B316" s="168" t="s">
        <v>239</v>
      </c>
      <c r="C316" s="20"/>
      <c r="D316" s="20"/>
      <c r="E316" s="20"/>
      <c r="F316" s="20"/>
      <c r="G316" s="20"/>
      <c r="H316" s="20"/>
      <c r="I316" s="20"/>
      <c r="J316" s="20"/>
      <c r="K316" s="20"/>
      <c r="L316" s="20"/>
      <c r="M316" s="20"/>
      <c r="N316" s="20"/>
      <c r="O316" s="168" t="str">
        <f>B316</f>
        <v>Fronthaul transceivers - 25G Duplex versus Bidirectional</v>
      </c>
    </row>
    <row r="317" spans="2:30">
      <c r="B317" s="23"/>
      <c r="C317" s="20"/>
      <c r="D317" s="20"/>
      <c r="E317" s="20"/>
      <c r="F317" s="20"/>
      <c r="G317" s="20"/>
      <c r="H317" s="20"/>
      <c r="I317" s="20"/>
      <c r="J317" s="20"/>
      <c r="K317" s="20"/>
      <c r="L317" s="20"/>
      <c r="M317" s="20"/>
      <c r="N317" s="20"/>
      <c r="O317" s="20"/>
    </row>
    <row r="318" spans="2:30">
      <c r="B318" s="23"/>
      <c r="C318" s="20"/>
      <c r="D318" s="20"/>
      <c r="E318" s="20"/>
      <c r="F318" s="20"/>
      <c r="G318" s="20"/>
      <c r="H318" s="20"/>
      <c r="I318" s="20"/>
      <c r="J318" s="20"/>
      <c r="K318" s="20"/>
      <c r="L318" s="20"/>
      <c r="M318" s="20"/>
      <c r="N318" s="20"/>
      <c r="O318" s="20"/>
    </row>
    <row r="319" spans="2:30">
      <c r="B319" s="23"/>
      <c r="C319" s="20"/>
      <c r="D319" s="20"/>
      <c r="E319" s="20"/>
      <c r="F319" s="20"/>
      <c r="G319" s="20"/>
      <c r="H319" s="20"/>
      <c r="I319" s="20"/>
      <c r="J319" s="20"/>
      <c r="K319" s="20"/>
      <c r="L319" s="20"/>
      <c r="M319" s="20"/>
      <c r="N319" s="20"/>
      <c r="O319" s="20"/>
    </row>
    <row r="320" spans="2:30">
      <c r="B320" s="23"/>
      <c r="C320" s="20"/>
      <c r="D320" s="20"/>
      <c r="E320" s="20"/>
      <c r="F320" s="20"/>
      <c r="G320" s="20"/>
      <c r="H320" s="20"/>
      <c r="I320" s="20"/>
      <c r="J320" s="20"/>
      <c r="K320" s="20"/>
      <c r="L320" s="20"/>
      <c r="M320" s="20"/>
      <c r="N320" s="20"/>
      <c r="O320" s="20"/>
    </row>
    <row r="321" spans="2:29">
      <c r="B321" s="23"/>
      <c r="C321" s="20"/>
      <c r="D321" s="20"/>
      <c r="E321" s="20"/>
      <c r="F321" s="20"/>
      <c r="G321" s="20"/>
      <c r="H321" s="20"/>
      <c r="I321" s="20"/>
      <c r="J321" s="20"/>
      <c r="K321" s="20"/>
      <c r="L321" s="20"/>
      <c r="M321" s="20"/>
      <c r="N321" s="20"/>
      <c r="O321" s="20"/>
    </row>
    <row r="322" spans="2:29">
      <c r="B322" s="23"/>
      <c r="C322" s="20"/>
      <c r="D322" s="20"/>
      <c r="E322" s="20"/>
      <c r="F322" s="20"/>
      <c r="G322" s="20"/>
      <c r="H322" s="20"/>
      <c r="I322" s="20"/>
      <c r="J322" s="20"/>
      <c r="K322" s="20"/>
      <c r="L322" s="20"/>
      <c r="M322" s="20"/>
      <c r="N322" s="20"/>
      <c r="O322" s="20"/>
    </row>
    <row r="323" spans="2:29">
      <c r="B323" s="23"/>
      <c r="C323" s="20"/>
      <c r="D323" s="20"/>
      <c r="E323" s="20"/>
      <c r="F323" s="20"/>
      <c r="G323" s="20"/>
      <c r="H323" s="20"/>
      <c r="I323" s="20"/>
      <c r="J323" s="20"/>
      <c r="K323" s="20"/>
      <c r="L323" s="20"/>
      <c r="M323" s="20"/>
      <c r="N323" s="20"/>
      <c r="O323" s="20"/>
    </row>
    <row r="324" spans="2:29">
      <c r="B324" s="23"/>
      <c r="C324" s="20"/>
      <c r="D324" s="20"/>
      <c r="E324" s="20"/>
      <c r="F324" s="20"/>
      <c r="G324" s="20"/>
      <c r="H324" s="20"/>
      <c r="I324" s="20"/>
      <c r="J324" s="20"/>
      <c r="K324" s="20"/>
      <c r="L324" s="20"/>
      <c r="M324" s="20"/>
      <c r="N324" s="20"/>
      <c r="O324" s="20"/>
    </row>
    <row r="325" spans="2:29">
      <c r="B325" s="23"/>
      <c r="C325" s="20"/>
      <c r="D325" s="20"/>
      <c r="E325" s="20"/>
      <c r="F325" s="20"/>
      <c r="G325" s="20"/>
      <c r="H325" s="20"/>
      <c r="I325" s="20"/>
      <c r="J325" s="20"/>
      <c r="K325" s="20"/>
      <c r="L325" s="20"/>
      <c r="M325" s="20"/>
      <c r="N325" s="20"/>
      <c r="O325" s="20"/>
    </row>
    <row r="326" spans="2:29">
      <c r="B326" s="23"/>
      <c r="C326" s="20"/>
      <c r="D326" s="20"/>
      <c r="E326" s="20"/>
      <c r="F326" s="20"/>
      <c r="G326" s="20"/>
      <c r="H326" s="20"/>
      <c r="I326" s="20"/>
      <c r="J326" s="20"/>
      <c r="K326" s="20"/>
      <c r="L326" s="20"/>
      <c r="M326" s="20"/>
      <c r="N326" s="20"/>
      <c r="O326" s="20"/>
    </row>
    <row r="327" spans="2:29">
      <c r="B327" s="23"/>
      <c r="C327" s="20"/>
      <c r="D327" s="20"/>
      <c r="E327" s="20"/>
      <c r="F327" s="20"/>
      <c r="G327" s="20"/>
      <c r="H327" s="20"/>
      <c r="I327" s="20"/>
      <c r="J327" s="20"/>
      <c r="K327" s="20"/>
      <c r="L327" s="20"/>
      <c r="M327" s="20"/>
      <c r="N327" s="20"/>
      <c r="O327" s="20"/>
    </row>
    <row r="328" spans="2:29">
      <c r="B328" s="23"/>
      <c r="C328" s="20"/>
      <c r="D328" s="20"/>
      <c r="E328" s="20"/>
      <c r="F328" s="20"/>
      <c r="G328" s="20"/>
      <c r="H328" s="20"/>
      <c r="I328" s="20"/>
      <c r="J328" s="20"/>
      <c r="K328" s="20"/>
      <c r="L328" s="20"/>
      <c r="M328" s="20"/>
      <c r="N328" s="20"/>
      <c r="O328" s="20"/>
    </row>
    <row r="329" spans="2:29">
      <c r="B329" s="23"/>
      <c r="C329" s="20"/>
      <c r="D329" s="20"/>
      <c r="E329" s="20"/>
      <c r="F329" s="20"/>
      <c r="G329" s="20"/>
      <c r="H329" s="20"/>
      <c r="I329" s="20"/>
      <c r="J329" s="20"/>
      <c r="K329" s="20"/>
      <c r="L329" s="20"/>
      <c r="M329" s="20"/>
      <c r="N329" s="20"/>
      <c r="O329" s="20"/>
    </row>
    <row r="330" spans="2:29">
      <c r="B330" s="23"/>
      <c r="C330" s="20"/>
      <c r="D330" s="20"/>
      <c r="E330" s="20"/>
      <c r="F330" s="20"/>
      <c r="G330" s="20"/>
      <c r="H330" s="20"/>
      <c r="I330" s="20"/>
      <c r="J330" s="20"/>
      <c r="K330" s="20"/>
      <c r="L330" s="20"/>
      <c r="M330" s="20"/>
      <c r="N330" s="20"/>
      <c r="O330" s="20"/>
    </row>
    <row r="331" spans="2:29">
      <c r="B331" s="23"/>
      <c r="C331" s="20"/>
      <c r="D331" s="20"/>
      <c r="E331" s="20"/>
      <c r="F331" s="20"/>
      <c r="G331" s="20"/>
      <c r="H331" s="20"/>
      <c r="I331" s="20"/>
      <c r="J331" s="20"/>
      <c r="K331" s="20"/>
      <c r="L331" s="20"/>
      <c r="M331" s="20"/>
      <c r="N331" s="20"/>
      <c r="O331" s="20"/>
    </row>
    <row r="332" spans="2:29">
      <c r="B332" s="23"/>
      <c r="C332" s="20"/>
      <c r="D332" s="20"/>
      <c r="E332" s="20"/>
      <c r="F332" s="20"/>
      <c r="G332" s="20"/>
      <c r="H332" s="20"/>
      <c r="I332" s="20"/>
      <c r="J332" s="20"/>
      <c r="K332" s="20"/>
      <c r="L332" s="20"/>
      <c r="M332" s="20"/>
      <c r="N332" s="20"/>
      <c r="O332" s="20"/>
    </row>
    <row r="333" spans="2:29">
      <c r="B333" s="23"/>
      <c r="C333" s="20"/>
      <c r="D333" s="20"/>
      <c r="E333" s="20"/>
      <c r="F333" s="20"/>
      <c r="G333" s="20"/>
      <c r="H333" s="20"/>
      <c r="I333" s="20"/>
      <c r="J333" s="20"/>
      <c r="K333" s="20"/>
      <c r="L333" s="20"/>
      <c r="M333" s="20"/>
      <c r="N333" s="20"/>
      <c r="O333" s="20"/>
    </row>
    <row r="334" spans="2:29">
      <c r="B334" s="23"/>
      <c r="C334" s="20"/>
      <c r="D334" s="20"/>
      <c r="E334" s="20"/>
      <c r="F334" s="20"/>
      <c r="G334" s="20"/>
      <c r="H334" s="20"/>
      <c r="I334" s="20"/>
      <c r="J334" s="20"/>
      <c r="K334" s="20"/>
      <c r="L334" s="20"/>
      <c r="M334" s="20"/>
      <c r="N334" s="20"/>
      <c r="O334" s="20"/>
    </row>
    <row r="335" spans="2:29">
      <c r="B335" s="23"/>
      <c r="C335" s="20"/>
      <c r="D335" s="20"/>
      <c r="E335" s="20"/>
      <c r="F335" s="20"/>
      <c r="G335" s="20"/>
      <c r="H335" s="20"/>
      <c r="I335" s="20"/>
      <c r="J335" s="20"/>
      <c r="K335" s="20"/>
      <c r="L335" s="20"/>
      <c r="M335" s="20"/>
      <c r="N335" s="20"/>
      <c r="O335" s="20"/>
    </row>
    <row r="336" spans="2:29" ht="15.75">
      <c r="B336" s="29" t="s">
        <v>244</v>
      </c>
      <c r="O336" s="29" t="s">
        <v>242</v>
      </c>
      <c r="AA336" s="112" t="s">
        <v>27</v>
      </c>
      <c r="AC336" s="31"/>
    </row>
    <row r="337" spans="2:30">
      <c r="B337" s="154" t="s">
        <v>28</v>
      </c>
      <c r="C337" s="114">
        <v>2016</v>
      </c>
      <c r="D337" s="114">
        <v>2017</v>
      </c>
      <c r="E337" s="114">
        <v>2018</v>
      </c>
      <c r="F337" s="114">
        <v>2019</v>
      </c>
      <c r="G337" s="114">
        <v>2020</v>
      </c>
      <c r="H337" s="114">
        <v>2021</v>
      </c>
      <c r="I337" s="114">
        <v>2022</v>
      </c>
      <c r="J337" s="114">
        <v>2023</v>
      </c>
      <c r="K337" s="114">
        <v>2024</v>
      </c>
      <c r="L337" s="114">
        <v>2025</v>
      </c>
      <c r="M337" s="114">
        <v>2026</v>
      </c>
      <c r="O337" s="154" t="s">
        <v>38</v>
      </c>
      <c r="P337" s="114">
        <v>2016</v>
      </c>
      <c r="Q337" s="114">
        <v>2017</v>
      </c>
      <c r="R337" s="114">
        <v>2018</v>
      </c>
      <c r="S337" s="114">
        <v>2019</v>
      </c>
      <c r="T337" s="114">
        <v>2020</v>
      </c>
      <c r="U337" s="114">
        <v>2021</v>
      </c>
      <c r="V337" s="114">
        <v>2022</v>
      </c>
      <c r="W337" s="114">
        <v>2023</v>
      </c>
      <c r="X337" s="114">
        <v>2024</v>
      </c>
      <c r="Y337" s="114">
        <v>2025</v>
      </c>
      <c r="Z337" s="114">
        <v>2026</v>
      </c>
      <c r="AA337" s="118" t="str">
        <f>$AA$52</f>
        <v>2021-2026</v>
      </c>
    </row>
    <row r="338" spans="2:30">
      <c r="B338" s="18" t="s">
        <v>240</v>
      </c>
      <c r="C338" s="34">
        <f>Fronthaul!E15+Fronthaul!E17</f>
        <v>450</v>
      </c>
      <c r="D338" s="34">
        <f>Fronthaul!F15+Fronthaul!F17</f>
        <v>74000</v>
      </c>
      <c r="E338" s="34">
        <f>Fronthaul!G15+Fronthaul!G17</f>
        <v>0</v>
      </c>
      <c r="F338" s="34">
        <f>Fronthaul!H15+Fronthaul!H17</f>
        <v>0</v>
      </c>
      <c r="G338" s="34">
        <f>Fronthaul!I15+Fronthaul!I17</f>
        <v>0</v>
      </c>
      <c r="H338" s="34">
        <f>Fronthaul!J15+Fronthaul!J17</f>
        <v>0</v>
      </c>
      <c r="I338" s="34">
        <f>Fronthaul!K15+Fronthaul!K17</f>
        <v>0</v>
      </c>
      <c r="J338" s="34">
        <f>Fronthaul!L15+Fronthaul!L17</f>
        <v>0</v>
      </c>
      <c r="K338" s="34">
        <f>Fronthaul!M15+Fronthaul!M17</f>
        <v>0</v>
      </c>
      <c r="L338" s="34">
        <f>Fronthaul!N15+Fronthaul!N17</f>
        <v>0</v>
      </c>
      <c r="M338" s="363">
        <f>Fronthaul!O15+Fronthaul!O17</f>
        <v>0</v>
      </c>
      <c r="O338" s="18" t="s">
        <v>240</v>
      </c>
      <c r="P338" s="42">
        <f>Fronthaul!E60+Fronthaul!E62</f>
        <v>5.6571835065807707E-2</v>
      </c>
      <c r="Q338" s="42">
        <f>Fronthaul!F60+Fronthaul!F62</f>
        <v>8.125</v>
      </c>
      <c r="R338" s="42">
        <f>Fronthaul!G60+Fronthaul!G62</f>
        <v>0</v>
      </c>
      <c r="S338" s="42">
        <f>Fronthaul!H60+Fronthaul!H62</f>
        <v>0</v>
      </c>
      <c r="T338" s="42">
        <f>Fronthaul!I60+Fronthaul!I62</f>
        <v>0</v>
      </c>
      <c r="U338" s="42">
        <f>Fronthaul!J60+Fronthaul!J62</f>
        <v>0</v>
      </c>
      <c r="V338" s="42">
        <f>Fronthaul!K60+Fronthaul!K62</f>
        <v>0</v>
      </c>
      <c r="W338" s="42">
        <f>Fronthaul!L60+Fronthaul!L62</f>
        <v>0</v>
      </c>
      <c r="X338" s="42">
        <f>Fronthaul!M60+Fronthaul!M62</f>
        <v>0</v>
      </c>
      <c r="Y338" s="42">
        <f>Fronthaul!N60+Fronthaul!N62</f>
        <v>0</v>
      </c>
      <c r="Z338" s="42">
        <f>Fronthaul!O60+Fronthaul!O62</f>
        <v>0</v>
      </c>
      <c r="AA338" s="123" t="e">
        <f>(Z338/U338)^(1/5)-1</f>
        <v>#DIV/0!</v>
      </c>
      <c r="AC338" s="32"/>
      <c r="AD338" s="188"/>
    </row>
    <row r="339" spans="2:30">
      <c r="B339" s="19" t="s">
        <v>241</v>
      </c>
      <c r="C339" s="33">
        <f>Fronthaul!E16+Fronthaul!E18</f>
        <v>0</v>
      </c>
      <c r="D339" s="33">
        <f>Fronthaul!F16+Fronthaul!F18</f>
        <v>0</v>
      </c>
      <c r="E339" s="33">
        <f>Fronthaul!G16+Fronthaul!G18</f>
        <v>0</v>
      </c>
      <c r="F339" s="33">
        <f>Fronthaul!H16+Fronthaul!H18</f>
        <v>0</v>
      </c>
      <c r="G339" s="33">
        <f>Fronthaul!I16+Fronthaul!I18</f>
        <v>0</v>
      </c>
      <c r="H339" s="33">
        <f>Fronthaul!J16+Fronthaul!J18</f>
        <v>0</v>
      </c>
      <c r="I339" s="33">
        <f>Fronthaul!K16+Fronthaul!K18</f>
        <v>0</v>
      </c>
      <c r="J339" s="33">
        <f>Fronthaul!L16+Fronthaul!L18</f>
        <v>0</v>
      </c>
      <c r="K339" s="33">
        <f>Fronthaul!M16+Fronthaul!M18</f>
        <v>0</v>
      </c>
      <c r="L339" s="33">
        <f>Fronthaul!N16+Fronthaul!N18</f>
        <v>0</v>
      </c>
      <c r="M339" s="365">
        <f>Fronthaul!O16+Fronthaul!O18</f>
        <v>0</v>
      </c>
      <c r="O339" s="19" t="s">
        <v>241</v>
      </c>
      <c r="P339" s="43"/>
      <c r="Q339" s="43"/>
      <c r="R339" s="43">
        <f>Fronthaul!G61+Fronthaul!G63</f>
        <v>0</v>
      </c>
      <c r="S339" s="43">
        <f>Fronthaul!H61+Fronthaul!H63</f>
        <v>0</v>
      </c>
      <c r="T339" s="43">
        <f>Fronthaul!I61+Fronthaul!I63</f>
        <v>0</v>
      </c>
      <c r="U339" s="43">
        <f>Fronthaul!J61+Fronthaul!J63</f>
        <v>0</v>
      </c>
      <c r="V339" s="43">
        <f>Fronthaul!K61+Fronthaul!K63</f>
        <v>0</v>
      </c>
      <c r="W339" s="43">
        <f>Fronthaul!L61+Fronthaul!L63</f>
        <v>0</v>
      </c>
      <c r="X339" s="43">
        <f>Fronthaul!M61+Fronthaul!M63</f>
        <v>0</v>
      </c>
      <c r="Y339" s="43">
        <f>Fronthaul!N61+Fronthaul!N63</f>
        <v>0</v>
      </c>
      <c r="Z339" s="43">
        <f>Fronthaul!O61+Fronthaul!O63</f>
        <v>0</v>
      </c>
      <c r="AA339" s="125" t="e">
        <f>(Z339/U339)^(1/5)-1</f>
        <v>#DIV/0!</v>
      </c>
      <c r="AC339" s="32"/>
      <c r="AD339" s="188"/>
    </row>
    <row r="340" spans="2:30">
      <c r="B340" s="27" t="s">
        <v>30</v>
      </c>
      <c r="C340" s="35">
        <f t="shared" ref="C340:D340" si="98">C339+C338</f>
        <v>450</v>
      </c>
      <c r="D340" s="35">
        <f t="shared" si="98"/>
        <v>74000</v>
      </c>
      <c r="E340" s="35">
        <f>E339+E338</f>
        <v>0</v>
      </c>
      <c r="F340" s="35">
        <f t="shared" ref="F340:K340" si="99">F339+F338</f>
        <v>0</v>
      </c>
      <c r="G340" s="35">
        <f t="shared" si="99"/>
        <v>0</v>
      </c>
      <c r="H340" s="35">
        <f t="shared" si="99"/>
        <v>0</v>
      </c>
      <c r="I340" s="35">
        <f t="shared" si="99"/>
        <v>0</v>
      </c>
      <c r="J340" s="35">
        <f t="shared" si="99"/>
        <v>0</v>
      </c>
      <c r="K340" s="35">
        <f t="shared" si="99"/>
        <v>0</v>
      </c>
      <c r="L340" s="35">
        <f t="shared" ref="L340:M340" si="100">L339+L338</f>
        <v>0</v>
      </c>
      <c r="M340" s="366">
        <f t="shared" si="100"/>
        <v>0</v>
      </c>
      <c r="O340" s="27" t="s">
        <v>30</v>
      </c>
      <c r="P340" s="44">
        <f t="shared" ref="P340:X340" si="101">P339+P338</f>
        <v>5.6571835065807707E-2</v>
      </c>
      <c r="Q340" s="44">
        <f t="shared" si="101"/>
        <v>8.125</v>
      </c>
      <c r="R340" s="44">
        <f t="shared" si="101"/>
        <v>0</v>
      </c>
      <c r="S340" s="44">
        <f t="shared" si="101"/>
        <v>0</v>
      </c>
      <c r="T340" s="44">
        <f t="shared" si="101"/>
        <v>0</v>
      </c>
      <c r="U340" s="44">
        <f t="shared" si="101"/>
        <v>0</v>
      </c>
      <c r="V340" s="44">
        <f t="shared" si="101"/>
        <v>0</v>
      </c>
      <c r="W340" s="44">
        <f t="shared" si="101"/>
        <v>0</v>
      </c>
      <c r="X340" s="44">
        <f t="shared" si="101"/>
        <v>0</v>
      </c>
      <c r="Y340" s="44">
        <f t="shared" ref="Y340:Z340" si="102">Y339+Y338</f>
        <v>0</v>
      </c>
      <c r="Z340" s="44">
        <f t="shared" si="102"/>
        <v>0</v>
      </c>
      <c r="AA340" s="184" t="e">
        <f>(Z340/U340)^(1/5)-1</f>
        <v>#DIV/0!</v>
      </c>
      <c r="AC340" s="32"/>
      <c r="AD340" s="188"/>
    </row>
    <row r="341" spans="2:30">
      <c r="B341" s="14" t="s">
        <v>35</v>
      </c>
      <c r="C341" s="25"/>
      <c r="D341" s="25">
        <f t="shared" ref="D341:D342" si="103">D338/C338-1</f>
        <v>163.44444444444446</v>
      </c>
      <c r="E341" s="25">
        <f t="shared" ref="E341:E342" si="104">E338/D338-1</f>
        <v>-1</v>
      </c>
      <c r="F341" s="25" t="e">
        <f t="shared" ref="F341:F342" si="105">F338/E338-1</f>
        <v>#DIV/0!</v>
      </c>
      <c r="G341" s="25" t="e">
        <f t="shared" ref="G341:G342" si="106">G338/F338-1</f>
        <v>#DIV/0!</v>
      </c>
      <c r="H341" s="25" t="e">
        <f t="shared" ref="H341:H342" si="107">H338/G338-1</f>
        <v>#DIV/0!</v>
      </c>
      <c r="I341" s="25" t="e">
        <f t="shared" ref="I341:I342" si="108">I338/H338-1</f>
        <v>#DIV/0!</v>
      </c>
      <c r="J341" s="25" t="e">
        <f t="shared" ref="J341:J342" si="109">J338/I338-1</f>
        <v>#DIV/0!</v>
      </c>
      <c r="K341" s="25" t="e">
        <f t="shared" ref="K341:L342" si="110">K338/J338-1</f>
        <v>#DIV/0!</v>
      </c>
      <c r="L341" s="25" t="e">
        <f t="shared" si="110"/>
        <v>#DIV/0!</v>
      </c>
      <c r="M341" s="367" t="e">
        <f t="shared" ref="M341:M342" si="111">M338/L338-1</f>
        <v>#DIV/0!</v>
      </c>
      <c r="V341" s="12"/>
      <c r="W341" s="12"/>
      <c r="X341" s="12"/>
      <c r="Y341" s="12"/>
      <c r="Z341" s="12"/>
    </row>
    <row r="342" spans="2:30">
      <c r="B342" s="37" t="s">
        <v>36</v>
      </c>
      <c r="C342" s="39"/>
      <c r="D342" s="39" t="e">
        <f t="shared" si="103"/>
        <v>#DIV/0!</v>
      </c>
      <c r="E342" s="39" t="e">
        <f t="shared" si="104"/>
        <v>#DIV/0!</v>
      </c>
      <c r="F342" s="39" t="e">
        <f t="shared" si="105"/>
        <v>#DIV/0!</v>
      </c>
      <c r="G342" s="39" t="e">
        <f t="shared" si="106"/>
        <v>#DIV/0!</v>
      </c>
      <c r="H342" s="39" t="e">
        <f t="shared" si="107"/>
        <v>#DIV/0!</v>
      </c>
      <c r="I342" s="39" t="e">
        <f t="shared" si="108"/>
        <v>#DIV/0!</v>
      </c>
      <c r="J342" s="39" t="e">
        <f t="shared" si="109"/>
        <v>#DIV/0!</v>
      </c>
      <c r="K342" s="39" t="e">
        <f t="shared" si="110"/>
        <v>#DIV/0!</v>
      </c>
      <c r="L342" s="39" t="e">
        <f t="shared" si="110"/>
        <v>#DIV/0!</v>
      </c>
      <c r="M342" s="368" t="e">
        <f t="shared" si="111"/>
        <v>#DIV/0!</v>
      </c>
      <c r="V342" s="12"/>
      <c r="W342" s="12"/>
      <c r="X342" s="12"/>
      <c r="Y342" s="12"/>
      <c r="Z342" s="12"/>
    </row>
    <row r="343" spans="2:30">
      <c r="B343" s="171"/>
      <c r="C343" s="358"/>
      <c r="D343" s="358"/>
      <c r="E343" s="358"/>
      <c r="F343" s="358"/>
      <c r="G343" s="358"/>
      <c r="H343" s="358"/>
      <c r="I343" s="358"/>
      <c r="J343" s="358"/>
      <c r="K343" s="358"/>
      <c r="L343" s="358"/>
      <c r="M343" s="358"/>
      <c r="V343" s="12"/>
      <c r="W343" s="12"/>
      <c r="X343" s="12"/>
      <c r="Y343" s="12"/>
      <c r="Z343" s="12"/>
    </row>
    <row r="344" spans="2:30">
      <c r="B344" s="171"/>
      <c r="C344" s="358"/>
      <c r="D344" s="358"/>
      <c r="E344" s="358"/>
      <c r="F344" s="358"/>
      <c r="G344" s="358"/>
      <c r="H344" s="358"/>
      <c r="I344" s="358"/>
      <c r="J344" s="358"/>
      <c r="K344" s="358"/>
      <c r="L344" s="358"/>
      <c r="M344" s="358"/>
      <c r="V344" s="12"/>
      <c r="W344" s="12"/>
      <c r="X344" s="12"/>
      <c r="Y344" s="12"/>
      <c r="Z344" s="12"/>
    </row>
    <row r="345" spans="2:30" ht="14.55" customHeight="1">
      <c r="B345" s="168" t="s">
        <v>211</v>
      </c>
      <c r="O345" s="168" t="s">
        <v>212</v>
      </c>
    </row>
    <row r="356" spans="22:27">
      <c r="V356" s="215"/>
      <c r="W356" s="215"/>
      <c r="X356" s="215"/>
      <c r="Y356" s="215"/>
      <c r="Z356" s="215"/>
      <c r="AA356" s="214"/>
    </row>
    <row r="369" spans="2:30" ht="15.75">
      <c r="B369" s="29" t="str">
        <f>B345</f>
        <v>Midhaul/backhaul transceiver forecast - by speed - shipments</v>
      </c>
      <c r="O369" s="29" t="str">
        <f>O345</f>
        <v>Midhaul/backhaul transceiver forecast - by speed - revenues</v>
      </c>
      <c r="AA369" s="112" t="s">
        <v>27</v>
      </c>
    </row>
    <row r="370" spans="2:30">
      <c r="B370" s="154" t="s">
        <v>213</v>
      </c>
      <c r="C370" s="114">
        <v>2016</v>
      </c>
      <c r="D370" s="114">
        <v>2017</v>
      </c>
      <c r="E370" s="114">
        <v>2018</v>
      </c>
      <c r="F370" s="114">
        <v>2019</v>
      </c>
      <c r="G370" s="114">
        <v>2020</v>
      </c>
      <c r="H370" s="114">
        <v>2021</v>
      </c>
      <c r="I370" s="114">
        <v>2022</v>
      </c>
      <c r="J370" s="114">
        <v>2023</v>
      </c>
      <c r="K370" s="114">
        <v>2024</v>
      </c>
      <c r="L370" s="114">
        <v>2025</v>
      </c>
      <c r="M370" s="114">
        <v>2026</v>
      </c>
      <c r="O370" s="154" t="s">
        <v>128</v>
      </c>
      <c r="P370" s="114">
        <v>2016</v>
      </c>
      <c r="Q370" s="114">
        <v>2017</v>
      </c>
      <c r="R370" s="114">
        <v>2018</v>
      </c>
      <c r="S370" s="114">
        <v>2019</v>
      </c>
      <c r="T370" s="114">
        <v>2020</v>
      </c>
      <c r="U370" s="114">
        <v>2021</v>
      </c>
      <c r="V370" s="114">
        <v>2022</v>
      </c>
      <c r="W370" s="114">
        <v>2023</v>
      </c>
      <c r="X370" s="114">
        <v>2024</v>
      </c>
      <c r="Y370" s="114">
        <v>2025</v>
      </c>
      <c r="Z370" s="114">
        <v>2026</v>
      </c>
      <c r="AA370" s="243" t="str">
        <f>$AA$52</f>
        <v>2021-2026</v>
      </c>
    </row>
    <row r="371" spans="2:30">
      <c r="B371" s="202" t="s">
        <v>292</v>
      </c>
      <c r="C371" s="30">
        <f>SUM(Backhaul!E10:E12)</f>
        <v>645299.15212500002</v>
      </c>
      <c r="D371" s="30">
        <f>SUM(Backhaul!F10:F12)</f>
        <v>643657.505</v>
      </c>
      <c r="E371" s="30">
        <f>SUM(Backhaul!G10:G12)</f>
        <v>0</v>
      </c>
      <c r="F371" s="30">
        <f>SUM(Backhaul!H10:H12)</f>
        <v>0</v>
      </c>
      <c r="G371" s="30">
        <f>SUM(Backhaul!I10:I12)</f>
        <v>0</v>
      </c>
      <c r="H371" s="30">
        <f>SUM(Backhaul!J10:J12)</f>
        <v>0</v>
      </c>
      <c r="I371" s="30">
        <f>SUM(Backhaul!K10:K12)</f>
        <v>0</v>
      </c>
      <c r="J371" s="30">
        <f>SUM(Backhaul!L10:L12)</f>
        <v>0</v>
      </c>
      <c r="K371" s="30">
        <f>SUM(Backhaul!M10:M12)</f>
        <v>0</v>
      </c>
      <c r="L371" s="30">
        <f>SUM(Backhaul!N10:N12)</f>
        <v>0</v>
      </c>
      <c r="M371" s="363">
        <f>SUM(Backhaul!O10:O12)</f>
        <v>0</v>
      </c>
      <c r="N371" s="201"/>
      <c r="O371" s="202" t="str">
        <f>Summary!B371</f>
        <v>1 Gbps SFP</v>
      </c>
      <c r="P371" s="36">
        <f>SUM(Backhaul!E54:E56)</f>
        <v>10.851052830019253</v>
      </c>
      <c r="Q371" s="36">
        <f>SUM(Backhaul!F54:F56)</f>
        <v>9.0024916970179643</v>
      </c>
      <c r="R371" s="36">
        <f>SUM(Backhaul!G54:G56)</f>
        <v>0</v>
      </c>
      <c r="S371" s="36">
        <f>SUM(Backhaul!H54:H56)</f>
        <v>0</v>
      </c>
      <c r="T371" s="36">
        <f>SUM(Backhaul!I54:I56)</f>
        <v>0</v>
      </c>
      <c r="U371" s="36">
        <f>SUM(Backhaul!J54:J56)</f>
        <v>0</v>
      </c>
      <c r="V371" s="36">
        <f>SUM(Backhaul!K54:K56)</f>
        <v>0</v>
      </c>
      <c r="W371" s="36">
        <f>SUM(Backhaul!L54:L56)</f>
        <v>0</v>
      </c>
      <c r="X371" s="36">
        <f>SUM(Backhaul!M54:M56)</f>
        <v>0</v>
      </c>
      <c r="Y371" s="36">
        <f>SUM(Backhaul!N54:N56)</f>
        <v>0</v>
      </c>
      <c r="Z371" s="36">
        <f>SUM(Backhaul!O54:O56)</f>
        <v>0</v>
      </c>
      <c r="AA371" s="125" t="e">
        <f t="shared" ref="AA371:AA377" si="112">(Z371/U371)^(1/5)-1</f>
        <v>#DIV/0!</v>
      </c>
      <c r="AC371" s="236"/>
      <c r="AD371" s="237"/>
    </row>
    <row r="372" spans="2:30">
      <c r="B372" s="202" t="s">
        <v>293</v>
      </c>
      <c r="C372" s="30">
        <f>SUM(Backhaul!E13:E15)</f>
        <v>611911.03362</v>
      </c>
      <c r="D372" s="30">
        <f>SUM(Backhaul!F13:F15)</f>
        <v>631237.18920000002</v>
      </c>
      <c r="E372" s="30">
        <f>SUM(Backhaul!G13:G15)</f>
        <v>0</v>
      </c>
      <c r="F372" s="30">
        <f>SUM(Backhaul!H13:H15)</f>
        <v>0</v>
      </c>
      <c r="G372" s="30">
        <f>SUM(Backhaul!I13:I15)</f>
        <v>0</v>
      </c>
      <c r="H372" s="30">
        <f>SUM(Backhaul!J13:J15)</f>
        <v>0</v>
      </c>
      <c r="I372" s="30">
        <f>SUM(Backhaul!K13:K15)</f>
        <v>0</v>
      </c>
      <c r="J372" s="30">
        <f>SUM(Backhaul!L13:L15)</f>
        <v>0</v>
      </c>
      <c r="K372" s="30">
        <f>SUM(Backhaul!M13:M15)</f>
        <v>0</v>
      </c>
      <c r="L372" s="30">
        <f>SUM(Backhaul!N13:N15)</f>
        <v>0</v>
      </c>
      <c r="M372" s="370">
        <f>SUM(Backhaul!O13:O15)</f>
        <v>0</v>
      </c>
      <c r="N372" s="201"/>
      <c r="O372" s="202" t="str">
        <f>Summary!B372</f>
        <v>10 Gbps SFP+</v>
      </c>
      <c r="P372" s="36">
        <f>SUM(Backhaul!E57:E59)</f>
        <v>111.406702235095</v>
      </c>
      <c r="Q372" s="36">
        <f>SUM(Backhaul!F57:F59)</f>
        <v>94.048151738565593</v>
      </c>
      <c r="R372" s="36">
        <f>SUM(Backhaul!G57:G59)</f>
        <v>0</v>
      </c>
      <c r="S372" s="36">
        <f>SUM(Backhaul!H57:H59)</f>
        <v>0</v>
      </c>
      <c r="T372" s="36">
        <f>SUM(Backhaul!I57:I59)</f>
        <v>0</v>
      </c>
      <c r="U372" s="36">
        <f>SUM(Backhaul!J57:J59)</f>
        <v>0</v>
      </c>
      <c r="V372" s="36">
        <f>SUM(Backhaul!K57:K59)</f>
        <v>0</v>
      </c>
      <c r="W372" s="36">
        <f>SUM(Backhaul!L57:L59)</f>
        <v>0</v>
      </c>
      <c r="X372" s="36">
        <f>SUM(Backhaul!M57:M59)</f>
        <v>0</v>
      </c>
      <c r="Y372" s="36">
        <f>SUM(Backhaul!N57:N59)</f>
        <v>0</v>
      </c>
      <c r="Z372" s="36">
        <f>SUM(Backhaul!O57:O59)</f>
        <v>0</v>
      </c>
      <c r="AA372" s="125" t="e">
        <f t="shared" si="112"/>
        <v>#DIV/0!</v>
      </c>
      <c r="AC372" s="189"/>
      <c r="AD372" s="237"/>
    </row>
    <row r="373" spans="2:30">
      <c r="B373" s="202" t="s">
        <v>294</v>
      </c>
      <c r="C373" s="30">
        <f>SUM(Backhaul!E16:E17)</f>
        <v>0</v>
      </c>
      <c r="D373" s="30">
        <f>SUM(Backhaul!F16:F17)</f>
        <v>2000</v>
      </c>
      <c r="E373" s="30">
        <f>SUM(Backhaul!G16:G17)</f>
        <v>0</v>
      </c>
      <c r="F373" s="30">
        <f>SUM(Backhaul!H16:H17)</f>
        <v>0</v>
      </c>
      <c r="G373" s="30">
        <f>SUM(Backhaul!I16:I17)</f>
        <v>0</v>
      </c>
      <c r="H373" s="30">
        <f>SUM(Backhaul!J16:J17)</f>
        <v>0</v>
      </c>
      <c r="I373" s="30">
        <f>SUM(Backhaul!K16:K17)</f>
        <v>0</v>
      </c>
      <c r="J373" s="30">
        <f>SUM(Backhaul!L16:L17)</f>
        <v>0</v>
      </c>
      <c r="K373" s="30">
        <f>SUM(Backhaul!M16:M17)</f>
        <v>0</v>
      </c>
      <c r="L373" s="30">
        <f>SUM(Backhaul!N16:N17)</f>
        <v>0</v>
      </c>
      <c r="M373" s="370">
        <f>SUM(Backhaul!O16:O17)</f>
        <v>0</v>
      </c>
      <c r="N373" s="201"/>
      <c r="O373" s="202" t="str">
        <f>Summary!B373</f>
        <v>25 Gbps SFP28</v>
      </c>
      <c r="P373" s="241">
        <f>SUM(Backhaul!E60:E61)</f>
        <v>0</v>
      </c>
      <c r="Q373" s="241">
        <f>SUM(Backhaul!F60:F61)</f>
        <v>0.64820711337925019</v>
      </c>
      <c r="R373" s="241">
        <f>SUM(Backhaul!G60:G61)</f>
        <v>0</v>
      </c>
      <c r="S373" s="241">
        <f>SUM(Backhaul!H60:H61)</f>
        <v>0</v>
      </c>
      <c r="T373" s="241">
        <f>SUM(Backhaul!I60:I61)</f>
        <v>0</v>
      </c>
      <c r="U373" s="241">
        <f>SUM(Backhaul!J60:J61)</f>
        <v>0</v>
      </c>
      <c r="V373" s="241">
        <f>SUM(Backhaul!K60:K61)</f>
        <v>0</v>
      </c>
      <c r="W373" s="241">
        <f>SUM(Backhaul!L60:L61)</f>
        <v>0</v>
      </c>
      <c r="X373" s="241">
        <f>SUM(Backhaul!M60:M61)</f>
        <v>0</v>
      </c>
      <c r="Y373" s="241">
        <f>SUM(Backhaul!N60:N61)</f>
        <v>0</v>
      </c>
      <c r="Z373" s="241">
        <f>SUM(Backhaul!O60:O61)</f>
        <v>0</v>
      </c>
      <c r="AA373" s="125" t="e">
        <f t="shared" si="112"/>
        <v>#DIV/0!</v>
      </c>
      <c r="AC373" s="189"/>
      <c r="AD373" s="237"/>
    </row>
    <row r="374" spans="2:30">
      <c r="B374" s="202" t="s">
        <v>295</v>
      </c>
      <c r="C374" s="30">
        <f>SUM(Backhaul!E18:E20)</f>
        <v>0</v>
      </c>
      <c r="D374" s="30">
        <f>SUM(Backhaul!F18:F20)</f>
        <v>0</v>
      </c>
      <c r="E374" s="30">
        <f>SUM(Backhaul!G18:G20)</f>
        <v>0</v>
      </c>
      <c r="F374" s="30">
        <f>SUM(Backhaul!H18:H20)</f>
        <v>0</v>
      </c>
      <c r="G374" s="30">
        <f>SUM(Backhaul!I18:I20)</f>
        <v>0</v>
      </c>
      <c r="H374" s="30">
        <f>SUM(Backhaul!J18:J20)</f>
        <v>0</v>
      </c>
      <c r="I374" s="30">
        <f>SUM(Backhaul!K18:K20)</f>
        <v>0</v>
      </c>
      <c r="J374" s="30">
        <f>SUM(Backhaul!L18:L20)</f>
        <v>0</v>
      </c>
      <c r="K374" s="30">
        <f>SUM(Backhaul!M18:M20)</f>
        <v>0</v>
      </c>
      <c r="L374" s="30">
        <f>SUM(Backhaul!N18:N20)</f>
        <v>0</v>
      </c>
      <c r="M374" s="370">
        <f>SUM(Backhaul!O18:O20)</f>
        <v>0</v>
      </c>
      <c r="N374" s="201"/>
      <c r="O374" s="202" t="str">
        <f>Summary!B374</f>
        <v>50 Gbps QSFP28</v>
      </c>
      <c r="P374" s="241">
        <f>SUM(Backhaul!E62:E64)</f>
        <v>0</v>
      </c>
      <c r="Q374" s="241">
        <f>SUM(Backhaul!F62:F64)</f>
        <v>0</v>
      </c>
      <c r="R374" s="241">
        <f>SUM(Backhaul!G62:G64)</f>
        <v>0</v>
      </c>
      <c r="S374" s="241">
        <f>SUM(Backhaul!H62:H64)</f>
        <v>0</v>
      </c>
      <c r="T374" s="241">
        <f>SUM(Backhaul!I62:I64)</f>
        <v>0</v>
      </c>
      <c r="U374" s="241">
        <f>SUM(Backhaul!J62:J64)</f>
        <v>0</v>
      </c>
      <c r="V374" s="241">
        <f>SUM(Backhaul!K62:K64)</f>
        <v>0</v>
      </c>
      <c r="W374" s="241">
        <f>SUM(Backhaul!L62:L64)</f>
        <v>0</v>
      </c>
      <c r="X374" s="241">
        <f>SUM(Backhaul!M62:M64)</f>
        <v>0</v>
      </c>
      <c r="Y374" s="241">
        <f>SUM(Backhaul!N62:N64)</f>
        <v>0</v>
      </c>
      <c r="Z374" s="241">
        <f>SUM(Backhaul!O62:O64)</f>
        <v>0</v>
      </c>
      <c r="AA374" s="125" t="e">
        <f t="shared" si="112"/>
        <v>#DIV/0!</v>
      </c>
      <c r="AC374" s="189"/>
      <c r="AD374" s="237"/>
    </row>
    <row r="375" spans="2:30">
      <c r="B375" s="202" t="s">
        <v>296</v>
      </c>
      <c r="C375" s="30">
        <f>SUM(Backhaul!E21:E22)</f>
        <v>0</v>
      </c>
      <c r="D375" s="30">
        <f>SUM(Backhaul!F21:F22)</f>
        <v>0</v>
      </c>
      <c r="E375" s="30">
        <f>SUM(Backhaul!G21:G22)</f>
        <v>0</v>
      </c>
      <c r="F375" s="30">
        <f>SUM(Backhaul!H21:H22)</f>
        <v>0</v>
      </c>
      <c r="G375" s="30">
        <f>SUM(Backhaul!I21:I22)</f>
        <v>0</v>
      </c>
      <c r="H375" s="30">
        <f>SUM(Backhaul!J21:J22)</f>
        <v>0</v>
      </c>
      <c r="I375" s="30">
        <f>SUM(Backhaul!K21:K22)</f>
        <v>0</v>
      </c>
      <c r="J375" s="30">
        <f>SUM(Backhaul!L21:L22)</f>
        <v>0</v>
      </c>
      <c r="K375" s="30">
        <f>SUM(Backhaul!M21:M22)</f>
        <v>0</v>
      </c>
      <c r="L375" s="30">
        <f>SUM(Backhaul!N21:N22)</f>
        <v>0</v>
      </c>
      <c r="M375" s="370">
        <f>SUM(Backhaul!O21:O22)</f>
        <v>0</v>
      </c>
      <c r="N375" s="201"/>
      <c r="O375" s="202" t="str">
        <f>Summary!B375</f>
        <v>100 Gbps QSFP28</v>
      </c>
      <c r="P375" s="241">
        <f>SUM(Backhaul!E65:E66)</f>
        <v>0</v>
      </c>
      <c r="Q375" s="241">
        <f>SUM(Backhaul!F65:F66)</f>
        <v>0</v>
      </c>
      <c r="R375" s="241">
        <f>SUM(Backhaul!G65:G66)</f>
        <v>0</v>
      </c>
      <c r="S375" s="241">
        <f>SUM(Backhaul!H65:H66)</f>
        <v>0</v>
      </c>
      <c r="T375" s="241">
        <f>SUM(Backhaul!I65:I66)</f>
        <v>0</v>
      </c>
      <c r="U375" s="241">
        <f>SUM(Backhaul!J65:J66)</f>
        <v>0</v>
      </c>
      <c r="V375" s="241">
        <f>SUM(Backhaul!K65:K66)</f>
        <v>0</v>
      </c>
      <c r="W375" s="241">
        <f>SUM(Backhaul!L65:L66)</f>
        <v>0</v>
      </c>
      <c r="X375" s="241">
        <f>SUM(Backhaul!M65:M66)</f>
        <v>0</v>
      </c>
      <c r="Y375" s="241">
        <f>SUM(Backhaul!N65:N66)</f>
        <v>0</v>
      </c>
      <c r="Z375" s="241">
        <f>SUM(Backhaul!O65:O66)</f>
        <v>0</v>
      </c>
      <c r="AA375" s="125" t="e">
        <f t="shared" si="112"/>
        <v>#DIV/0!</v>
      </c>
    </row>
    <row r="376" spans="2:30">
      <c r="B376" s="202" t="s">
        <v>297</v>
      </c>
      <c r="C376" s="30">
        <f>SUM(Backhaul!E23:E24)</f>
        <v>0</v>
      </c>
      <c r="D376" s="30">
        <f>SUM(Backhaul!F23:F24)</f>
        <v>0</v>
      </c>
      <c r="E376" s="30">
        <f>SUM(Backhaul!G23:G24)</f>
        <v>0</v>
      </c>
      <c r="F376" s="30">
        <f>SUM(Backhaul!H23:H24)</f>
        <v>0</v>
      </c>
      <c r="G376" s="30">
        <f>SUM(Backhaul!I23:I24)</f>
        <v>0</v>
      </c>
      <c r="H376" s="30">
        <f>SUM(Backhaul!J23:J24)</f>
        <v>0</v>
      </c>
      <c r="I376" s="30">
        <f>SUM(Backhaul!K23:K24)</f>
        <v>0</v>
      </c>
      <c r="J376" s="30">
        <f>SUM(Backhaul!L23:L24)</f>
        <v>0</v>
      </c>
      <c r="K376" s="30">
        <f>SUM(Backhaul!M23:M24)</f>
        <v>0</v>
      </c>
      <c r="L376" s="30">
        <f>SUM(Backhaul!N23:N24)</f>
        <v>0</v>
      </c>
      <c r="M376" s="370">
        <f>SUM(Backhaul!O23:O24)</f>
        <v>0</v>
      </c>
      <c r="N376" s="201"/>
      <c r="O376" s="202" t="str">
        <f>Summary!B376</f>
        <v>200 Gbps All</v>
      </c>
      <c r="P376" s="241">
        <f>SUM(Backhaul!E67:E68)</f>
        <v>0</v>
      </c>
      <c r="Q376" s="241">
        <f>SUM(Backhaul!F67:F68)</f>
        <v>0</v>
      </c>
      <c r="R376" s="241">
        <f>SUM(Backhaul!G67:G68)</f>
        <v>0</v>
      </c>
      <c r="S376" s="241">
        <f>SUM(Backhaul!H67:H68)</f>
        <v>0</v>
      </c>
      <c r="T376" s="241">
        <f>SUM(Backhaul!I67:I68)</f>
        <v>0</v>
      </c>
      <c r="U376" s="241">
        <f>SUM(Backhaul!J67:J68)</f>
        <v>0</v>
      </c>
      <c r="V376" s="241">
        <f>SUM(Backhaul!K67:K68)</f>
        <v>0</v>
      </c>
      <c r="W376" s="241">
        <f>SUM(Backhaul!L67:L68)</f>
        <v>0</v>
      </c>
      <c r="X376" s="241">
        <f>SUM(Backhaul!M67:M68)</f>
        <v>0</v>
      </c>
      <c r="Y376" s="241">
        <f>SUM(Backhaul!N67:N68)</f>
        <v>0</v>
      </c>
      <c r="Z376" s="241">
        <f>SUM(Backhaul!O67:O68)</f>
        <v>0</v>
      </c>
      <c r="AA376" s="125" t="e">
        <f t="shared" si="112"/>
        <v>#DIV/0!</v>
      </c>
    </row>
    <row r="377" spans="2:30">
      <c r="B377" s="27" t="s">
        <v>30</v>
      </c>
      <c r="C377" s="26">
        <f>SUM(C371:C376)</f>
        <v>1257210.1857449999</v>
      </c>
      <c r="D377" s="26">
        <f t="shared" ref="D377:L377" si="113">SUM(D371:D376)</f>
        <v>1276894.6942</v>
      </c>
      <c r="E377" s="26">
        <f t="shared" si="113"/>
        <v>0</v>
      </c>
      <c r="F377" s="26">
        <f t="shared" si="113"/>
        <v>0</v>
      </c>
      <c r="G377" s="26">
        <f t="shared" si="113"/>
        <v>0</v>
      </c>
      <c r="H377" s="26">
        <f t="shared" si="113"/>
        <v>0</v>
      </c>
      <c r="I377" s="26">
        <f t="shared" si="113"/>
        <v>0</v>
      </c>
      <c r="J377" s="26">
        <f t="shared" si="113"/>
        <v>0</v>
      </c>
      <c r="K377" s="26">
        <f t="shared" si="113"/>
        <v>0</v>
      </c>
      <c r="L377" s="26">
        <f t="shared" si="113"/>
        <v>0</v>
      </c>
      <c r="M377" s="364">
        <f t="shared" ref="M377" si="114">SUM(M371:M376)</f>
        <v>0</v>
      </c>
      <c r="O377" s="27" t="s">
        <v>30</v>
      </c>
      <c r="P377" s="24">
        <f>SUM(P371:P376)</f>
        <v>122.25775506511425</v>
      </c>
      <c r="Q377" s="24">
        <f t="shared" ref="Q377:Y377" si="115">SUM(Q371:Q376)</f>
        <v>103.69885054896281</v>
      </c>
      <c r="R377" s="24">
        <f t="shared" si="115"/>
        <v>0</v>
      </c>
      <c r="S377" s="24">
        <f t="shared" si="115"/>
        <v>0</v>
      </c>
      <c r="T377" s="24">
        <f t="shared" si="115"/>
        <v>0</v>
      </c>
      <c r="U377" s="24">
        <f t="shared" si="115"/>
        <v>0</v>
      </c>
      <c r="V377" s="24">
        <f t="shared" si="115"/>
        <v>0</v>
      </c>
      <c r="W377" s="24">
        <f t="shared" si="115"/>
        <v>0</v>
      </c>
      <c r="X377" s="24">
        <f t="shared" si="115"/>
        <v>0</v>
      </c>
      <c r="Y377" s="24">
        <f t="shared" si="115"/>
        <v>0</v>
      </c>
      <c r="Z377" s="24">
        <f t="shared" ref="Z377" si="116">SUM(Z371:Z376)</f>
        <v>0</v>
      </c>
      <c r="AA377" s="184" t="e">
        <f t="shared" si="112"/>
        <v>#DIV/0!</v>
      </c>
    </row>
    <row r="378" spans="2:30">
      <c r="B378" s="14" t="s">
        <v>31</v>
      </c>
      <c r="C378" s="25"/>
      <c r="D378" s="25">
        <f t="shared" ref="D378" si="117">D377/C377-1</f>
        <v>1.5657293170382225E-2</v>
      </c>
      <c r="E378" s="25">
        <f t="shared" ref="E378" si="118">E377/D377-1</f>
        <v>-1</v>
      </c>
      <c r="F378" s="25" t="e">
        <f t="shared" ref="F378" si="119">F377/E377-1</f>
        <v>#DIV/0!</v>
      </c>
      <c r="G378" s="25" t="e">
        <f t="shared" ref="G378" si="120">G377/F377-1</f>
        <v>#DIV/0!</v>
      </c>
      <c r="H378" s="25" t="e">
        <f t="shared" ref="H378" si="121">H377/G377-1</f>
        <v>#DIV/0!</v>
      </c>
      <c r="I378" s="25" t="e">
        <f t="shared" ref="I378" si="122">I377/H377-1</f>
        <v>#DIV/0!</v>
      </c>
      <c r="J378" s="25" t="e">
        <f t="shared" ref="J378" si="123">J377/I377-1</f>
        <v>#DIV/0!</v>
      </c>
      <c r="K378" s="25" t="e">
        <f t="shared" ref="K378:L378" si="124">K377/J377-1</f>
        <v>#DIV/0!</v>
      </c>
      <c r="L378" s="25" t="e">
        <f t="shared" si="124"/>
        <v>#DIV/0!</v>
      </c>
      <c r="M378" s="25" t="e">
        <f t="shared" ref="M378" si="125">M377/L377-1</f>
        <v>#DIV/0!</v>
      </c>
      <c r="O378" s="14" t="s">
        <v>31</v>
      </c>
      <c r="P378" s="25"/>
      <c r="Q378" s="25">
        <f t="shared" ref="Q378" si="126">Q377/P377-1</f>
        <v>-0.15180145019239888</v>
      </c>
      <c r="R378" s="25">
        <f t="shared" ref="R378" si="127">R377/Q377-1</f>
        <v>-1</v>
      </c>
      <c r="S378" s="25" t="e">
        <f t="shared" ref="S378" si="128">S377/R377-1</f>
        <v>#DIV/0!</v>
      </c>
      <c r="T378" s="25" t="e">
        <f t="shared" ref="T378" si="129">T377/S377-1</f>
        <v>#DIV/0!</v>
      </c>
      <c r="U378" s="25" t="e">
        <f t="shared" ref="U378" si="130">U377/T377-1</f>
        <v>#DIV/0!</v>
      </c>
      <c r="V378" s="25" t="e">
        <f t="shared" ref="V378" si="131">V377/U377-1</f>
        <v>#DIV/0!</v>
      </c>
      <c r="W378" s="25" t="e">
        <f t="shared" ref="W378" si="132">W377/V377-1</f>
        <v>#DIV/0!</v>
      </c>
      <c r="X378" s="25" t="e">
        <f t="shared" ref="X378:Y378" si="133">X377/W377-1</f>
        <v>#DIV/0!</v>
      </c>
      <c r="Y378" s="25" t="e">
        <f t="shared" si="133"/>
        <v>#DIV/0!</v>
      </c>
      <c r="Z378" s="25" t="e">
        <f t="shared" ref="Z378" si="134">Z377/Y377-1</f>
        <v>#DIV/0!</v>
      </c>
      <c r="AA378" s="184"/>
    </row>
    <row r="379" spans="2:30">
      <c r="B379" s="14"/>
      <c r="C379" s="251"/>
      <c r="D379" s="251"/>
      <c r="E379" s="251"/>
      <c r="F379" s="251"/>
      <c r="G379" s="251"/>
      <c r="H379" s="251"/>
      <c r="I379" s="251"/>
      <c r="J379" s="251"/>
      <c r="K379" s="251"/>
      <c r="L379" s="251"/>
      <c r="M379" s="251"/>
      <c r="V379" s="12"/>
      <c r="W379" s="12"/>
      <c r="X379" s="12"/>
      <c r="Y379" s="12"/>
      <c r="Z379" s="12"/>
    </row>
  </sheetData>
  <mergeCells count="4">
    <mergeCell ref="C22:E22"/>
    <mergeCell ref="N22:O22"/>
    <mergeCell ref="C106:E106"/>
    <mergeCell ref="N106:O106"/>
  </mergeCells>
  <conditionalFormatting sqref="AC117:AD118">
    <cfRule type="expression" dxfId="17" priority="31">
      <formula>ROUND(AC117-AC116,-2)&lt;&gt;0</formula>
    </cfRule>
  </conditionalFormatting>
  <conditionalFormatting sqref="AC179:AD179 AC150:AD150">
    <cfRule type="expression" dxfId="16" priority="29">
      <formula>ROUND(AC150-AC149,0)&lt;&gt;0</formula>
    </cfRule>
  </conditionalFormatting>
  <conditionalFormatting sqref="AD54">
    <cfRule type="expression" dxfId="15" priority="16">
      <formula>ROUND(AD54-#REF!,-2)&lt;&gt;0</formula>
    </cfRule>
  </conditionalFormatting>
  <conditionalFormatting sqref="AC54">
    <cfRule type="expression" dxfId="14" priority="15">
      <formula>ROUND(AC54-#REF!,-2)&lt;&gt;0</formula>
    </cfRule>
  </conditionalFormatting>
  <conditionalFormatting sqref="AD55">
    <cfRule type="expression" dxfId="13" priority="14">
      <formula>ROUND(AD55-AD54,-2)&lt;&gt;0</formula>
    </cfRule>
  </conditionalFormatting>
  <conditionalFormatting sqref="AD210">
    <cfRule type="expression" dxfId="12" priority="12">
      <formula>ROUND(AD209-AD210,5)&lt;&gt;0</formula>
    </cfRule>
  </conditionalFormatting>
  <conditionalFormatting sqref="AD211">
    <cfRule type="expression" dxfId="11" priority="11">
      <formula>ROUND(AD210-AD211,5)&lt;&gt;0</formula>
    </cfRule>
  </conditionalFormatting>
  <conditionalFormatting sqref="AC210">
    <cfRule type="expression" dxfId="10" priority="10">
      <formula>ROUND(AC209-AC210,5)&lt;&gt;0</formula>
    </cfRule>
  </conditionalFormatting>
  <conditionalFormatting sqref="AC211">
    <cfRule type="expression" dxfId="9" priority="9">
      <formula>ROUND(AC210-AC211,5)&lt;&gt;0</formula>
    </cfRule>
  </conditionalFormatting>
  <conditionalFormatting sqref="AD246">
    <cfRule type="expression" dxfId="8" priority="8">
      <formula>ROUND(AD245-AD246,5)&lt;&gt;0</formula>
    </cfRule>
  </conditionalFormatting>
  <conditionalFormatting sqref="AC246">
    <cfRule type="expression" dxfId="7" priority="6">
      <formula>ROUND(AC245-AC246,5)&lt;&gt;0</formula>
    </cfRule>
  </conditionalFormatting>
  <conditionalFormatting sqref="AD281">
    <cfRule type="expression" dxfId="6" priority="4">
      <formula>ROUND(AD280-AD281,5)&lt;&gt;0</formula>
    </cfRule>
  </conditionalFormatting>
  <conditionalFormatting sqref="AC281">
    <cfRule type="expression" dxfId="5" priority="2">
      <formula>ROUND(AC280-AC281,5)&lt;&gt;0</formula>
    </cfRule>
  </conditionalFormatting>
  <pageMargins left="0.7" right="0.7" top="0.75" bottom="0.75" header="0.3" footer="0.3"/>
  <pageSetup scale="1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A1:O74"/>
  <sheetViews>
    <sheetView showGridLines="0" zoomScale="70" zoomScaleNormal="70" zoomScalePageLayoutView="80" workbookViewId="0"/>
  </sheetViews>
  <sheetFormatPr defaultColWidth="9.19921875" defaultRowHeight="14.25"/>
  <cols>
    <col min="1" max="1" width="4.53125" style="83" customWidth="1"/>
    <col min="2" max="2" width="20.9296875" style="83" customWidth="1"/>
    <col min="3" max="8" width="13.59765625" style="83" customWidth="1"/>
    <col min="9" max="9" width="14" style="83" customWidth="1"/>
    <col min="10" max="13" width="13.59765625" style="83" customWidth="1"/>
    <col min="14" max="14" width="22" style="83" customWidth="1"/>
    <col min="15" max="15" width="15.19921875" style="83" bestFit="1" customWidth="1"/>
    <col min="16" max="16384" width="9.19921875" style="83"/>
  </cols>
  <sheetData>
    <row r="1" spans="1:15" ht="12.5" customHeight="1">
      <c r="B1" s="12"/>
    </row>
    <row r="2" spans="1:15" ht="22.5" customHeight="1">
      <c r="B2" s="11" t="str">
        <f>Introduction!B2</f>
        <v>LightCounting Access Optics Forecast</v>
      </c>
      <c r="K2" s="258"/>
      <c r="L2" s="74"/>
      <c r="M2" s="74"/>
    </row>
    <row r="3" spans="1:15" ht="18">
      <c r="B3" s="66" t="str">
        <f>Introduction!$B$3</f>
        <v>Published 23 November 2021</v>
      </c>
      <c r="K3" s="256"/>
      <c r="L3" s="260"/>
      <c r="M3" s="260"/>
    </row>
    <row r="4" spans="1:15" ht="18">
      <c r="B4" s="11" t="s">
        <v>116</v>
      </c>
      <c r="K4" s="256"/>
      <c r="L4" s="259"/>
      <c r="M4" s="259"/>
    </row>
    <row r="6" spans="1:15">
      <c r="A6" s="84"/>
      <c r="B6" s="85" t="s">
        <v>102</v>
      </c>
    </row>
    <row r="7" spans="1:15">
      <c r="A7" s="86"/>
      <c r="B7" s="88" t="s">
        <v>103</v>
      </c>
      <c r="C7" s="115">
        <v>2016</v>
      </c>
      <c r="D7" s="115">
        <v>2017</v>
      </c>
      <c r="E7" s="115">
        <v>2018</v>
      </c>
      <c r="F7" s="115">
        <v>2019</v>
      </c>
      <c r="G7" s="115">
        <v>2020</v>
      </c>
      <c r="H7" s="115">
        <v>2021</v>
      </c>
      <c r="I7" s="115">
        <v>2022</v>
      </c>
      <c r="J7" s="115">
        <v>2023</v>
      </c>
      <c r="K7" s="115">
        <v>2024</v>
      </c>
      <c r="L7" s="115">
        <v>2025</v>
      </c>
      <c r="M7" s="115">
        <v>2026</v>
      </c>
      <c r="N7" s="38" t="s">
        <v>119</v>
      </c>
      <c r="O7" s="89"/>
    </row>
    <row r="8" spans="1:15" s="92" customFormat="1">
      <c r="A8" s="90"/>
      <c r="B8" s="158" t="s">
        <v>227</v>
      </c>
      <c r="C8" s="271">
        <v>169392.64660823075</v>
      </c>
      <c r="D8" s="272">
        <v>84696.323304115373</v>
      </c>
      <c r="E8" s="272"/>
      <c r="F8" s="272"/>
      <c r="G8" s="272"/>
      <c r="H8" s="272"/>
      <c r="I8" s="272"/>
      <c r="J8" s="272"/>
      <c r="K8" s="272"/>
      <c r="L8" s="272"/>
      <c r="M8" s="272"/>
      <c r="N8" s="12" t="str">
        <f t="shared" ref="N8:N27" si="0">B8</f>
        <v>BPON ONU/Triplexer</v>
      </c>
    </row>
    <row r="9" spans="1:15">
      <c r="A9" s="93"/>
      <c r="B9" s="163" t="s">
        <v>228</v>
      </c>
      <c r="C9" s="275">
        <v>9392.2300289147879</v>
      </c>
      <c r="D9" s="276">
        <v>3130.7433429715961</v>
      </c>
      <c r="E9" s="276"/>
      <c r="F9" s="276"/>
      <c r="G9" s="276"/>
      <c r="H9" s="276"/>
      <c r="I9" s="276"/>
      <c r="J9" s="276"/>
      <c r="K9" s="276"/>
      <c r="L9" s="276"/>
      <c r="M9" s="276"/>
      <c r="N9" s="12" t="str">
        <f t="shared" si="0"/>
        <v>BPON OLT</v>
      </c>
      <c r="O9" s="91"/>
    </row>
    <row r="10" spans="1:15">
      <c r="A10" s="93"/>
      <c r="B10" s="160" t="s">
        <v>214</v>
      </c>
      <c r="C10" s="271">
        <v>4057780.4</v>
      </c>
      <c r="D10" s="272">
        <v>4195038</v>
      </c>
      <c r="E10" s="272"/>
      <c r="F10" s="272"/>
      <c r="G10" s="272"/>
      <c r="H10" s="272"/>
      <c r="I10" s="272"/>
      <c r="J10" s="272"/>
      <c r="K10" s="272"/>
      <c r="L10" s="272"/>
      <c r="M10" s="272"/>
      <c r="N10" s="12" t="str">
        <f t="shared" si="0"/>
        <v>GPON ONU transceiver</v>
      </c>
    </row>
    <row r="11" spans="1:15">
      <c r="A11" s="93"/>
      <c r="B11" s="161" t="s">
        <v>229</v>
      </c>
      <c r="C11" s="273">
        <v>77500000</v>
      </c>
      <c r="D11" s="274">
        <v>58000000</v>
      </c>
      <c r="E11" s="274"/>
      <c r="F11" s="274"/>
      <c r="G11" s="274"/>
      <c r="H11" s="274"/>
      <c r="I11" s="274"/>
      <c r="J11" s="274"/>
      <c r="K11" s="274"/>
      <c r="L11" s="274"/>
      <c r="M11" s="274"/>
      <c r="N11" s="12" t="str">
        <f t="shared" si="0"/>
        <v>GPON ONU BOSA</v>
      </c>
    </row>
    <row r="12" spans="1:15">
      <c r="A12" s="93"/>
      <c r="B12" s="161" t="s">
        <v>215</v>
      </c>
      <c r="C12" s="273">
        <v>4280529.8</v>
      </c>
      <c r="D12" s="274">
        <v>2863044.01</v>
      </c>
      <c r="E12" s="274"/>
      <c r="F12" s="274"/>
      <c r="G12" s="274"/>
      <c r="H12" s="274"/>
      <c r="I12" s="274"/>
      <c r="J12" s="274"/>
      <c r="K12" s="274"/>
      <c r="L12" s="274"/>
      <c r="M12" s="274"/>
      <c r="N12" s="12" t="str">
        <f t="shared" si="0"/>
        <v>GPON OLT</v>
      </c>
    </row>
    <row r="13" spans="1:15">
      <c r="A13" s="93"/>
      <c r="B13" s="162" t="s">
        <v>216</v>
      </c>
      <c r="C13" s="275">
        <v>455349.26470588241</v>
      </c>
      <c r="D13" s="276">
        <v>113837.3161764706</v>
      </c>
      <c r="E13" s="276"/>
      <c r="F13" s="276"/>
      <c r="G13" s="276"/>
      <c r="H13" s="276"/>
      <c r="I13" s="276"/>
      <c r="J13" s="276"/>
      <c r="K13" s="276"/>
      <c r="L13" s="276"/>
      <c r="M13" s="276"/>
      <c r="N13" s="12" t="str">
        <f t="shared" si="0"/>
        <v>GPON Triplexer</v>
      </c>
    </row>
    <row r="14" spans="1:15">
      <c r="A14" s="93"/>
      <c r="B14" s="161" t="s">
        <v>230</v>
      </c>
      <c r="C14" s="271">
        <v>2251552.7599999998</v>
      </c>
      <c r="D14" s="272">
        <v>954431</v>
      </c>
      <c r="E14" s="272"/>
      <c r="F14" s="272"/>
      <c r="G14" s="272"/>
      <c r="H14" s="272"/>
      <c r="I14" s="272"/>
      <c r="J14" s="272"/>
      <c r="K14" s="272"/>
      <c r="L14" s="272"/>
      <c r="M14" s="272"/>
      <c r="N14" s="12" t="str">
        <f t="shared" si="0"/>
        <v>EPON ONU transceiver</v>
      </c>
    </row>
    <row r="15" spans="1:15">
      <c r="A15" s="93"/>
      <c r="B15" s="161" t="s">
        <v>231</v>
      </c>
      <c r="C15" s="273">
        <v>12061532.039999999</v>
      </c>
      <c r="D15" s="274">
        <v>9649225.6319999993</v>
      </c>
      <c r="E15" s="274"/>
      <c r="F15" s="274"/>
      <c r="G15" s="274"/>
      <c r="H15" s="274"/>
      <c r="I15" s="274"/>
      <c r="J15" s="274"/>
      <c r="K15" s="274"/>
      <c r="L15" s="274"/>
      <c r="M15" s="274"/>
      <c r="N15" s="12" t="str">
        <f t="shared" si="0"/>
        <v>EPON ONU BOSA</v>
      </c>
    </row>
    <row r="16" spans="1:15">
      <c r="A16" s="93"/>
      <c r="B16" s="162" t="s">
        <v>217</v>
      </c>
      <c r="C16" s="275">
        <v>1208071.2000000002</v>
      </c>
      <c r="D16" s="276">
        <v>343000</v>
      </c>
      <c r="E16" s="276"/>
      <c r="F16" s="276"/>
      <c r="G16" s="276"/>
      <c r="H16" s="276"/>
      <c r="I16" s="276"/>
      <c r="J16" s="276"/>
      <c r="K16" s="276"/>
      <c r="L16" s="276"/>
      <c r="M16" s="276"/>
      <c r="N16" s="12" t="str">
        <f t="shared" si="0"/>
        <v>EPON OLTs</v>
      </c>
    </row>
    <row r="17" spans="1:14">
      <c r="A17" s="93"/>
      <c r="B17" s="161" t="s">
        <v>325</v>
      </c>
      <c r="C17" s="271">
        <v>25000</v>
      </c>
      <c r="D17" s="272">
        <v>200000</v>
      </c>
      <c r="E17" s="272"/>
      <c r="F17" s="272"/>
      <c r="G17" s="272"/>
      <c r="H17" s="272"/>
      <c r="I17" s="272"/>
      <c r="J17" s="272"/>
      <c r="K17" s="272"/>
      <c r="L17" s="272"/>
      <c r="M17" s="272"/>
      <c r="N17" s="12" t="str">
        <f t="shared" si="0"/>
        <v>XG-PON ONU transceiver (10G/1G or 2.5G)</v>
      </c>
    </row>
    <row r="18" spans="1:14">
      <c r="A18" s="93"/>
      <c r="B18" s="163" t="s">
        <v>326</v>
      </c>
      <c r="C18" s="273">
        <v>0</v>
      </c>
      <c r="D18" s="274">
        <v>0</v>
      </c>
      <c r="E18" s="274"/>
      <c r="F18" s="274"/>
      <c r="G18" s="274"/>
      <c r="H18" s="274"/>
      <c r="I18" s="274"/>
      <c r="J18" s="274"/>
      <c r="K18" s="274"/>
      <c r="L18" s="274"/>
      <c r="M18" s="274"/>
      <c r="N18" s="12" t="str">
        <f t="shared" si="0"/>
        <v>XG-PON ONU BOSA (10G/1G or 2.5G)</v>
      </c>
    </row>
    <row r="19" spans="1:14">
      <c r="A19" s="93"/>
      <c r="B19" s="163" t="s">
        <v>327</v>
      </c>
      <c r="C19" s="273">
        <v>325000</v>
      </c>
      <c r="D19" s="274">
        <v>700000</v>
      </c>
      <c r="E19" s="274"/>
      <c r="F19" s="274"/>
      <c r="G19" s="274"/>
      <c r="H19" s="274"/>
      <c r="I19" s="274"/>
      <c r="J19" s="274"/>
      <c r="K19" s="274"/>
      <c r="L19" s="274"/>
      <c r="M19" s="274"/>
      <c r="N19" s="12" t="str">
        <f t="shared" si="0"/>
        <v>XGS-PON ONU transceiver (10G/10G)</v>
      </c>
    </row>
    <row r="20" spans="1:14">
      <c r="A20" s="93"/>
      <c r="B20" s="159" t="s">
        <v>328</v>
      </c>
      <c r="C20" s="275">
        <v>35000</v>
      </c>
      <c r="D20" s="276">
        <v>833395.25</v>
      </c>
      <c r="E20" s="276"/>
      <c r="F20" s="276"/>
      <c r="G20" s="276"/>
      <c r="H20" s="276"/>
      <c r="I20" s="276"/>
      <c r="J20" s="276"/>
      <c r="K20" s="276"/>
      <c r="L20" s="276"/>
      <c r="M20" s="276"/>
      <c r="N20" s="12" t="str">
        <f t="shared" si="0"/>
        <v>XG/XGS-PON OLTs (incl CombiPON)</v>
      </c>
    </row>
    <row r="21" spans="1:14">
      <c r="A21" s="93"/>
      <c r="B21" s="158" t="s">
        <v>218</v>
      </c>
      <c r="C21" s="271">
        <v>50</v>
      </c>
      <c r="D21" s="272">
        <v>500</v>
      </c>
      <c r="E21" s="272"/>
      <c r="F21" s="272"/>
      <c r="G21" s="272"/>
      <c r="H21" s="272"/>
      <c r="I21" s="272"/>
      <c r="J21" s="272"/>
      <c r="K21" s="272"/>
      <c r="L21" s="272"/>
      <c r="M21" s="272"/>
      <c r="N21" s="12" t="str">
        <f t="shared" si="0"/>
        <v>NG-PON2 ONUs</v>
      </c>
    </row>
    <row r="22" spans="1:14">
      <c r="A22" s="93"/>
      <c r="B22" s="159" t="s">
        <v>219</v>
      </c>
      <c r="C22" s="275">
        <v>50</v>
      </c>
      <c r="D22" s="276">
        <v>100</v>
      </c>
      <c r="E22" s="276"/>
      <c r="F22" s="276"/>
      <c r="G22" s="276"/>
      <c r="H22" s="276"/>
      <c r="I22" s="276"/>
      <c r="J22" s="276"/>
      <c r="K22" s="276"/>
      <c r="L22" s="276"/>
      <c r="M22" s="276"/>
      <c r="N22" s="12" t="str">
        <f t="shared" si="0"/>
        <v>NG-PON2 OLTs</v>
      </c>
    </row>
    <row r="23" spans="1:14">
      <c r="A23" s="93"/>
      <c r="B23" s="163" t="s">
        <v>249</v>
      </c>
      <c r="C23" s="271">
        <v>0</v>
      </c>
      <c r="D23" s="272">
        <v>0</v>
      </c>
      <c r="E23" s="272"/>
      <c r="F23" s="272"/>
      <c r="G23" s="272"/>
      <c r="H23" s="272"/>
      <c r="I23" s="272"/>
      <c r="J23" s="272"/>
      <c r="K23" s="272"/>
      <c r="L23" s="272"/>
      <c r="M23" s="272"/>
      <c r="N23" s="12" t="str">
        <f t="shared" si="0"/>
        <v>25/50G PON ONUs</v>
      </c>
    </row>
    <row r="24" spans="1:14">
      <c r="A24" s="93"/>
      <c r="B24" s="163" t="s">
        <v>250</v>
      </c>
      <c r="C24" s="275">
        <v>0</v>
      </c>
      <c r="D24" s="276">
        <v>0</v>
      </c>
      <c r="E24" s="276"/>
      <c r="F24" s="276"/>
      <c r="G24" s="276"/>
      <c r="H24" s="276"/>
      <c r="I24" s="276"/>
      <c r="J24" s="276"/>
      <c r="K24" s="276"/>
      <c r="L24" s="276"/>
      <c r="M24" s="276"/>
      <c r="N24" s="12" t="str">
        <f t="shared" si="0"/>
        <v>25/50G PON OLTs</v>
      </c>
    </row>
    <row r="25" spans="1:14">
      <c r="A25" s="93"/>
      <c r="B25" s="158" t="s">
        <v>329</v>
      </c>
      <c r="C25" s="271">
        <v>0</v>
      </c>
      <c r="D25" s="272">
        <v>0</v>
      </c>
      <c r="E25" s="272"/>
      <c r="F25" s="272"/>
      <c r="G25" s="272"/>
      <c r="H25" s="272"/>
      <c r="I25" s="272"/>
      <c r="J25" s="272"/>
      <c r="K25" s="272"/>
      <c r="L25" s="272"/>
      <c r="M25" s="272"/>
      <c r="N25" s="12" t="str">
        <f t="shared" si="0"/>
        <v>placeholder for future product</v>
      </c>
    </row>
    <row r="26" spans="1:14">
      <c r="A26" s="93"/>
      <c r="B26" s="159" t="s">
        <v>329</v>
      </c>
      <c r="C26" s="275">
        <v>0</v>
      </c>
      <c r="D26" s="276">
        <v>0</v>
      </c>
      <c r="E26" s="276"/>
      <c r="F26" s="276"/>
      <c r="G26" s="276"/>
      <c r="H26" s="276"/>
      <c r="I26" s="276"/>
      <c r="J26" s="276"/>
      <c r="K26" s="276"/>
      <c r="L26" s="276"/>
      <c r="M26" s="276"/>
      <c r="N26" s="12" t="str">
        <f t="shared" si="0"/>
        <v>placeholder for future product</v>
      </c>
    </row>
    <row r="27" spans="1:14">
      <c r="A27" s="93"/>
      <c r="B27" s="94" t="s">
        <v>30</v>
      </c>
      <c r="C27" s="205">
        <f t="shared" ref="C27:J27" si="1">SUM(C8:C26)</f>
        <v>102378700.34134303</v>
      </c>
      <c r="D27" s="205">
        <f t="shared" si="1"/>
        <v>77940398.274823561</v>
      </c>
      <c r="E27" s="205">
        <f t="shared" si="1"/>
        <v>0</v>
      </c>
      <c r="F27" s="205">
        <f t="shared" si="1"/>
        <v>0</v>
      </c>
      <c r="G27" s="205">
        <f t="shared" si="1"/>
        <v>0</v>
      </c>
      <c r="H27" s="205">
        <f t="shared" si="1"/>
        <v>0</v>
      </c>
      <c r="I27" s="205">
        <f t="shared" si="1"/>
        <v>0</v>
      </c>
      <c r="J27" s="205">
        <f t="shared" si="1"/>
        <v>0</v>
      </c>
      <c r="K27" s="205">
        <f t="shared" ref="K27:L27" si="2">SUM(K8:K26)</f>
        <v>0</v>
      </c>
      <c r="L27" s="205">
        <f t="shared" si="2"/>
        <v>0</v>
      </c>
      <c r="M27" s="205">
        <f t="shared" ref="M27" si="3">SUM(M8:M26)</f>
        <v>0</v>
      </c>
      <c r="N27" s="12" t="str">
        <f t="shared" si="0"/>
        <v>Total</v>
      </c>
    </row>
    <row r="28" spans="1:14">
      <c r="A28" s="95"/>
      <c r="B28" s="84"/>
      <c r="C28" s="96"/>
      <c r="D28" s="96">
        <f t="shared" ref="D28:L28" si="4">IF(C27=0,"",D27/C27-1)</f>
        <v>-0.2387049453161566</v>
      </c>
      <c r="E28" s="96">
        <f t="shared" si="4"/>
        <v>-1</v>
      </c>
      <c r="F28" s="96" t="str">
        <f t="shared" si="4"/>
        <v/>
      </c>
      <c r="G28" s="96" t="str">
        <f t="shared" si="4"/>
        <v/>
      </c>
      <c r="H28" s="96" t="str">
        <f t="shared" si="4"/>
        <v/>
      </c>
      <c r="I28" s="96" t="str">
        <f t="shared" si="4"/>
        <v/>
      </c>
      <c r="J28" s="96" t="str">
        <f t="shared" si="4"/>
        <v/>
      </c>
      <c r="K28" s="96" t="str">
        <f t="shared" si="4"/>
        <v/>
      </c>
      <c r="L28" s="96" t="str">
        <f t="shared" si="4"/>
        <v/>
      </c>
      <c r="M28" s="96" t="str">
        <f t="shared" ref="M28" si="5">IF(L27=0,"",M27/L27-1)</f>
        <v/>
      </c>
    </row>
    <row r="29" spans="1:14">
      <c r="A29" s="95"/>
      <c r="B29" s="85" t="s">
        <v>104</v>
      </c>
      <c r="C29" s="91"/>
      <c r="D29" s="91"/>
      <c r="E29" s="91"/>
      <c r="F29" s="91"/>
      <c r="G29" s="91"/>
      <c r="H29" s="91"/>
      <c r="I29" s="91"/>
      <c r="J29" s="91"/>
      <c r="K29" s="91"/>
      <c r="L29" s="91"/>
      <c r="M29" s="91"/>
    </row>
    <row r="30" spans="1:14">
      <c r="A30" s="86"/>
      <c r="B30" s="87" t="s">
        <v>103</v>
      </c>
      <c r="C30" s="115">
        <v>2016</v>
      </c>
      <c r="D30" s="115">
        <v>2017</v>
      </c>
      <c r="E30" s="115">
        <v>2018</v>
      </c>
      <c r="F30" s="115">
        <v>2019</v>
      </c>
      <c r="G30" s="115">
        <v>2020</v>
      </c>
      <c r="H30" s="115">
        <v>2021</v>
      </c>
      <c r="I30" s="115">
        <v>2022</v>
      </c>
      <c r="J30" s="115">
        <v>2023</v>
      </c>
      <c r="K30" s="115">
        <f>K7</f>
        <v>2024</v>
      </c>
      <c r="L30" s="115">
        <f>L7</f>
        <v>2025</v>
      </c>
      <c r="M30" s="115">
        <f t="shared" ref="M30" si="6">M7</f>
        <v>2026</v>
      </c>
    </row>
    <row r="31" spans="1:14">
      <c r="A31" s="97"/>
      <c r="B31" s="158" t="str">
        <f t="shared" ref="B31:B39" si="7">B53</f>
        <v>BPON ONU/Triplexer</v>
      </c>
      <c r="C31" s="277">
        <v>12.32</v>
      </c>
      <c r="D31" s="278">
        <v>10.8416</v>
      </c>
      <c r="E31" s="278"/>
      <c r="F31" s="278"/>
      <c r="G31" s="278"/>
      <c r="H31" s="278"/>
      <c r="I31" s="278"/>
      <c r="J31" s="278"/>
      <c r="K31" s="278"/>
      <c r="L31" s="278"/>
      <c r="M31" s="278"/>
    </row>
    <row r="32" spans="1:14">
      <c r="A32" s="97"/>
      <c r="B32" s="163" t="str">
        <f t="shared" si="7"/>
        <v>BPON OLT</v>
      </c>
      <c r="C32" s="279">
        <v>43.120000000000005</v>
      </c>
      <c r="D32" s="280">
        <v>33.202400000000011</v>
      </c>
      <c r="E32" s="280"/>
      <c r="F32" s="280"/>
      <c r="G32" s="280"/>
      <c r="H32" s="280"/>
      <c r="I32" s="280"/>
      <c r="J32" s="280"/>
      <c r="K32" s="280"/>
      <c r="L32" s="280"/>
      <c r="M32" s="280"/>
    </row>
    <row r="33" spans="1:13">
      <c r="A33" s="97"/>
      <c r="B33" s="160" t="str">
        <f t="shared" si="7"/>
        <v>GPON ONU transceiver</v>
      </c>
      <c r="C33" s="277">
        <v>14.099320602233657</v>
      </c>
      <c r="D33" s="278">
        <v>13.302247847074092</v>
      </c>
      <c r="E33" s="278"/>
      <c r="F33" s="278"/>
      <c r="G33" s="278"/>
      <c r="H33" s="278"/>
      <c r="I33" s="278"/>
      <c r="J33" s="278"/>
      <c r="K33" s="278"/>
      <c r="L33" s="278"/>
      <c r="M33" s="278"/>
    </row>
    <row r="34" spans="1:13">
      <c r="A34" s="97"/>
      <c r="B34" s="161" t="str">
        <f t="shared" si="7"/>
        <v>GPON ONU BOSA</v>
      </c>
      <c r="C34" s="281">
        <v>9.7596841257709634</v>
      </c>
      <c r="D34" s="282">
        <v>9.7596841257709634</v>
      </c>
      <c r="E34" s="282"/>
      <c r="F34" s="282"/>
      <c r="G34" s="282"/>
      <c r="H34" s="282"/>
      <c r="I34" s="282"/>
      <c r="J34" s="282"/>
      <c r="K34" s="282"/>
      <c r="L34" s="282"/>
      <c r="M34" s="282"/>
    </row>
    <row r="35" spans="1:13">
      <c r="A35" s="97"/>
      <c r="B35" s="161" t="str">
        <f t="shared" si="7"/>
        <v>GPON OLT</v>
      </c>
      <c r="C35" s="281">
        <v>32.352292176306435</v>
      </c>
      <c r="D35" s="282">
        <v>25.424687525267668</v>
      </c>
      <c r="E35" s="282"/>
      <c r="F35" s="282"/>
      <c r="G35" s="282"/>
      <c r="H35" s="282"/>
      <c r="I35" s="282"/>
      <c r="J35" s="282"/>
      <c r="K35" s="282"/>
      <c r="L35" s="282"/>
      <c r="M35" s="282"/>
    </row>
    <row r="36" spans="1:13">
      <c r="A36" s="97"/>
      <c r="B36" s="162" t="str">
        <f t="shared" si="7"/>
        <v>GPON Triplexer</v>
      </c>
      <c r="C36" s="279">
        <v>29.731732597241443</v>
      </c>
      <c r="D36" s="280">
        <v>27.947828641406954</v>
      </c>
      <c r="E36" s="280"/>
      <c r="F36" s="280"/>
      <c r="G36" s="280"/>
      <c r="H36" s="280"/>
      <c r="I36" s="280"/>
      <c r="J36" s="280"/>
      <c r="K36" s="280"/>
      <c r="L36" s="280"/>
      <c r="M36" s="280"/>
    </row>
    <row r="37" spans="1:13">
      <c r="A37" s="97"/>
      <c r="B37" s="161" t="str">
        <f t="shared" si="7"/>
        <v>EPON ONU transceiver</v>
      </c>
      <c r="C37" s="277">
        <v>10.59331545521006</v>
      </c>
      <c r="D37" s="278">
        <v>6.7723659436879142</v>
      </c>
      <c r="E37" s="278"/>
      <c r="F37" s="278"/>
      <c r="G37" s="278"/>
      <c r="H37" s="278"/>
      <c r="I37" s="278"/>
      <c r="J37" s="278"/>
      <c r="K37" s="278"/>
      <c r="L37" s="278"/>
      <c r="M37" s="278"/>
    </row>
    <row r="38" spans="1:13">
      <c r="A38" s="97"/>
      <c r="B38" s="161" t="str">
        <f t="shared" si="7"/>
        <v>EPON ONU BOSA</v>
      </c>
      <c r="C38" s="281">
        <v>6.5145664925315234</v>
      </c>
      <c r="D38" s="282">
        <v>6.1888381679049473</v>
      </c>
      <c r="E38" s="282"/>
      <c r="F38" s="282"/>
      <c r="G38" s="282"/>
      <c r="H38" s="282"/>
      <c r="I38" s="282"/>
      <c r="J38" s="282"/>
      <c r="K38" s="282"/>
      <c r="L38" s="282"/>
      <c r="M38" s="282"/>
    </row>
    <row r="39" spans="1:13">
      <c r="A39" s="97"/>
      <c r="B39" s="162" t="str">
        <f t="shared" si="7"/>
        <v>EPON OLTs</v>
      </c>
      <c r="C39" s="279">
        <v>24.740356014453631</v>
      </c>
      <c r="D39" s="280">
        <v>19.051264817304165</v>
      </c>
      <c r="E39" s="280"/>
      <c r="F39" s="280"/>
      <c r="G39" s="280"/>
      <c r="H39" s="280"/>
      <c r="I39" s="280"/>
      <c r="J39" s="280"/>
      <c r="K39" s="280"/>
      <c r="L39" s="280"/>
      <c r="M39" s="280"/>
    </row>
    <row r="40" spans="1:13">
      <c r="A40" s="97"/>
      <c r="B40" s="163" t="str">
        <f>B62</f>
        <v>XG-PON ONU transceiver (10G/1G or 2.5G)</v>
      </c>
      <c r="C40" s="277">
        <v>45</v>
      </c>
      <c r="D40" s="278">
        <v>44</v>
      </c>
      <c r="E40" s="278"/>
      <c r="F40" s="278"/>
      <c r="G40" s="278"/>
      <c r="H40" s="278"/>
      <c r="I40" s="278"/>
      <c r="J40" s="278"/>
      <c r="K40" s="278"/>
      <c r="L40" s="278"/>
      <c r="M40" s="278"/>
    </row>
    <row r="41" spans="1:13">
      <c r="A41" s="97"/>
      <c r="B41" s="163" t="str">
        <f t="shared" ref="B41:B42" si="8">B63</f>
        <v>XG-PON ONU BOSA (10G/1G or 2.5G)</v>
      </c>
      <c r="C41" s="281">
        <v>0</v>
      </c>
      <c r="D41" s="282">
        <v>0</v>
      </c>
      <c r="E41" s="282"/>
      <c r="F41" s="282"/>
      <c r="G41" s="282"/>
      <c r="H41" s="282"/>
      <c r="I41" s="282"/>
      <c r="J41" s="282"/>
      <c r="K41" s="282"/>
      <c r="L41" s="282"/>
      <c r="M41" s="282"/>
    </row>
    <row r="42" spans="1:13">
      <c r="A42" s="97"/>
      <c r="B42" s="163" t="str">
        <f t="shared" si="8"/>
        <v>XGS-PON ONU transceiver (10G/10G)</v>
      </c>
      <c r="C42" s="281">
        <v>72</v>
      </c>
      <c r="D42" s="282">
        <v>70</v>
      </c>
      <c r="E42" s="282"/>
      <c r="F42" s="282"/>
      <c r="G42" s="282"/>
      <c r="H42" s="282"/>
      <c r="I42" s="282"/>
      <c r="J42" s="282"/>
      <c r="K42" s="282"/>
      <c r="L42" s="282"/>
      <c r="M42" s="282"/>
    </row>
    <row r="43" spans="1:13">
      <c r="A43" s="97"/>
      <c r="B43" s="159" t="str">
        <f t="shared" ref="B43:B45" si="9">B65</f>
        <v>XG/XGS-PON OLTs (incl CombiPON)</v>
      </c>
      <c r="C43" s="279">
        <v>320</v>
      </c>
      <c r="D43" s="280">
        <v>220</v>
      </c>
      <c r="E43" s="280"/>
      <c r="F43" s="280"/>
      <c r="G43" s="280"/>
      <c r="H43" s="280"/>
      <c r="I43" s="280"/>
      <c r="J43" s="280"/>
      <c r="K43" s="280"/>
      <c r="L43" s="280"/>
      <c r="M43" s="280"/>
    </row>
    <row r="44" spans="1:13">
      <c r="A44" s="97"/>
      <c r="B44" s="158" t="str">
        <f t="shared" si="9"/>
        <v>NG-PON2 ONUs</v>
      </c>
      <c r="C44" s="277">
        <v>625</v>
      </c>
      <c r="D44" s="278">
        <v>600</v>
      </c>
      <c r="E44" s="278"/>
      <c r="F44" s="278"/>
      <c r="G44" s="278"/>
      <c r="H44" s="278"/>
      <c r="I44" s="278"/>
      <c r="J44" s="278"/>
      <c r="K44" s="278"/>
      <c r="L44" s="278"/>
      <c r="M44" s="278"/>
    </row>
    <row r="45" spans="1:13">
      <c r="A45" s="97"/>
      <c r="B45" s="159" t="str">
        <f t="shared" si="9"/>
        <v>NG-PON2 OLTs</v>
      </c>
      <c r="C45" s="279">
        <v>1450</v>
      </c>
      <c r="D45" s="280">
        <v>1400</v>
      </c>
      <c r="E45" s="280"/>
      <c r="F45" s="280"/>
      <c r="G45" s="280"/>
      <c r="H45" s="280"/>
      <c r="I45" s="280"/>
      <c r="J45" s="280"/>
      <c r="K45" s="280"/>
      <c r="L45" s="280"/>
      <c r="M45" s="280"/>
    </row>
    <row r="46" spans="1:13">
      <c r="A46" s="97"/>
      <c r="B46" s="163" t="str">
        <f>B23</f>
        <v>25/50G PON ONUs</v>
      </c>
      <c r="C46" s="277">
        <v>0</v>
      </c>
      <c r="D46" s="278">
        <v>0</v>
      </c>
      <c r="E46" s="278"/>
      <c r="F46" s="278"/>
      <c r="G46" s="278"/>
      <c r="H46" s="278"/>
      <c r="I46" s="278"/>
      <c r="J46" s="278"/>
      <c r="K46" s="278"/>
      <c r="L46" s="278"/>
      <c r="M46" s="278"/>
    </row>
    <row r="47" spans="1:13">
      <c r="A47" s="97"/>
      <c r="B47" s="163" t="str">
        <f>B24</f>
        <v>25/50G PON OLTs</v>
      </c>
      <c r="C47" s="279">
        <v>0</v>
      </c>
      <c r="D47" s="280">
        <v>0</v>
      </c>
      <c r="E47" s="280"/>
      <c r="F47" s="280"/>
      <c r="G47" s="280"/>
      <c r="H47" s="280"/>
      <c r="I47" s="280"/>
      <c r="J47" s="280"/>
      <c r="K47" s="280"/>
      <c r="L47" s="280"/>
      <c r="M47" s="280"/>
    </row>
    <row r="48" spans="1:13">
      <c r="A48" s="97"/>
      <c r="B48" s="158" t="str">
        <f t="shared" ref="B48:B49" si="10">B70</f>
        <v>placeholder for future product</v>
      </c>
      <c r="C48" s="277">
        <v>0</v>
      </c>
      <c r="D48" s="278">
        <v>0</v>
      </c>
      <c r="E48" s="278"/>
      <c r="F48" s="278"/>
      <c r="G48" s="278"/>
      <c r="H48" s="278"/>
      <c r="I48" s="278"/>
      <c r="J48" s="278"/>
      <c r="K48" s="278"/>
      <c r="L48" s="278"/>
      <c r="M48" s="278"/>
    </row>
    <row r="49" spans="1:13">
      <c r="A49" s="97"/>
      <c r="B49" s="159" t="str">
        <f t="shared" si="10"/>
        <v>placeholder for future product</v>
      </c>
      <c r="C49" s="279">
        <v>0</v>
      </c>
      <c r="D49" s="280">
        <v>0</v>
      </c>
      <c r="E49" s="280"/>
      <c r="F49" s="280"/>
      <c r="G49" s="280"/>
      <c r="H49" s="280"/>
      <c r="I49" s="280"/>
      <c r="J49" s="280"/>
      <c r="K49" s="280"/>
      <c r="L49" s="280"/>
      <c r="M49" s="280"/>
    </row>
    <row r="50" spans="1:13">
      <c r="A50" s="95"/>
      <c r="B50" s="84"/>
    </row>
    <row r="51" spans="1:13">
      <c r="A51" s="95"/>
      <c r="B51" s="85" t="s">
        <v>105</v>
      </c>
    </row>
    <row r="52" spans="1:13">
      <c r="A52" s="86"/>
      <c r="B52" s="87" t="s">
        <v>103</v>
      </c>
      <c r="C52" s="206">
        <v>2016</v>
      </c>
      <c r="D52" s="206">
        <v>2017</v>
      </c>
      <c r="E52" s="206">
        <v>2018</v>
      </c>
      <c r="F52" s="206">
        <v>2019</v>
      </c>
      <c r="G52" s="206">
        <v>2020</v>
      </c>
      <c r="H52" s="206">
        <v>2021</v>
      </c>
      <c r="I52" s="206">
        <v>2022</v>
      </c>
      <c r="J52" s="206">
        <v>2023</v>
      </c>
      <c r="K52" s="206">
        <v>2024</v>
      </c>
      <c r="L52" s="206">
        <v>2025</v>
      </c>
      <c r="M52" s="206">
        <v>2026</v>
      </c>
    </row>
    <row r="53" spans="1:13">
      <c r="A53" s="97"/>
      <c r="B53" s="158" t="str">
        <f t="shared" ref="B53:B72" si="11">B8</f>
        <v>BPON ONU/Triplexer</v>
      </c>
      <c r="C53" s="277">
        <f>IF(C8=0,0,C8*C31/10^6)</f>
        <v>2.0869174062134026</v>
      </c>
      <c r="D53" s="278">
        <f t="shared" ref="D53" si="12">IF(D8=0,0,D8*D31/10^6)</f>
        <v>0.91824365873389713</v>
      </c>
      <c r="E53" s="278"/>
      <c r="F53" s="278"/>
      <c r="G53" s="278"/>
      <c r="H53" s="278"/>
      <c r="I53" s="278"/>
      <c r="J53" s="278"/>
      <c r="K53" s="278"/>
      <c r="L53" s="278"/>
      <c r="M53" s="278"/>
    </row>
    <row r="54" spans="1:13">
      <c r="A54" s="97"/>
      <c r="B54" s="163" t="str">
        <f t="shared" si="11"/>
        <v>BPON OLT</v>
      </c>
      <c r="C54" s="279">
        <f t="shared" ref="C54:D54" si="13">IF(C9=0,0,C9*C32/10^6)</f>
        <v>0.4049929588468057</v>
      </c>
      <c r="D54" s="280">
        <f t="shared" si="13"/>
        <v>0.10394819277068017</v>
      </c>
      <c r="E54" s="280"/>
      <c r="F54" s="280"/>
      <c r="G54" s="280"/>
      <c r="H54" s="280"/>
      <c r="I54" s="280"/>
      <c r="J54" s="280"/>
      <c r="K54" s="280"/>
      <c r="L54" s="280"/>
      <c r="M54" s="280"/>
    </row>
    <row r="55" spans="1:13">
      <c r="A55" s="97"/>
      <c r="B55" s="160" t="str">
        <f t="shared" si="11"/>
        <v>GPON ONU transceiver</v>
      </c>
      <c r="C55" s="277">
        <f t="shared" ref="C55:D55" si="14">IF(C10=0,0,C10*C33/10^6)</f>
        <v>57.21194679305993</v>
      </c>
      <c r="D55" s="278">
        <f t="shared" si="14"/>
        <v>55.803435203894004</v>
      </c>
      <c r="E55" s="278"/>
      <c r="F55" s="278"/>
      <c r="G55" s="278"/>
      <c r="H55" s="278"/>
      <c r="I55" s="278"/>
      <c r="J55" s="278"/>
      <c r="K55" s="278"/>
      <c r="L55" s="278"/>
      <c r="M55" s="278"/>
    </row>
    <row r="56" spans="1:13">
      <c r="A56" s="97"/>
      <c r="B56" s="161" t="str">
        <f t="shared" si="11"/>
        <v>GPON ONU BOSA</v>
      </c>
      <c r="C56" s="281">
        <f t="shared" ref="C56:D56" si="15">IF(C11=0,0,C11*C34/10^6)</f>
        <v>756.37551974724977</v>
      </c>
      <c r="D56" s="282">
        <f t="shared" si="15"/>
        <v>566.06167929471587</v>
      </c>
      <c r="E56" s="282"/>
      <c r="F56" s="282"/>
      <c r="G56" s="282"/>
      <c r="H56" s="282"/>
      <c r="I56" s="282"/>
      <c r="J56" s="282"/>
      <c r="K56" s="282"/>
      <c r="L56" s="282"/>
      <c r="M56" s="282"/>
    </row>
    <row r="57" spans="1:13">
      <c r="A57" s="97"/>
      <c r="B57" s="161" t="str">
        <f t="shared" si="11"/>
        <v>GPON OLT</v>
      </c>
      <c r="C57" s="281">
        <f t="shared" ref="C57:D57" si="16">IF(C12=0,0,C12*C35/10^6)</f>
        <v>138.48495075898654</v>
      </c>
      <c r="D57" s="282">
        <f t="shared" si="16"/>
        <v>72.791999325339319</v>
      </c>
      <c r="E57" s="282"/>
      <c r="F57" s="282"/>
      <c r="G57" s="282"/>
      <c r="H57" s="282"/>
      <c r="I57" s="282"/>
      <c r="J57" s="282"/>
      <c r="K57" s="282"/>
      <c r="L57" s="282"/>
      <c r="M57" s="282"/>
    </row>
    <row r="58" spans="1:13">
      <c r="A58" s="97"/>
      <c r="B58" s="162" t="str">
        <f t="shared" si="11"/>
        <v>GPON Triplexer</v>
      </c>
      <c r="C58" s="279">
        <f t="shared" ref="C58:D58" si="17">IF(C13=0,0,C13*C36/10^6)</f>
        <v>13.538322576585808</v>
      </c>
      <c r="D58" s="280">
        <f t="shared" si="17"/>
        <v>3.1815058054976642</v>
      </c>
      <c r="E58" s="280"/>
      <c r="F58" s="280"/>
      <c r="G58" s="280"/>
      <c r="H58" s="280"/>
      <c r="I58" s="280"/>
      <c r="J58" s="280"/>
      <c r="K58" s="280"/>
      <c r="L58" s="280"/>
      <c r="M58" s="280"/>
    </row>
    <row r="59" spans="1:13">
      <c r="A59" s="97"/>
      <c r="B59" s="161" t="str">
        <f t="shared" si="11"/>
        <v>EPON ONU transceiver</v>
      </c>
      <c r="C59" s="277">
        <f t="shared" ref="C59:D59" si="18">IF(C14=0,0,C14*C37/10^6)</f>
        <v>23.851408650728867</v>
      </c>
      <c r="D59" s="278">
        <f t="shared" si="18"/>
        <v>6.4637560000000001</v>
      </c>
      <c r="E59" s="278"/>
      <c r="F59" s="278"/>
      <c r="G59" s="278"/>
      <c r="H59" s="278"/>
      <c r="I59" s="278"/>
      <c r="J59" s="278"/>
      <c r="K59" s="278"/>
      <c r="L59" s="278"/>
      <c r="M59" s="278"/>
    </row>
    <row r="60" spans="1:13">
      <c r="A60" s="97"/>
      <c r="B60" s="161" t="str">
        <f t="shared" si="11"/>
        <v>EPON ONU BOSA</v>
      </c>
      <c r="C60" s="281">
        <f t="shared" ref="C60:D60" si="19">IF(C15=0,0,C15*C38/10^6)</f>
        <v>78.575652476379375</v>
      </c>
      <c r="D60" s="282">
        <f t="shared" si="19"/>
        <v>59.717495882048333</v>
      </c>
      <c r="E60" s="282"/>
      <c r="F60" s="282"/>
      <c r="G60" s="282"/>
      <c r="H60" s="282"/>
      <c r="I60" s="282"/>
      <c r="J60" s="282"/>
      <c r="K60" s="282"/>
      <c r="L60" s="282"/>
      <c r="M60" s="282"/>
    </row>
    <row r="61" spans="1:13">
      <c r="A61" s="97"/>
      <c r="B61" s="162" t="str">
        <f t="shared" si="11"/>
        <v>EPON OLTs</v>
      </c>
      <c r="C61" s="279">
        <f t="shared" ref="C61:D61" si="20">IF(C16=0,0,C16*C39/10^6)</f>
        <v>29.888111578808221</v>
      </c>
      <c r="D61" s="280">
        <f t="shared" si="20"/>
        <v>6.5345838323353282</v>
      </c>
      <c r="E61" s="280"/>
      <c r="F61" s="280"/>
      <c r="G61" s="280"/>
      <c r="H61" s="280"/>
      <c r="I61" s="280"/>
      <c r="J61" s="280"/>
      <c r="K61" s="280"/>
      <c r="L61" s="280"/>
      <c r="M61" s="280"/>
    </row>
    <row r="62" spans="1:13">
      <c r="A62" s="97"/>
      <c r="B62" s="163" t="str">
        <f t="shared" si="11"/>
        <v>XG-PON ONU transceiver (10G/1G or 2.5G)</v>
      </c>
      <c r="C62" s="277">
        <f t="shared" ref="C62:D63" si="21">IF(C17=0,0,C17*C40/10^6)</f>
        <v>1.125</v>
      </c>
      <c r="D62" s="278">
        <f t="shared" si="21"/>
        <v>8.8000000000000007</v>
      </c>
      <c r="E62" s="278"/>
      <c r="F62" s="278"/>
      <c r="G62" s="278"/>
      <c r="H62" s="278"/>
      <c r="I62" s="278"/>
      <c r="J62" s="278"/>
      <c r="K62" s="278"/>
      <c r="L62" s="278"/>
      <c r="M62" s="278"/>
    </row>
    <row r="63" spans="1:13">
      <c r="A63" s="97"/>
      <c r="B63" s="163" t="str">
        <f t="shared" si="11"/>
        <v>XG-PON ONU BOSA (10G/1G or 2.5G)</v>
      </c>
      <c r="C63" s="281">
        <f t="shared" si="21"/>
        <v>0</v>
      </c>
      <c r="D63" s="282">
        <f t="shared" si="21"/>
        <v>0</v>
      </c>
      <c r="E63" s="282"/>
      <c r="F63" s="282"/>
      <c r="G63" s="282"/>
      <c r="H63" s="282"/>
      <c r="I63" s="282"/>
      <c r="J63" s="282"/>
      <c r="K63" s="282"/>
      <c r="L63" s="282"/>
      <c r="M63" s="282"/>
    </row>
    <row r="64" spans="1:13">
      <c r="A64" s="97"/>
      <c r="B64" s="163" t="str">
        <f t="shared" si="11"/>
        <v>XGS-PON ONU transceiver (10G/10G)</v>
      </c>
      <c r="C64" s="281">
        <f t="shared" ref="C64:D64" si="22">IF(C19=0,0,C19*C42/10^6)</f>
        <v>23.4</v>
      </c>
      <c r="D64" s="282">
        <f t="shared" si="22"/>
        <v>49</v>
      </c>
      <c r="E64" s="282"/>
      <c r="F64" s="282"/>
      <c r="G64" s="282"/>
      <c r="H64" s="282"/>
      <c r="I64" s="282"/>
      <c r="J64" s="282"/>
      <c r="K64" s="282"/>
      <c r="L64" s="282"/>
      <c r="M64" s="282"/>
    </row>
    <row r="65" spans="1:13">
      <c r="A65" s="97"/>
      <c r="B65" s="159" t="str">
        <f t="shared" si="11"/>
        <v>XG/XGS-PON OLTs (incl CombiPON)</v>
      </c>
      <c r="C65" s="279">
        <f t="shared" ref="C65:D65" si="23">IF(C20=0,0,C20*C43/10^6)</f>
        <v>11.2</v>
      </c>
      <c r="D65" s="280">
        <f t="shared" si="23"/>
        <v>183.34695500000001</v>
      </c>
      <c r="E65" s="280"/>
      <c r="F65" s="280"/>
      <c r="G65" s="280"/>
      <c r="H65" s="280"/>
      <c r="I65" s="280"/>
      <c r="J65" s="280"/>
      <c r="K65" s="280"/>
      <c r="L65" s="280"/>
      <c r="M65" s="280"/>
    </row>
    <row r="66" spans="1:13">
      <c r="A66" s="97"/>
      <c r="B66" s="158" t="str">
        <f t="shared" si="11"/>
        <v>NG-PON2 ONUs</v>
      </c>
      <c r="C66" s="277">
        <f t="shared" ref="C66:D66" si="24">IF(C21=0,0,C21*C44/10^6)</f>
        <v>3.125E-2</v>
      </c>
      <c r="D66" s="278">
        <f t="shared" si="24"/>
        <v>0.3</v>
      </c>
      <c r="E66" s="278"/>
      <c r="F66" s="278"/>
      <c r="G66" s="278"/>
      <c r="H66" s="278"/>
      <c r="I66" s="278"/>
      <c r="J66" s="278"/>
      <c r="K66" s="278"/>
      <c r="L66" s="278"/>
      <c r="M66" s="278"/>
    </row>
    <row r="67" spans="1:13">
      <c r="A67" s="97"/>
      <c r="B67" s="159" t="str">
        <f t="shared" si="11"/>
        <v>NG-PON2 OLTs</v>
      </c>
      <c r="C67" s="279">
        <f t="shared" ref="C67:D67" si="25">IF(C22=0,0,C22*C45/10^6)</f>
        <v>7.2499999999999995E-2</v>
      </c>
      <c r="D67" s="280">
        <f t="shared" si="25"/>
        <v>0.14000000000000001</v>
      </c>
      <c r="E67" s="280"/>
      <c r="F67" s="280"/>
      <c r="G67" s="280"/>
      <c r="H67" s="280"/>
      <c r="I67" s="280"/>
      <c r="J67" s="280"/>
      <c r="K67" s="280"/>
      <c r="L67" s="280"/>
      <c r="M67" s="280"/>
    </row>
    <row r="68" spans="1:13">
      <c r="A68" s="97"/>
      <c r="B68" s="163" t="str">
        <f t="shared" si="11"/>
        <v>25/50G PON ONUs</v>
      </c>
      <c r="C68" s="277">
        <f t="shared" ref="C68:D68" si="26">IF(C23=0,0,C23*C46/10^6)</f>
        <v>0</v>
      </c>
      <c r="D68" s="278">
        <f t="shared" si="26"/>
        <v>0</v>
      </c>
      <c r="E68" s="278"/>
      <c r="F68" s="278"/>
      <c r="G68" s="278"/>
      <c r="H68" s="278"/>
      <c r="I68" s="278"/>
      <c r="J68" s="278"/>
      <c r="K68" s="278"/>
      <c r="L68" s="278"/>
      <c r="M68" s="278"/>
    </row>
    <row r="69" spans="1:13">
      <c r="A69" s="97"/>
      <c r="B69" s="163" t="str">
        <f t="shared" si="11"/>
        <v>25/50G PON OLTs</v>
      </c>
      <c r="C69" s="279">
        <f t="shared" ref="C69:D69" si="27">IF(C24=0,0,C24*C47/10^6)</f>
        <v>0</v>
      </c>
      <c r="D69" s="280">
        <f t="shared" si="27"/>
        <v>0</v>
      </c>
      <c r="E69" s="280"/>
      <c r="F69" s="280"/>
      <c r="G69" s="280"/>
      <c r="H69" s="280"/>
      <c r="I69" s="280"/>
      <c r="J69" s="280"/>
      <c r="K69" s="280"/>
      <c r="L69" s="280"/>
      <c r="M69" s="280"/>
    </row>
    <row r="70" spans="1:13">
      <c r="A70" s="97"/>
      <c r="B70" s="158" t="str">
        <f t="shared" si="11"/>
        <v>placeholder for future product</v>
      </c>
      <c r="C70" s="277">
        <f t="shared" ref="C70:D70" si="28">IF(C25=0,0,C25*C48/10^6)</f>
        <v>0</v>
      </c>
      <c r="D70" s="278">
        <f t="shared" si="28"/>
        <v>0</v>
      </c>
      <c r="E70" s="278"/>
      <c r="F70" s="278"/>
      <c r="G70" s="278"/>
      <c r="H70" s="278"/>
      <c r="I70" s="278"/>
      <c r="J70" s="278"/>
      <c r="K70" s="278"/>
      <c r="L70" s="278"/>
      <c r="M70" s="278"/>
    </row>
    <row r="71" spans="1:13">
      <c r="A71" s="97"/>
      <c r="B71" s="159" t="str">
        <f t="shared" si="11"/>
        <v>placeholder for future product</v>
      </c>
      <c r="C71" s="279">
        <f t="shared" ref="C71:D71" si="29">IF(C26=0,0,C26*C49/10^6)</f>
        <v>0</v>
      </c>
      <c r="D71" s="280">
        <f t="shared" si="29"/>
        <v>0</v>
      </c>
      <c r="E71" s="280"/>
      <c r="F71" s="280"/>
      <c r="G71" s="280"/>
      <c r="H71" s="280"/>
      <c r="I71" s="280"/>
      <c r="J71" s="280"/>
      <c r="K71" s="280"/>
      <c r="L71" s="280"/>
      <c r="M71" s="280"/>
    </row>
    <row r="72" spans="1:13">
      <c r="A72" s="97"/>
      <c r="B72" s="94" t="str">
        <f t="shared" si="11"/>
        <v>Total</v>
      </c>
      <c r="C72" s="207">
        <f t="shared" ref="C72:D72" si="30">SUM(C53:C71)</f>
        <v>1136.246572946859</v>
      </c>
      <c r="D72" s="207">
        <f t="shared" si="30"/>
        <v>1013.163602195335</v>
      </c>
      <c r="E72" s="207"/>
      <c r="F72" s="207"/>
      <c r="G72" s="207"/>
      <c r="H72" s="207"/>
      <c r="I72" s="207"/>
      <c r="J72" s="207"/>
      <c r="K72" s="207"/>
      <c r="L72" s="207"/>
      <c r="M72" s="207"/>
    </row>
    <row r="73" spans="1:13">
      <c r="A73" s="86"/>
      <c r="B73" s="84"/>
      <c r="C73" s="96"/>
      <c r="D73" s="96">
        <f t="shared" ref="D73:I73" si="31">IF(C72=0,"",D72/C72-1)</f>
        <v>-0.10832417336345224</v>
      </c>
      <c r="E73" s="96"/>
      <c r="F73" s="96" t="str">
        <f t="shared" si="31"/>
        <v/>
      </c>
      <c r="G73" s="96" t="str">
        <f t="shared" si="31"/>
        <v/>
      </c>
      <c r="H73" s="96" t="str">
        <f t="shared" si="31"/>
        <v/>
      </c>
      <c r="I73" s="96" t="str">
        <f t="shared" si="31"/>
        <v/>
      </c>
      <c r="J73" s="96" t="str">
        <f>IF(I72=0,"",J72/I72-1)</f>
        <v/>
      </c>
      <c r="K73" s="96" t="str">
        <f>IF(J72=0,"",K72/J72-1)</f>
        <v/>
      </c>
      <c r="L73" s="96" t="str">
        <f>IF(K72=0,"",L72/K72-1)</f>
        <v/>
      </c>
      <c r="M73" s="96" t="str">
        <f t="shared" ref="M73" si="32">IF(L72=0,"",M72/L72-1)</f>
        <v/>
      </c>
    </row>
    <row r="74" spans="1:13">
      <c r="C74" s="257"/>
      <c r="D74" s="257"/>
      <c r="E74" s="257"/>
      <c r="F74" s="257"/>
      <c r="G74" s="257"/>
      <c r="H74" s="257"/>
      <c r="I74" s="257"/>
      <c r="J74" s="257"/>
      <c r="K74" s="257"/>
      <c r="L74" s="257"/>
      <c r="M74" s="257"/>
    </row>
  </sheetData>
  <conditionalFormatting sqref="K4:M4">
    <cfRule type="expression" dxfId="4" priority="2">
      <formula>K3-K4&lt;&gt;0</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pageSetUpPr autoPageBreaks="0"/>
  </sheetPr>
  <dimension ref="A1:T77"/>
  <sheetViews>
    <sheetView showGridLines="0" zoomScale="70" zoomScaleNormal="70" zoomScalePageLayoutView="80" workbookViewId="0">
      <pane xSplit="4" ySplit="6" topLeftCell="E7" activePane="bottomRight" state="frozen"/>
      <selection activeCell="B1" sqref="B1:B5"/>
      <selection pane="topRight" activeCell="B1" sqref="B1:B5"/>
      <selection pane="bottomLeft" activeCell="B1" sqref="B1:B5"/>
      <selection pane="bottomRight"/>
    </sheetView>
  </sheetViews>
  <sheetFormatPr defaultColWidth="8.796875" defaultRowHeight="13.15"/>
  <cols>
    <col min="1" max="1" width="4.53125" style="12" customWidth="1"/>
    <col min="2" max="2" width="15.53125" style="12" customWidth="1"/>
    <col min="3" max="3" width="13.19921875" style="12" customWidth="1"/>
    <col min="4" max="4" width="13.796875" style="12" customWidth="1"/>
    <col min="5" max="15" width="11.46484375" style="12" customWidth="1"/>
    <col min="16" max="16" width="9.73046875" style="12" bestFit="1" customWidth="1"/>
    <col min="17" max="17" width="22.19921875" style="12" customWidth="1"/>
    <col min="18" max="18" width="10.59765625" style="12" bestFit="1" customWidth="1"/>
    <col min="19" max="22" width="8.796875" style="12"/>
    <col min="23" max="30" width="10.46484375" style="12" customWidth="1"/>
    <col min="31" max="16384" width="8.796875" style="12"/>
  </cols>
  <sheetData>
    <row r="1" spans="1:20" ht="12.5" customHeight="1">
      <c r="J1" s="13"/>
      <c r="K1" s="13"/>
      <c r="L1" s="13"/>
      <c r="M1" s="13"/>
      <c r="N1" s="13"/>
      <c r="O1" s="13"/>
    </row>
    <row r="2" spans="1:20" ht="22.5" customHeight="1">
      <c r="B2" s="11" t="str">
        <f>Introduction!$B$2</f>
        <v>LightCounting Access Optics Forecast</v>
      </c>
      <c r="C2" s="11"/>
      <c r="D2" s="11"/>
      <c r="J2" s="13"/>
      <c r="K2" s="31"/>
      <c r="S2" s="46"/>
      <c r="T2" s="46"/>
    </row>
    <row r="3" spans="1:20" ht="18">
      <c r="B3" s="66" t="str">
        <f>Introduction!$B$3</f>
        <v>Published 23 November 2021</v>
      </c>
      <c r="I3" s="13"/>
      <c r="J3" s="13"/>
      <c r="K3" s="221"/>
      <c r="L3" s="188"/>
      <c r="M3" s="188"/>
      <c r="N3" s="188"/>
      <c r="O3" s="188"/>
    </row>
    <row r="4" spans="1:20" ht="18">
      <c r="B4" s="11" t="s">
        <v>172</v>
      </c>
      <c r="C4" s="11"/>
      <c r="D4" s="11"/>
      <c r="J4" s="13"/>
      <c r="K4" s="221"/>
      <c r="L4" s="326"/>
      <c r="M4" s="188"/>
      <c r="N4" s="188"/>
      <c r="O4" s="188"/>
    </row>
    <row r="5" spans="1:20">
      <c r="C5" s="12" t="s">
        <v>3</v>
      </c>
    </row>
    <row r="6" spans="1:20">
      <c r="B6" s="197" t="s">
        <v>40</v>
      </c>
      <c r="C6" s="198" t="s">
        <v>41</v>
      </c>
      <c r="D6" s="199" t="s">
        <v>11</v>
      </c>
      <c r="E6" s="115">
        <v>2016</v>
      </c>
      <c r="F6" s="115">
        <v>2017</v>
      </c>
      <c r="G6" s="115">
        <v>2018</v>
      </c>
      <c r="H6" s="115">
        <v>2019</v>
      </c>
      <c r="I6" s="115">
        <v>2020</v>
      </c>
      <c r="J6" s="115">
        <v>2021</v>
      </c>
      <c r="K6" s="115">
        <v>2022</v>
      </c>
      <c r="L6" s="115">
        <v>2023</v>
      </c>
      <c r="M6" s="115">
        <v>2024</v>
      </c>
      <c r="N6" s="115">
        <v>2025</v>
      </c>
      <c r="O6" s="115">
        <v>2026</v>
      </c>
    </row>
    <row r="7" spans="1:20" ht="21">
      <c r="B7" s="47" t="s">
        <v>22</v>
      </c>
      <c r="E7" s="48" t="s">
        <v>42</v>
      </c>
    </row>
    <row r="8" spans="1:20">
      <c r="B8" s="197" t="s">
        <v>40</v>
      </c>
      <c r="C8" s="198" t="s">
        <v>41</v>
      </c>
      <c r="D8" s="199" t="s">
        <v>11</v>
      </c>
      <c r="E8" s="115">
        <v>2016</v>
      </c>
      <c r="F8" s="115">
        <v>2017</v>
      </c>
      <c r="G8" s="115">
        <v>2018</v>
      </c>
      <c r="H8" s="115">
        <v>2019</v>
      </c>
      <c r="I8" s="115">
        <v>2020</v>
      </c>
      <c r="J8" s="115">
        <v>2021</v>
      </c>
      <c r="K8" s="115">
        <v>2022</v>
      </c>
      <c r="L8" s="115">
        <v>2023</v>
      </c>
      <c r="M8" s="115">
        <v>2024</v>
      </c>
      <c r="N8" s="115">
        <v>2025</v>
      </c>
      <c r="O8" s="115">
        <v>2026</v>
      </c>
      <c r="Q8" s="38" t="s">
        <v>119</v>
      </c>
    </row>
    <row r="9" spans="1:20">
      <c r="B9" s="12" t="s">
        <v>196</v>
      </c>
      <c r="C9" s="12" t="s">
        <v>110</v>
      </c>
      <c r="D9" s="49" t="s">
        <v>110</v>
      </c>
      <c r="E9" s="15">
        <v>11427514.699999999</v>
      </c>
      <c r="F9" s="15">
        <v>8127039.1422706265</v>
      </c>
      <c r="G9" s="15"/>
      <c r="H9" s="15"/>
      <c r="I9" s="15"/>
      <c r="J9" s="15"/>
      <c r="K9" s="15"/>
      <c r="L9" s="15"/>
      <c r="M9" s="15"/>
      <c r="N9" s="15"/>
      <c r="O9" s="15"/>
      <c r="Q9" s="12" t="str">
        <f t="shared" ref="Q9:Q26" si="0">B9&amp;" "&amp;C9&amp;" "&amp;D9</f>
        <v>1,3,6,12-14 Gbps All All</v>
      </c>
    </row>
    <row r="10" spans="1:20">
      <c r="A10" s="99"/>
      <c r="B10" s="12" t="s">
        <v>17</v>
      </c>
      <c r="C10" s="12" t="s">
        <v>13</v>
      </c>
      <c r="D10" s="49" t="s">
        <v>13</v>
      </c>
      <c r="E10" s="15">
        <v>1108518.3358539655</v>
      </c>
      <c r="F10" s="15">
        <v>762309.20232291287</v>
      </c>
      <c r="G10" s="15"/>
      <c r="H10" s="15"/>
      <c r="I10" s="15"/>
      <c r="J10" s="15"/>
      <c r="K10" s="15"/>
      <c r="L10" s="15"/>
      <c r="M10" s="15"/>
      <c r="N10" s="15"/>
      <c r="O10" s="15"/>
      <c r="Q10" s="12" t="str">
        <f t="shared" si="0"/>
        <v>10 Gbps ≤ 0.5 km ≤ 0.5 km</v>
      </c>
    </row>
    <row r="11" spans="1:20">
      <c r="A11" s="99"/>
      <c r="B11" s="49" t="s">
        <v>224</v>
      </c>
      <c r="C11" s="49" t="s">
        <v>17</v>
      </c>
      <c r="D11" s="49" t="s">
        <v>251</v>
      </c>
      <c r="E11" s="15">
        <v>4437509.4000000004</v>
      </c>
      <c r="F11" s="15">
        <v>3095459</v>
      </c>
      <c r="G11" s="15"/>
      <c r="H11" s="15"/>
      <c r="I11" s="15"/>
      <c r="J11" s="15"/>
      <c r="K11" s="15"/>
      <c r="L11" s="15"/>
      <c r="M11" s="15"/>
      <c r="N11" s="15"/>
      <c r="O11" s="15"/>
      <c r="Q11" s="12" t="str">
        <f t="shared" si="0"/>
        <v>Grey - All 10 Gbps 1-10 km</v>
      </c>
    </row>
    <row r="12" spans="1:20">
      <c r="A12" s="99"/>
      <c r="B12" s="49" t="s">
        <v>224</v>
      </c>
      <c r="C12" s="49" t="s">
        <v>17</v>
      </c>
      <c r="D12" s="49" t="s">
        <v>62</v>
      </c>
      <c r="E12" s="15">
        <v>2009992</v>
      </c>
      <c r="F12" s="15">
        <v>861247.2</v>
      </c>
      <c r="G12" s="15"/>
      <c r="H12" s="15"/>
      <c r="I12" s="15"/>
      <c r="J12" s="15"/>
      <c r="K12" s="15"/>
      <c r="L12" s="15"/>
      <c r="M12" s="15"/>
      <c r="N12" s="15"/>
      <c r="O12" s="15"/>
      <c r="Q12" s="12" t="str">
        <f t="shared" si="0"/>
        <v>Grey - All 10 Gbps 20 km</v>
      </c>
    </row>
    <row r="13" spans="1:20">
      <c r="A13" s="99"/>
      <c r="B13" s="49" t="s">
        <v>224</v>
      </c>
      <c r="C13" s="49" t="s">
        <v>19</v>
      </c>
      <c r="D13" s="49" t="s">
        <v>236</v>
      </c>
      <c r="E13" s="15">
        <v>150</v>
      </c>
      <c r="F13" s="15">
        <v>4000</v>
      </c>
      <c r="G13" s="15"/>
      <c r="H13" s="15"/>
      <c r="I13" s="15"/>
      <c r="J13" s="15"/>
      <c r="K13" s="15"/>
      <c r="L13" s="15"/>
      <c r="M13" s="15"/>
      <c r="N13" s="15"/>
      <c r="O13" s="15"/>
      <c r="Q13" s="12" t="str">
        <f t="shared" si="0"/>
        <v>Grey - All 25 Gbps ≤ 0.5 km MMF</v>
      </c>
    </row>
    <row r="14" spans="1:20">
      <c r="A14" s="99"/>
      <c r="B14" s="49" t="s">
        <v>224</v>
      </c>
      <c r="C14" s="49" t="s">
        <v>19</v>
      </c>
      <c r="D14" s="49" t="s">
        <v>237</v>
      </c>
      <c r="E14" s="15">
        <v>0</v>
      </c>
      <c r="F14" s="15">
        <v>500</v>
      </c>
      <c r="G14" s="15"/>
      <c r="H14" s="15"/>
      <c r="I14" s="15"/>
      <c r="J14" s="15"/>
      <c r="K14" s="15"/>
      <c r="L14" s="15"/>
      <c r="M14" s="15"/>
      <c r="N14" s="15"/>
      <c r="O14" s="15"/>
      <c r="Q14" s="12" t="str">
        <f t="shared" si="0"/>
        <v>Grey - All 25 Gbps 300 m SMF</v>
      </c>
    </row>
    <row r="15" spans="1:20">
      <c r="A15" s="99"/>
      <c r="B15" s="49" t="s">
        <v>225</v>
      </c>
      <c r="C15" s="49" t="s">
        <v>19</v>
      </c>
      <c r="D15" s="49" t="s">
        <v>251</v>
      </c>
      <c r="E15" s="15">
        <v>366</v>
      </c>
      <c r="F15" s="15">
        <v>65000</v>
      </c>
      <c r="G15" s="15"/>
      <c r="H15" s="15"/>
      <c r="I15" s="15"/>
      <c r="J15" s="15"/>
      <c r="K15" s="15"/>
      <c r="L15" s="15"/>
      <c r="M15" s="15"/>
      <c r="N15" s="15"/>
      <c r="O15" s="15"/>
      <c r="Q15" s="12" t="str">
        <f t="shared" si="0"/>
        <v>Grey - Duplex 25 Gbps 1-10 km</v>
      </c>
    </row>
    <row r="16" spans="1:20">
      <c r="A16" s="99"/>
      <c r="B16" s="49" t="s">
        <v>226</v>
      </c>
      <c r="C16" s="49" t="s">
        <v>19</v>
      </c>
      <c r="D16" s="49" t="s">
        <v>251</v>
      </c>
      <c r="E16" s="15">
        <v>0</v>
      </c>
      <c r="F16" s="15">
        <v>0</v>
      </c>
      <c r="G16" s="15"/>
      <c r="H16" s="15"/>
      <c r="I16" s="15"/>
      <c r="J16" s="15"/>
      <c r="K16" s="15"/>
      <c r="L16" s="15"/>
      <c r="M16" s="15"/>
      <c r="N16" s="15"/>
      <c r="O16" s="15"/>
      <c r="Q16" s="12" t="str">
        <f t="shared" si="0"/>
        <v>Grey - BiDi 25 Gbps 1-10 km</v>
      </c>
    </row>
    <row r="17" spans="1:17">
      <c r="A17" s="99"/>
      <c r="B17" s="49" t="s">
        <v>225</v>
      </c>
      <c r="C17" s="49" t="s">
        <v>19</v>
      </c>
      <c r="D17" s="49" t="s">
        <v>62</v>
      </c>
      <c r="E17" s="15">
        <v>84</v>
      </c>
      <c r="F17" s="15">
        <v>9000</v>
      </c>
      <c r="G17" s="15"/>
      <c r="H17" s="15"/>
      <c r="I17" s="15"/>
      <c r="J17" s="15"/>
      <c r="K17" s="15"/>
      <c r="L17" s="15"/>
      <c r="M17" s="15"/>
      <c r="N17" s="15"/>
      <c r="O17" s="15"/>
      <c r="Q17" s="12" t="str">
        <f t="shared" si="0"/>
        <v>Grey - Duplex 25 Gbps 20 km</v>
      </c>
    </row>
    <row r="18" spans="1:17">
      <c r="A18" s="99"/>
      <c r="B18" s="49" t="s">
        <v>226</v>
      </c>
      <c r="C18" s="49" t="s">
        <v>19</v>
      </c>
      <c r="D18" s="49" t="s">
        <v>62</v>
      </c>
      <c r="E18" s="15">
        <v>0</v>
      </c>
      <c r="F18" s="15">
        <v>0</v>
      </c>
      <c r="G18" s="15"/>
      <c r="H18" s="15"/>
      <c r="I18" s="15"/>
      <c r="J18" s="15"/>
      <c r="K18" s="15"/>
      <c r="L18" s="15"/>
      <c r="M18" s="15"/>
      <c r="N18" s="15"/>
      <c r="O18" s="15"/>
      <c r="Q18" s="12" t="str">
        <f t="shared" si="0"/>
        <v>Grey - BiDi 25 Gbps 20 km</v>
      </c>
    </row>
    <row r="19" spans="1:17">
      <c r="A19" s="99"/>
      <c r="B19" s="49" t="s">
        <v>224</v>
      </c>
      <c r="C19" s="49" t="s">
        <v>158</v>
      </c>
      <c r="D19" s="49" t="s">
        <v>187</v>
      </c>
      <c r="E19" s="15">
        <v>0</v>
      </c>
      <c r="F19" s="15">
        <v>0</v>
      </c>
      <c r="G19" s="15"/>
      <c r="H19" s="15"/>
      <c r="I19" s="15"/>
      <c r="J19" s="15"/>
      <c r="K19" s="15"/>
      <c r="L19" s="15"/>
      <c r="M19" s="15"/>
      <c r="N19" s="15"/>
      <c r="O19" s="15"/>
      <c r="Q19" s="12" t="str">
        <f t="shared" si="0"/>
        <v>Grey - All 50 Gbps 10 km</v>
      </c>
    </row>
    <row r="20" spans="1:17">
      <c r="A20" s="99"/>
      <c r="B20" s="49" t="s">
        <v>224</v>
      </c>
      <c r="C20" s="49" t="s">
        <v>158</v>
      </c>
      <c r="D20" s="49" t="s">
        <v>62</v>
      </c>
      <c r="E20" s="15">
        <v>0</v>
      </c>
      <c r="F20" s="15">
        <v>0</v>
      </c>
      <c r="G20" s="15"/>
      <c r="H20" s="15"/>
      <c r="I20" s="15"/>
      <c r="J20" s="15"/>
      <c r="K20" s="15"/>
      <c r="L20" s="15"/>
      <c r="M20" s="15"/>
      <c r="N20" s="15"/>
      <c r="O20" s="15"/>
      <c r="Q20" s="12" t="str">
        <f t="shared" si="0"/>
        <v>Grey - All 50 Gbps 20 km</v>
      </c>
    </row>
    <row r="21" spans="1:17">
      <c r="A21" s="99"/>
      <c r="B21" s="49" t="s">
        <v>224</v>
      </c>
      <c r="C21" s="49" t="s">
        <v>189</v>
      </c>
      <c r="D21" s="49" t="s">
        <v>187</v>
      </c>
      <c r="E21" s="15">
        <v>0</v>
      </c>
      <c r="F21" s="15">
        <v>0</v>
      </c>
      <c r="G21" s="15"/>
      <c r="H21" s="15"/>
      <c r="I21" s="15"/>
      <c r="J21" s="15"/>
      <c r="K21" s="15"/>
      <c r="L21" s="15"/>
      <c r="M21" s="15"/>
      <c r="N21" s="15"/>
      <c r="O21" s="15"/>
      <c r="Q21" s="12" t="str">
        <f t="shared" si="0"/>
        <v>Grey - All 100 Gbps 10 km</v>
      </c>
    </row>
    <row r="22" spans="1:17">
      <c r="A22" s="99"/>
      <c r="B22" s="49" t="s">
        <v>224</v>
      </c>
      <c r="C22" s="49" t="s">
        <v>189</v>
      </c>
      <c r="D22" s="49" t="s">
        <v>62</v>
      </c>
      <c r="E22" s="15">
        <v>0</v>
      </c>
      <c r="F22" s="15">
        <v>0</v>
      </c>
      <c r="G22" s="15"/>
      <c r="H22" s="15"/>
      <c r="I22" s="15"/>
      <c r="J22" s="15"/>
      <c r="K22" s="15"/>
      <c r="L22" s="15"/>
      <c r="M22" s="15"/>
      <c r="N22" s="15"/>
      <c r="O22" s="15"/>
      <c r="Q22" s="12" t="str">
        <f t="shared" si="0"/>
        <v>Grey - All 100 Gbps 20 km</v>
      </c>
    </row>
    <row r="23" spans="1:17">
      <c r="A23" s="99"/>
      <c r="B23" s="49" t="s">
        <v>222</v>
      </c>
      <c r="C23" s="49" t="s">
        <v>17</v>
      </c>
      <c r="D23" s="49" t="s">
        <v>235</v>
      </c>
      <c r="E23" s="15">
        <v>0</v>
      </c>
      <c r="F23" s="15">
        <v>0</v>
      </c>
      <c r="G23" s="15"/>
      <c r="H23" s="15"/>
      <c r="I23" s="15"/>
      <c r="J23" s="15"/>
      <c r="K23" s="15"/>
      <c r="L23" s="15"/>
      <c r="M23" s="15"/>
      <c r="N23" s="15"/>
      <c r="O23" s="15"/>
      <c r="Q23" s="12" t="str">
        <f t="shared" si="0"/>
        <v>CWDM 10 Gbps ≤ 20 km</v>
      </c>
    </row>
    <row r="24" spans="1:17">
      <c r="A24" s="99"/>
      <c r="B24" s="49" t="s">
        <v>223</v>
      </c>
      <c r="C24" s="49" t="s">
        <v>17</v>
      </c>
      <c r="D24" s="49" t="s">
        <v>235</v>
      </c>
      <c r="E24" s="15">
        <v>39985.336519634919</v>
      </c>
      <c r="F24" s="15">
        <v>75000</v>
      </c>
      <c r="G24" s="15"/>
      <c r="H24" s="15"/>
      <c r="I24" s="15"/>
      <c r="J24" s="15"/>
      <c r="K24" s="15"/>
      <c r="L24" s="15"/>
      <c r="M24" s="15"/>
      <c r="N24" s="15"/>
      <c r="O24" s="15"/>
      <c r="Q24" s="12" t="str">
        <f t="shared" si="0"/>
        <v>DWDM 10 Gbps ≤ 20 km</v>
      </c>
    </row>
    <row r="25" spans="1:17">
      <c r="A25" s="99"/>
      <c r="B25" s="49" t="s">
        <v>222</v>
      </c>
      <c r="C25" s="49" t="s">
        <v>19</v>
      </c>
      <c r="D25" s="49" t="s">
        <v>235</v>
      </c>
      <c r="E25" s="15">
        <v>0</v>
      </c>
      <c r="F25" s="15">
        <v>0</v>
      </c>
      <c r="G25" s="15"/>
      <c r="H25" s="15"/>
      <c r="I25" s="15"/>
      <c r="J25" s="15"/>
      <c r="K25" s="15"/>
      <c r="L25" s="15"/>
      <c r="M25" s="15"/>
      <c r="N25" s="15"/>
      <c r="O25" s="15"/>
      <c r="Q25" s="12" t="str">
        <f t="shared" si="0"/>
        <v>CWDM 25 Gbps ≤ 20 km</v>
      </c>
    </row>
    <row r="26" spans="1:17">
      <c r="A26" s="99"/>
      <c r="B26" s="49" t="s">
        <v>223</v>
      </c>
      <c r="C26" s="49" t="s">
        <v>19</v>
      </c>
      <c r="D26" s="49" t="s">
        <v>235</v>
      </c>
      <c r="E26" s="15">
        <v>0</v>
      </c>
      <c r="F26" s="15">
        <v>0</v>
      </c>
      <c r="G26" s="15"/>
      <c r="H26" s="15"/>
      <c r="I26" s="15"/>
      <c r="J26" s="15"/>
      <c r="K26" s="15"/>
      <c r="L26" s="15"/>
      <c r="M26" s="15"/>
      <c r="N26" s="15"/>
      <c r="O26" s="15"/>
      <c r="Q26" s="12" t="str">
        <f t="shared" si="0"/>
        <v>DWDM 25 Gbps ≤ 20 km</v>
      </c>
    </row>
    <row r="27" spans="1:17">
      <c r="B27" s="51" t="s">
        <v>30</v>
      </c>
      <c r="C27" s="52"/>
      <c r="D27" s="52"/>
      <c r="E27" s="53">
        <f>SUM(E9:E26)</f>
        <v>19024119.772373602</v>
      </c>
      <c r="F27" s="53">
        <f>SUM(F9:F26)</f>
        <v>12999554.544593539</v>
      </c>
      <c r="G27" s="53"/>
      <c r="H27" s="53"/>
      <c r="I27" s="53"/>
      <c r="J27" s="53"/>
      <c r="K27" s="53"/>
      <c r="L27" s="53"/>
      <c r="M27" s="53"/>
      <c r="N27" s="53"/>
      <c r="O27" s="53"/>
      <c r="Q27" s="12" t="s">
        <v>30</v>
      </c>
    </row>
    <row r="28" spans="1:17">
      <c r="E28" s="186"/>
      <c r="F28" s="186"/>
      <c r="G28" s="186"/>
      <c r="H28" s="186"/>
      <c r="I28" s="186"/>
      <c r="J28" s="186"/>
      <c r="K28" s="186"/>
      <c r="L28" s="186"/>
      <c r="M28" s="186"/>
      <c r="N28" s="186"/>
      <c r="O28" s="186"/>
    </row>
    <row r="30" spans="1:17" ht="21">
      <c r="B30" s="47" t="s">
        <v>43</v>
      </c>
      <c r="C30" s="47"/>
      <c r="D30" s="47"/>
      <c r="L30" s="13"/>
      <c r="M30" s="13"/>
      <c r="N30" s="13"/>
      <c r="O30" s="13"/>
    </row>
    <row r="31" spans="1:17">
      <c r="B31" s="197" t="str">
        <f>B6</f>
        <v>Type</v>
      </c>
      <c r="C31" s="198" t="str">
        <f>C6</f>
        <v>Speed</v>
      </c>
      <c r="D31" s="199" t="str">
        <f>D6</f>
        <v>Reach</v>
      </c>
      <c r="E31" s="115">
        <v>2016</v>
      </c>
      <c r="F31" s="115">
        <v>2017</v>
      </c>
      <c r="G31" s="115">
        <v>2018</v>
      </c>
      <c r="H31" s="115">
        <v>2019</v>
      </c>
      <c r="I31" s="115">
        <v>2020</v>
      </c>
      <c r="J31" s="115">
        <v>2021</v>
      </c>
      <c r="K31" s="115">
        <v>2022</v>
      </c>
      <c r="L31" s="115">
        <v>2023</v>
      </c>
      <c r="M31" s="115">
        <v>2024</v>
      </c>
      <c r="N31" s="115">
        <v>2025</v>
      </c>
      <c r="O31" s="115">
        <v>2026</v>
      </c>
    </row>
    <row r="32" spans="1:17">
      <c r="B32" s="49" t="str">
        <f t="shared" ref="B32:D38" si="1">B9</f>
        <v>1,3,6,12-14 Gbps</v>
      </c>
      <c r="C32" s="49" t="str">
        <f t="shared" si="1"/>
        <v>All</v>
      </c>
      <c r="D32" s="49" t="str">
        <f t="shared" si="1"/>
        <v>All</v>
      </c>
      <c r="E32" s="54">
        <v>16.897696433557229</v>
      </c>
      <c r="F32" s="54">
        <v>14.724913670056408</v>
      </c>
      <c r="G32" s="54"/>
      <c r="H32" s="54"/>
      <c r="I32" s="54"/>
      <c r="J32" s="54"/>
      <c r="K32" s="54"/>
      <c r="L32" s="54"/>
      <c r="M32" s="54"/>
      <c r="N32" s="54"/>
      <c r="O32" s="54"/>
    </row>
    <row r="33" spans="2:18">
      <c r="B33" s="49" t="str">
        <f t="shared" si="1"/>
        <v>10 Gbps</v>
      </c>
      <c r="C33" s="49" t="str">
        <f t="shared" si="1"/>
        <v>≤ 0.5 km</v>
      </c>
      <c r="D33" s="49" t="str">
        <f t="shared" si="1"/>
        <v>≤ 0.5 km</v>
      </c>
      <c r="E33" s="54">
        <v>18.36743446471883</v>
      </c>
      <c r="F33" s="54">
        <v>17.081714052188509</v>
      </c>
      <c r="G33" s="54"/>
      <c r="H33" s="54"/>
      <c r="I33" s="54"/>
      <c r="J33" s="54"/>
      <c r="K33" s="54"/>
      <c r="L33" s="54"/>
      <c r="M33" s="54"/>
      <c r="N33" s="54"/>
      <c r="O33" s="54"/>
    </row>
    <row r="34" spans="2:18">
      <c r="B34" s="49" t="str">
        <f t="shared" si="1"/>
        <v>Grey - All</v>
      </c>
      <c r="C34" s="49" t="str">
        <f t="shared" si="1"/>
        <v>10 Gbps</v>
      </c>
      <c r="D34" s="49" t="str">
        <f t="shared" si="1"/>
        <v>1-10 km</v>
      </c>
      <c r="E34" s="54">
        <v>18.048250140543715</v>
      </c>
      <c r="F34" s="54">
        <v>17.747640472400082</v>
      </c>
      <c r="G34" s="54"/>
      <c r="H34" s="54"/>
      <c r="I34" s="54"/>
      <c r="J34" s="54"/>
      <c r="K34" s="54"/>
      <c r="L34" s="54"/>
      <c r="M34" s="54"/>
      <c r="N34" s="54"/>
      <c r="O34" s="54"/>
    </row>
    <row r="35" spans="2:18">
      <c r="B35" s="49" t="str">
        <f t="shared" si="1"/>
        <v>Grey - All</v>
      </c>
      <c r="C35" s="49" t="str">
        <f t="shared" si="1"/>
        <v>10 Gbps</v>
      </c>
      <c r="D35" s="49" t="str">
        <f t="shared" si="1"/>
        <v>20 km</v>
      </c>
      <c r="E35" s="54">
        <v>35.34023626217386</v>
      </c>
      <c r="F35" s="54">
        <v>27.132607511167336</v>
      </c>
      <c r="G35" s="54"/>
      <c r="H35" s="54"/>
      <c r="I35" s="54"/>
      <c r="J35" s="54"/>
      <c r="K35" s="54"/>
      <c r="L35" s="54"/>
      <c r="M35" s="54"/>
      <c r="N35" s="54"/>
      <c r="O35" s="54"/>
    </row>
    <row r="36" spans="2:18">
      <c r="B36" s="49" t="str">
        <f t="shared" si="1"/>
        <v>Grey - All</v>
      </c>
      <c r="C36" s="49" t="str">
        <f t="shared" si="1"/>
        <v>25 Gbps</v>
      </c>
      <c r="D36" s="49" t="str">
        <f t="shared" si="1"/>
        <v>≤ 0.5 km MMF</v>
      </c>
      <c r="E36" s="54">
        <v>163.44660226760334</v>
      </c>
      <c r="F36" s="54">
        <v>96</v>
      </c>
      <c r="G36" s="54"/>
      <c r="H36" s="54"/>
      <c r="I36" s="54"/>
      <c r="J36" s="54"/>
      <c r="K36" s="54"/>
      <c r="L36" s="54"/>
      <c r="M36" s="54"/>
      <c r="N36" s="54"/>
      <c r="O36" s="54"/>
    </row>
    <row r="37" spans="2:18">
      <c r="B37" s="49" t="str">
        <f t="shared" si="1"/>
        <v>Grey - All</v>
      </c>
      <c r="C37" s="49" t="str">
        <f t="shared" si="1"/>
        <v>25 Gbps</v>
      </c>
      <c r="D37" s="49" t="str">
        <f t="shared" si="1"/>
        <v>300 m SMF</v>
      </c>
      <c r="E37" s="54">
        <v>164.446602267603</v>
      </c>
      <c r="F37" s="54">
        <v>97</v>
      </c>
      <c r="G37" s="54"/>
      <c r="H37" s="54"/>
      <c r="I37" s="54"/>
      <c r="J37" s="54"/>
      <c r="K37" s="54"/>
      <c r="L37" s="54"/>
      <c r="M37" s="54"/>
      <c r="N37" s="54"/>
      <c r="O37" s="54"/>
    </row>
    <row r="38" spans="2:18">
      <c r="B38" s="49" t="str">
        <f t="shared" si="1"/>
        <v>Grey - Duplex</v>
      </c>
      <c r="C38" s="49" t="str">
        <f t="shared" si="1"/>
        <v>25 Gbps</v>
      </c>
      <c r="D38" s="49" t="str">
        <f t="shared" si="1"/>
        <v>1-10 km</v>
      </c>
      <c r="E38" s="54">
        <v>154.56785537105932</v>
      </c>
      <c r="F38" s="54">
        <v>125</v>
      </c>
      <c r="G38" s="54"/>
      <c r="H38" s="54"/>
      <c r="I38" s="54"/>
      <c r="J38" s="54"/>
      <c r="K38" s="54"/>
      <c r="L38" s="54"/>
      <c r="M38" s="54"/>
      <c r="N38" s="54"/>
      <c r="O38" s="54"/>
    </row>
    <row r="39" spans="2:18">
      <c r="B39" s="49" t="str">
        <f t="shared" ref="B39:D39" si="2">B16</f>
        <v>Grey - BiDi</v>
      </c>
      <c r="C39" s="49" t="str">
        <f t="shared" si="2"/>
        <v>25 Gbps</v>
      </c>
      <c r="D39" s="49" t="str">
        <f t="shared" si="2"/>
        <v>1-10 km</v>
      </c>
      <c r="E39" s="54">
        <v>231.851783056589</v>
      </c>
      <c r="F39" s="54">
        <v>187.5</v>
      </c>
      <c r="G39" s="54"/>
      <c r="H39" s="54"/>
      <c r="I39" s="54"/>
      <c r="J39" s="54"/>
      <c r="K39" s="54"/>
      <c r="L39" s="54"/>
      <c r="M39" s="54"/>
      <c r="N39" s="54"/>
      <c r="O39" s="54"/>
      <c r="P39" s="25"/>
      <c r="Q39" s="25"/>
      <c r="R39" s="25"/>
    </row>
    <row r="40" spans="2:18">
      <c r="B40" s="49" t="str">
        <f t="shared" ref="B40:D40" si="3">B17</f>
        <v>Grey - Duplex</v>
      </c>
      <c r="C40" s="49" t="str">
        <f t="shared" si="3"/>
        <v>25 Gbps</v>
      </c>
      <c r="D40" s="49" t="str">
        <f t="shared" si="3"/>
        <v>20 km</v>
      </c>
      <c r="E40" s="54">
        <v>0</v>
      </c>
      <c r="F40" s="54">
        <v>0</v>
      </c>
      <c r="G40" s="54"/>
      <c r="H40" s="54"/>
      <c r="I40" s="54"/>
      <c r="J40" s="54"/>
      <c r="K40" s="54"/>
      <c r="L40" s="54"/>
      <c r="M40" s="54"/>
      <c r="N40" s="54"/>
      <c r="O40" s="54"/>
      <c r="P40" s="25"/>
      <c r="Q40" s="25"/>
      <c r="R40" s="25"/>
    </row>
    <row r="41" spans="2:18">
      <c r="B41" s="49" t="str">
        <f t="shared" ref="B41:D41" si="4">B18</f>
        <v>Grey - BiDi</v>
      </c>
      <c r="C41" s="49" t="str">
        <f t="shared" si="4"/>
        <v>25 Gbps</v>
      </c>
      <c r="D41" s="49" t="str">
        <f t="shared" si="4"/>
        <v>20 km</v>
      </c>
      <c r="E41" s="54">
        <v>0</v>
      </c>
      <c r="F41" s="54">
        <v>0</v>
      </c>
      <c r="G41" s="54"/>
      <c r="H41" s="54"/>
      <c r="I41" s="54"/>
      <c r="J41" s="54"/>
      <c r="K41" s="54"/>
      <c r="L41" s="54"/>
      <c r="M41" s="54"/>
      <c r="N41" s="54"/>
      <c r="O41" s="54"/>
      <c r="P41" s="25"/>
      <c r="Q41" s="25"/>
      <c r="R41" s="25"/>
    </row>
    <row r="42" spans="2:18">
      <c r="B42" s="49" t="str">
        <f t="shared" ref="B42:D42" si="5">B19</f>
        <v>Grey - All</v>
      </c>
      <c r="C42" s="49" t="str">
        <f t="shared" si="5"/>
        <v>50 Gbps</v>
      </c>
      <c r="D42" s="49" t="str">
        <f t="shared" si="5"/>
        <v>10 km</v>
      </c>
      <c r="E42" s="54">
        <v>0</v>
      </c>
      <c r="F42" s="54">
        <v>0</v>
      </c>
      <c r="G42" s="54"/>
      <c r="H42" s="54"/>
      <c r="I42" s="54"/>
      <c r="J42" s="54"/>
      <c r="K42" s="54"/>
      <c r="L42" s="54"/>
      <c r="M42" s="54"/>
      <c r="N42" s="54"/>
      <c r="O42" s="54"/>
    </row>
    <row r="43" spans="2:18">
      <c r="B43" s="49" t="str">
        <f t="shared" ref="B43:D43" si="6">B20</f>
        <v>Grey - All</v>
      </c>
      <c r="C43" s="49" t="str">
        <f t="shared" si="6"/>
        <v>50 Gbps</v>
      </c>
      <c r="D43" s="49" t="str">
        <f t="shared" si="6"/>
        <v>20 km</v>
      </c>
      <c r="E43" s="54">
        <v>0</v>
      </c>
      <c r="F43" s="54">
        <v>0</v>
      </c>
      <c r="G43" s="54"/>
      <c r="H43" s="54"/>
      <c r="I43" s="54"/>
      <c r="J43" s="54"/>
      <c r="K43" s="54"/>
      <c r="L43" s="54"/>
      <c r="M43" s="54"/>
      <c r="N43" s="54"/>
      <c r="O43" s="54"/>
    </row>
    <row r="44" spans="2:18">
      <c r="B44" s="49" t="str">
        <f t="shared" ref="B44:D44" si="7">B21</f>
        <v>Grey - All</v>
      </c>
      <c r="C44" s="49" t="str">
        <f t="shared" si="7"/>
        <v>100 Gbps</v>
      </c>
      <c r="D44" s="49" t="str">
        <f t="shared" si="7"/>
        <v>10 km</v>
      </c>
      <c r="E44" s="54">
        <v>0</v>
      </c>
      <c r="F44" s="54">
        <v>500</v>
      </c>
      <c r="G44" s="54"/>
      <c r="H44" s="54"/>
      <c r="I44" s="54"/>
      <c r="J44" s="54"/>
      <c r="K44" s="54"/>
      <c r="L44" s="54"/>
      <c r="M44" s="54"/>
      <c r="N44" s="54"/>
      <c r="O44" s="54"/>
    </row>
    <row r="45" spans="2:18">
      <c r="B45" s="49" t="str">
        <f t="shared" ref="B45:D45" si="8">B22</f>
        <v>Grey - All</v>
      </c>
      <c r="C45" s="49" t="str">
        <f t="shared" si="8"/>
        <v>100 Gbps</v>
      </c>
      <c r="D45" s="49" t="str">
        <f t="shared" si="8"/>
        <v>20 km</v>
      </c>
      <c r="E45" s="54">
        <v>0</v>
      </c>
      <c r="F45" s="54">
        <v>1500</v>
      </c>
      <c r="G45" s="54"/>
      <c r="H45" s="54"/>
      <c r="I45" s="54"/>
      <c r="J45" s="54"/>
      <c r="K45" s="54"/>
      <c r="L45" s="54"/>
      <c r="M45" s="54"/>
      <c r="N45" s="54"/>
      <c r="O45" s="54"/>
    </row>
    <row r="46" spans="2:18">
      <c r="B46" s="49" t="str">
        <f t="shared" ref="B46:D46" si="9">B23</f>
        <v>CWDM</v>
      </c>
      <c r="C46" s="49" t="str">
        <f t="shared" si="9"/>
        <v>10 Gbps</v>
      </c>
      <c r="D46" s="49" t="str">
        <f t="shared" si="9"/>
        <v>≤ 20 km</v>
      </c>
      <c r="E46" s="54">
        <v>264</v>
      </c>
      <c r="F46" s="54">
        <v>234</v>
      </c>
      <c r="G46" s="54"/>
      <c r="H46" s="54"/>
      <c r="I46" s="54"/>
      <c r="J46" s="54"/>
      <c r="K46" s="54"/>
      <c r="L46" s="54"/>
      <c r="M46" s="54"/>
      <c r="N46" s="54"/>
      <c r="O46" s="54"/>
    </row>
    <row r="47" spans="2:18">
      <c r="B47" s="49" t="str">
        <f t="shared" ref="B47:D47" si="10">B24</f>
        <v>DWDM</v>
      </c>
      <c r="C47" s="49" t="str">
        <f t="shared" si="10"/>
        <v>10 Gbps</v>
      </c>
      <c r="D47" s="49" t="str">
        <f t="shared" si="10"/>
        <v>≤ 20 km</v>
      </c>
      <c r="E47" s="54">
        <v>440</v>
      </c>
      <c r="F47" s="54">
        <v>370.5993386636224</v>
      </c>
      <c r="G47" s="54"/>
      <c r="H47" s="54"/>
      <c r="I47" s="54"/>
      <c r="J47" s="54"/>
      <c r="K47" s="54"/>
      <c r="L47" s="54"/>
      <c r="M47" s="54"/>
      <c r="N47" s="54"/>
      <c r="O47" s="54"/>
    </row>
    <row r="48" spans="2:18">
      <c r="B48" s="49" t="str">
        <f t="shared" ref="B48:D48" si="11">B25</f>
        <v>CWDM</v>
      </c>
      <c r="C48" s="49" t="str">
        <f t="shared" si="11"/>
        <v>25 Gbps</v>
      </c>
      <c r="D48" s="49" t="str">
        <f t="shared" si="11"/>
        <v>≤ 20 km</v>
      </c>
      <c r="E48" s="54">
        <v>0</v>
      </c>
      <c r="F48" s="54">
        <v>0</v>
      </c>
      <c r="G48" s="54"/>
      <c r="H48" s="54"/>
      <c r="I48" s="54"/>
      <c r="J48" s="54"/>
      <c r="K48" s="54"/>
      <c r="L48" s="54"/>
      <c r="M48" s="54"/>
      <c r="N48" s="54"/>
      <c r="O48" s="54"/>
    </row>
    <row r="49" spans="2:17">
      <c r="B49" s="49" t="str">
        <f t="shared" ref="B49:D49" si="12">B26</f>
        <v>DWDM</v>
      </c>
      <c r="C49" s="49" t="str">
        <f t="shared" si="12"/>
        <v>25 Gbps</v>
      </c>
      <c r="D49" s="49" t="str">
        <f t="shared" si="12"/>
        <v>≤ 20 km</v>
      </c>
      <c r="E49" s="54">
        <v>0</v>
      </c>
      <c r="F49" s="54">
        <v>0</v>
      </c>
      <c r="G49" s="54"/>
      <c r="H49" s="54"/>
      <c r="I49" s="54"/>
      <c r="J49" s="54"/>
      <c r="K49" s="54"/>
      <c r="L49" s="54"/>
      <c r="M49" s="54"/>
      <c r="N49" s="54"/>
      <c r="O49" s="54"/>
    </row>
    <row r="50" spans="2:17">
      <c r="B50" s="51" t="str">
        <f>B27</f>
        <v>Total</v>
      </c>
      <c r="C50" s="52"/>
      <c r="D50" s="52"/>
      <c r="E50" s="44">
        <f t="shared" ref="E50:F50" si="13">E72*10^6/E27</f>
        <v>20.09327241220344</v>
      </c>
      <c r="F50" s="44">
        <f t="shared" si="13"/>
        <v>19.027492273258403</v>
      </c>
      <c r="G50" s="44"/>
      <c r="H50" s="44"/>
      <c r="I50" s="44"/>
      <c r="J50" s="44"/>
      <c r="K50" s="44"/>
      <c r="L50" s="44"/>
      <c r="M50" s="44"/>
      <c r="N50" s="44"/>
      <c r="O50" s="44"/>
    </row>
    <row r="52" spans="2:17" ht="21">
      <c r="B52" s="55" t="s">
        <v>38</v>
      </c>
      <c r="C52" s="47"/>
      <c r="D52" s="47"/>
    </row>
    <row r="53" spans="2:17">
      <c r="B53" s="197" t="str">
        <f>B6</f>
        <v>Type</v>
      </c>
      <c r="C53" s="198" t="str">
        <f>C6</f>
        <v>Speed</v>
      </c>
      <c r="D53" s="199" t="str">
        <f>D6</f>
        <v>Reach</v>
      </c>
      <c r="E53" s="115">
        <v>2016</v>
      </c>
      <c r="F53" s="115">
        <v>2017</v>
      </c>
      <c r="G53" s="115">
        <v>2018</v>
      </c>
      <c r="H53" s="115">
        <v>2019</v>
      </c>
      <c r="I53" s="115">
        <v>2020</v>
      </c>
      <c r="J53" s="115">
        <v>2021</v>
      </c>
      <c r="K53" s="115">
        <v>2022</v>
      </c>
      <c r="L53" s="115">
        <v>2023</v>
      </c>
      <c r="M53" s="115">
        <v>2024</v>
      </c>
      <c r="N53" s="115">
        <v>2025</v>
      </c>
      <c r="O53" s="115">
        <v>2026</v>
      </c>
    </row>
    <row r="54" spans="2:17">
      <c r="B54" s="49" t="str">
        <f t="shared" ref="B54:D55" si="14">B9</f>
        <v>1,3,6,12-14 Gbps</v>
      </c>
      <c r="C54" s="49" t="str">
        <f t="shared" si="14"/>
        <v>All</v>
      </c>
      <c r="D54" s="49" t="str">
        <f t="shared" si="14"/>
        <v>All</v>
      </c>
      <c r="E54" s="56">
        <f t="shared" ref="E54:F54" si="15">IF(E9=0,"",(E32*E9)/1000000)</f>
        <v>193.09867439061279</v>
      </c>
      <c r="F54" s="56">
        <f t="shared" si="15"/>
        <v>119.66994976310424</v>
      </c>
      <c r="G54" s="56"/>
      <c r="H54" s="56"/>
      <c r="I54" s="56"/>
      <c r="J54" s="56"/>
      <c r="K54" s="56"/>
      <c r="L54" s="56"/>
      <c r="M54" s="56"/>
      <c r="N54" s="56"/>
      <c r="O54" s="56"/>
      <c r="P54" s="285"/>
    </row>
    <row r="55" spans="2:17">
      <c r="B55" s="49" t="str">
        <f t="shared" si="14"/>
        <v>10 Gbps</v>
      </c>
      <c r="C55" s="49" t="str">
        <f t="shared" si="14"/>
        <v>≤ 0.5 km</v>
      </c>
      <c r="D55" s="49" t="str">
        <f t="shared" si="14"/>
        <v>≤ 0.5 km</v>
      </c>
      <c r="E55" s="56">
        <f t="shared" ref="E55:F55" si="16">IF(E10=0,"",(E33*E10)/1000000)</f>
        <v>20.360637886736889</v>
      </c>
      <c r="F55" s="56">
        <f t="shared" si="16"/>
        <v>13.021547813431916</v>
      </c>
      <c r="G55" s="56"/>
      <c r="H55" s="56"/>
      <c r="I55" s="56"/>
      <c r="J55" s="56"/>
      <c r="K55" s="56"/>
      <c r="L55" s="56"/>
      <c r="M55" s="56"/>
      <c r="N55" s="56"/>
      <c r="O55" s="56"/>
      <c r="P55" s="285"/>
      <c r="Q55" s="255"/>
    </row>
    <row r="56" spans="2:17">
      <c r="B56" s="49" t="str">
        <f t="shared" ref="B56:D56" si="17">B11</f>
        <v>Grey - All</v>
      </c>
      <c r="C56" s="49" t="str">
        <f t="shared" si="17"/>
        <v>10 Gbps</v>
      </c>
      <c r="D56" s="49" t="str">
        <f t="shared" si="17"/>
        <v>1-10 km</v>
      </c>
      <c r="E56" s="56">
        <f t="shared" ref="E56:F56" si="18">IF(E11=0,"",(E34*E11)/1000000)</f>
        <v>80.08927965221406</v>
      </c>
      <c r="F56" s="56">
        <f t="shared" si="18"/>
        <v>54.937093429055089</v>
      </c>
      <c r="G56" s="56"/>
      <c r="H56" s="56"/>
      <c r="I56" s="56"/>
      <c r="J56" s="56"/>
      <c r="K56" s="56"/>
      <c r="L56" s="56"/>
      <c r="M56" s="56"/>
      <c r="N56" s="56"/>
      <c r="O56" s="56"/>
      <c r="P56" s="285"/>
      <c r="Q56" s="255"/>
    </row>
    <row r="57" spans="2:17">
      <c r="B57" s="49" t="str">
        <f t="shared" ref="B57:D57" si="19">B12</f>
        <v>Grey - All</v>
      </c>
      <c r="C57" s="49" t="str">
        <f t="shared" si="19"/>
        <v>10 Gbps</v>
      </c>
      <c r="D57" s="49" t="str">
        <f t="shared" si="19"/>
        <v>20 km</v>
      </c>
      <c r="E57" s="56">
        <f t="shared" ref="E57:F57" si="20">IF(E12=0,"",(E35*E12)/1000000)</f>
        <v>71.033592165079355</v>
      </c>
      <c r="F57" s="56">
        <f t="shared" si="20"/>
        <v>23.367882247691835</v>
      </c>
      <c r="G57" s="56"/>
      <c r="H57" s="56"/>
      <c r="I57" s="56"/>
      <c r="J57" s="56"/>
      <c r="K57" s="56"/>
      <c r="L57" s="56"/>
      <c r="M57" s="56"/>
      <c r="N57" s="56"/>
      <c r="O57" s="56"/>
      <c r="P57" s="285"/>
    </row>
    <row r="58" spans="2:17">
      <c r="B58" s="49" t="str">
        <f t="shared" ref="B58:D58" si="21">B13</f>
        <v>Grey - All</v>
      </c>
      <c r="C58" s="49" t="str">
        <f t="shared" si="21"/>
        <v>25 Gbps</v>
      </c>
      <c r="D58" s="49" t="str">
        <f t="shared" si="21"/>
        <v>≤ 0.5 km MMF</v>
      </c>
      <c r="E58" s="56">
        <f t="shared" ref="E58:F58" si="22">IF(E13=0,"",(E36*E13)/1000000)</f>
        <v>2.4516990340140501E-2</v>
      </c>
      <c r="F58" s="56">
        <f t="shared" si="22"/>
        <v>0.38400000000000001</v>
      </c>
      <c r="G58" s="56"/>
      <c r="H58" s="56"/>
      <c r="I58" s="56"/>
      <c r="J58" s="56"/>
      <c r="K58" s="56"/>
      <c r="L58" s="56"/>
      <c r="M58" s="56"/>
      <c r="N58" s="56"/>
      <c r="O58" s="56"/>
      <c r="P58" s="285"/>
    </row>
    <row r="59" spans="2:17">
      <c r="B59" s="49" t="str">
        <f t="shared" ref="B59:D59" si="23">B14</f>
        <v>Grey - All</v>
      </c>
      <c r="C59" s="49" t="str">
        <f t="shared" si="23"/>
        <v>25 Gbps</v>
      </c>
      <c r="D59" s="49" t="str">
        <f t="shared" si="23"/>
        <v>300 m SMF</v>
      </c>
      <c r="E59" s="56"/>
      <c r="F59" s="56">
        <f t="shared" ref="F59" si="24">IF(F14=0,"",(F37*F14)/1000000)</f>
        <v>4.8500000000000001E-2</v>
      </c>
      <c r="G59" s="56"/>
      <c r="H59" s="56"/>
      <c r="I59" s="56"/>
      <c r="J59" s="56"/>
      <c r="K59" s="56"/>
      <c r="L59" s="56"/>
      <c r="M59" s="56"/>
      <c r="N59" s="56"/>
      <c r="O59" s="56"/>
      <c r="P59" s="285"/>
    </row>
    <row r="60" spans="2:17">
      <c r="B60" s="49" t="str">
        <f t="shared" ref="B60:D60" si="25">B15</f>
        <v>Grey - Duplex</v>
      </c>
      <c r="C60" s="49" t="str">
        <f t="shared" si="25"/>
        <v>25 Gbps</v>
      </c>
      <c r="D60" s="49" t="str">
        <f t="shared" si="25"/>
        <v>1-10 km</v>
      </c>
      <c r="E60" s="56">
        <f t="shared" ref="E60:F60" si="26">IF(E15=0,"",(E38*E15)/1000000)</f>
        <v>5.6571835065807707E-2</v>
      </c>
      <c r="F60" s="56">
        <f t="shared" si="26"/>
        <v>8.125</v>
      </c>
      <c r="G60" s="56"/>
      <c r="H60" s="56"/>
      <c r="I60" s="56"/>
      <c r="J60" s="56"/>
      <c r="K60" s="56"/>
      <c r="L60" s="56"/>
      <c r="M60" s="56"/>
      <c r="N60" s="56"/>
      <c r="O60" s="56"/>
      <c r="P60" s="285"/>
    </row>
    <row r="61" spans="2:17">
      <c r="B61" s="49" t="str">
        <f t="shared" ref="B61:D61" si="27">B16</f>
        <v>Grey - BiDi</v>
      </c>
      <c r="C61" s="49" t="str">
        <f t="shared" si="27"/>
        <v>25 Gbps</v>
      </c>
      <c r="D61" s="49" t="str">
        <f t="shared" si="27"/>
        <v>1-10 km</v>
      </c>
      <c r="E61" s="56"/>
      <c r="F61" s="56"/>
      <c r="G61" s="56"/>
      <c r="H61" s="56"/>
      <c r="I61" s="56"/>
      <c r="J61" s="56"/>
      <c r="K61" s="56"/>
      <c r="L61" s="56"/>
      <c r="M61" s="56"/>
      <c r="N61" s="56"/>
      <c r="O61" s="56"/>
      <c r="P61" s="285"/>
    </row>
    <row r="62" spans="2:17">
      <c r="B62" s="49" t="str">
        <f t="shared" ref="B62:D62" si="28">B17</f>
        <v>Grey - Duplex</v>
      </c>
      <c r="C62" s="49" t="str">
        <f t="shared" si="28"/>
        <v>25 Gbps</v>
      </c>
      <c r="D62" s="49" t="str">
        <f t="shared" si="28"/>
        <v>20 km</v>
      </c>
      <c r="E62" s="56">
        <f t="shared" ref="E62:F62" si="29">IF(E17=0,"",(E40*E17)/1000000)</f>
        <v>0</v>
      </c>
      <c r="F62" s="56">
        <f t="shared" si="29"/>
        <v>0</v>
      </c>
      <c r="G62" s="56"/>
      <c r="H62" s="56"/>
      <c r="I62" s="56"/>
      <c r="J62" s="56"/>
      <c r="K62" s="56"/>
      <c r="L62" s="56"/>
      <c r="M62" s="56"/>
      <c r="N62" s="56"/>
      <c r="O62" s="56"/>
      <c r="P62" s="285"/>
    </row>
    <row r="63" spans="2:17">
      <c r="B63" s="49" t="str">
        <f t="shared" ref="B63:D63" si="30">B18</f>
        <v>Grey - BiDi</v>
      </c>
      <c r="C63" s="49" t="str">
        <f t="shared" si="30"/>
        <v>25 Gbps</v>
      </c>
      <c r="D63" s="49" t="str">
        <f t="shared" si="30"/>
        <v>20 km</v>
      </c>
      <c r="E63" s="56"/>
      <c r="F63" s="56"/>
      <c r="G63" s="56"/>
      <c r="H63" s="56"/>
      <c r="I63" s="56"/>
      <c r="J63" s="56"/>
      <c r="K63" s="56"/>
      <c r="L63" s="56"/>
      <c r="M63" s="56"/>
      <c r="N63" s="56"/>
      <c r="O63" s="56"/>
      <c r="P63" s="285"/>
    </row>
    <row r="64" spans="2:17">
      <c r="B64" s="49" t="str">
        <f t="shared" ref="B64:D64" si="31">B19</f>
        <v>Grey - All</v>
      </c>
      <c r="C64" s="49" t="str">
        <f t="shared" si="31"/>
        <v>50 Gbps</v>
      </c>
      <c r="D64" s="49" t="str">
        <f t="shared" si="31"/>
        <v>10 km</v>
      </c>
      <c r="E64" s="56"/>
      <c r="F64" s="56"/>
      <c r="G64" s="56"/>
      <c r="H64" s="56"/>
      <c r="I64" s="56"/>
      <c r="J64" s="56"/>
      <c r="K64" s="56"/>
      <c r="L64" s="56"/>
      <c r="M64" s="56"/>
      <c r="N64" s="56"/>
      <c r="O64" s="56"/>
      <c r="P64" s="285"/>
    </row>
    <row r="65" spans="2:17">
      <c r="B65" s="49" t="str">
        <f t="shared" ref="B65:D65" si="32">B20</f>
        <v>Grey - All</v>
      </c>
      <c r="C65" s="49" t="str">
        <f t="shared" si="32"/>
        <v>50 Gbps</v>
      </c>
      <c r="D65" s="49" t="str">
        <f t="shared" si="32"/>
        <v>20 km</v>
      </c>
      <c r="E65" s="56"/>
      <c r="F65" s="56"/>
      <c r="G65" s="56"/>
      <c r="H65" s="56"/>
      <c r="I65" s="56"/>
      <c r="J65" s="56"/>
      <c r="K65" s="56"/>
      <c r="L65" s="56"/>
      <c r="M65" s="56"/>
      <c r="N65" s="56"/>
      <c r="O65" s="56"/>
      <c r="P65" s="285"/>
    </row>
    <row r="66" spans="2:17">
      <c r="B66" s="49" t="str">
        <f t="shared" ref="B66:D66" si="33">B21</f>
        <v>Grey - All</v>
      </c>
      <c r="C66" s="49" t="str">
        <f t="shared" si="33"/>
        <v>100 Gbps</v>
      </c>
      <c r="D66" s="49" t="str">
        <f t="shared" si="33"/>
        <v>10 km</v>
      </c>
      <c r="E66" s="56"/>
      <c r="F66" s="56"/>
      <c r="G66" s="56"/>
      <c r="H66" s="56"/>
      <c r="I66" s="56"/>
      <c r="J66" s="56"/>
      <c r="K66" s="56"/>
      <c r="L66" s="56"/>
      <c r="M66" s="56"/>
      <c r="N66" s="56"/>
      <c r="O66" s="56"/>
      <c r="P66" s="285"/>
    </row>
    <row r="67" spans="2:17">
      <c r="B67" s="49" t="str">
        <f t="shared" ref="B67:D67" si="34">B22</f>
        <v>Grey - All</v>
      </c>
      <c r="C67" s="49" t="str">
        <f t="shared" si="34"/>
        <v>100 Gbps</v>
      </c>
      <c r="D67" s="49" t="str">
        <f t="shared" si="34"/>
        <v>20 km</v>
      </c>
      <c r="E67" s="56"/>
      <c r="F67" s="56"/>
      <c r="G67" s="56"/>
      <c r="H67" s="56"/>
      <c r="I67" s="56"/>
      <c r="J67" s="56"/>
      <c r="K67" s="56"/>
      <c r="L67" s="56"/>
      <c r="M67" s="56"/>
      <c r="N67" s="56"/>
      <c r="O67" s="56"/>
      <c r="P67" s="285"/>
    </row>
    <row r="68" spans="2:17">
      <c r="B68" s="49" t="str">
        <f t="shared" ref="B68:D68" si="35">B23</f>
        <v>CWDM</v>
      </c>
      <c r="C68" s="49" t="str">
        <f t="shared" si="35"/>
        <v>10 Gbps</v>
      </c>
      <c r="D68" s="49" t="str">
        <f t="shared" si="35"/>
        <v>≤ 20 km</v>
      </c>
      <c r="E68" s="56"/>
      <c r="F68" s="56"/>
      <c r="G68" s="56"/>
      <c r="H68" s="56"/>
      <c r="I68" s="56"/>
      <c r="J68" s="56"/>
      <c r="K68" s="56"/>
      <c r="L68" s="56"/>
      <c r="M68" s="56"/>
      <c r="N68" s="56"/>
      <c r="O68" s="56"/>
      <c r="P68" s="285"/>
    </row>
    <row r="69" spans="2:17">
      <c r="B69" s="49" t="str">
        <f t="shared" ref="B69:D69" si="36">B24</f>
        <v>DWDM</v>
      </c>
      <c r="C69" s="49" t="str">
        <f t="shared" si="36"/>
        <v>10 Gbps</v>
      </c>
      <c r="D69" s="49" t="str">
        <f t="shared" si="36"/>
        <v>≤ 20 km</v>
      </c>
      <c r="E69" s="56">
        <f t="shared" ref="E69:F69" si="37">IF(E24=0,"",(E47*E24)/1000000)</f>
        <v>17.593548068639365</v>
      </c>
      <c r="F69" s="56">
        <f t="shared" si="37"/>
        <v>27.794950399771679</v>
      </c>
      <c r="G69" s="56"/>
      <c r="H69" s="56"/>
      <c r="I69" s="56"/>
      <c r="J69" s="56"/>
      <c r="K69" s="56"/>
      <c r="L69" s="56"/>
      <c r="M69" s="56"/>
      <c r="N69" s="56"/>
      <c r="O69" s="56"/>
      <c r="P69" s="285"/>
    </row>
    <row r="70" spans="2:17">
      <c r="B70" s="49" t="str">
        <f t="shared" ref="B70:D70" si="38">B25</f>
        <v>CWDM</v>
      </c>
      <c r="C70" s="49" t="str">
        <f t="shared" si="38"/>
        <v>25 Gbps</v>
      </c>
      <c r="D70" s="49" t="str">
        <f t="shared" si="38"/>
        <v>≤ 20 km</v>
      </c>
      <c r="E70" s="56"/>
      <c r="F70" s="56"/>
      <c r="G70" s="56"/>
      <c r="H70" s="56"/>
      <c r="I70" s="56"/>
      <c r="J70" s="56"/>
      <c r="K70" s="56"/>
      <c r="L70" s="56"/>
      <c r="M70" s="56"/>
      <c r="N70" s="56"/>
      <c r="O70" s="56"/>
      <c r="P70" s="285"/>
    </row>
    <row r="71" spans="2:17">
      <c r="B71" s="49" t="str">
        <f t="shared" ref="B71:D71" si="39">B26</f>
        <v>DWDM</v>
      </c>
      <c r="C71" s="49" t="str">
        <f t="shared" si="39"/>
        <v>25 Gbps</v>
      </c>
      <c r="D71" s="49" t="str">
        <f t="shared" si="39"/>
        <v>≤ 20 km</v>
      </c>
      <c r="E71" s="56"/>
      <c r="F71" s="56"/>
      <c r="G71" s="56"/>
      <c r="H71" s="56"/>
      <c r="I71" s="56"/>
      <c r="J71" s="56"/>
      <c r="K71" s="56"/>
      <c r="L71" s="56"/>
      <c r="M71" s="56"/>
      <c r="N71" s="56"/>
      <c r="O71" s="56"/>
      <c r="P71" s="285"/>
    </row>
    <row r="72" spans="2:17">
      <c r="B72" s="51" t="str">
        <f>B27</f>
        <v>Total</v>
      </c>
      <c r="C72" s="52"/>
      <c r="D72" s="52"/>
      <c r="E72" s="57">
        <f t="shared" ref="E72" si="40">SUM(E54:E71)</f>
        <v>382.25682098868845</v>
      </c>
      <c r="F72" s="57">
        <f>SUM(F54:F71)</f>
        <v>247.34892365305473</v>
      </c>
      <c r="G72" s="57"/>
      <c r="H72" s="57"/>
      <c r="I72" s="57"/>
      <c r="J72" s="57"/>
      <c r="K72" s="57"/>
      <c r="L72" s="57"/>
      <c r="M72" s="57"/>
      <c r="N72" s="57"/>
      <c r="O72" s="57"/>
      <c r="P72" s="285"/>
      <c r="Q72" s="181"/>
    </row>
    <row r="73" spans="2:17">
      <c r="E73" s="185"/>
      <c r="F73" s="185"/>
      <c r="G73" s="185"/>
      <c r="H73" s="185"/>
      <c r="I73" s="185"/>
      <c r="J73" s="185"/>
      <c r="K73" s="185"/>
      <c r="L73" s="185"/>
      <c r="M73" s="185"/>
      <c r="N73" s="185"/>
      <c r="O73" s="185"/>
    </row>
    <row r="74" spans="2:17">
      <c r="E74" s="255"/>
    </row>
    <row r="75" spans="2:17">
      <c r="L75" s="181"/>
      <c r="M75" s="181"/>
      <c r="N75" s="181"/>
      <c r="O75" s="181"/>
    </row>
    <row r="77" spans="2:17">
      <c r="F77" s="255"/>
    </row>
  </sheetData>
  <conditionalFormatting sqref="K4">
    <cfRule type="expression" dxfId="3" priority="2">
      <formula>K4-K3&lt;&gt;0</formula>
    </cfRule>
  </conditionalFormatting>
  <conditionalFormatting sqref="L4">
    <cfRule type="expression" dxfId="2" priority="1">
      <formula>ROUND(L4-L3,6)&lt;&gt;0</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B1:V411"/>
  <sheetViews>
    <sheetView showGridLines="0" zoomScale="70" zoomScaleNormal="70" workbookViewId="0"/>
  </sheetViews>
  <sheetFormatPr defaultRowHeight="12.75"/>
  <cols>
    <col min="1" max="1" width="4.53125" customWidth="1"/>
    <col min="2" max="2" width="21.53125" customWidth="1"/>
    <col min="3" max="10" width="10.33203125" customWidth="1"/>
    <col min="11" max="11" width="11" customWidth="1"/>
    <col min="12" max="12" width="12.06640625" customWidth="1"/>
    <col min="13" max="13" width="9.33203125" customWidth="1"/>
    <col min="14" max="20" width="9.9296875" customWidth="1"/>
    <col min="21" max="21" width="10.9296875" customWidth="1"/>
  </cols>
  <sheetData>
    <row r="1" spans="2:22" s="12" customFormat="1" ht="12.5" customHeight="1">
      <c r="K1" s="13"/>
      <c r="L1" s="13"/>
      <c r="M1" s="13"/>
      <c r="U1"/>
      <c r="V1"/>
    </row>
    <row r="2" spans="2:22" s="12" customFormat="1" ht="22.5" customHeight="1">
      <c r="B2" s="11" t="str">
        <f>Introduction!$B$2</f>
        <v>LightCounting Access Optics Forecast</v>
      </c>
      <c r="Q2" s="46"/>
      <c r="R2" s="46"/>
      <c r="S2" s="46"/>
      <c r="T2" s="46"/>
      <c r="U2"/>
      <c r="V2"/>
    </row>
    <row r="3" spans="2:22" s="12" customFormat="1" ht="18">
      <c r="B3" s="66" t="str">
        <f>Introduction!$B$3</f>
        <v>Published 23 November 2021</v>
      </c>
      <c r="G3" s="13"/>
      <c r="H3" s="13"/>
      <c r="I3" s="13"/>
      <c r="J3" s="13"/>
      <c r="L3" s="188"/>
      <c r="M3" s="188"/>
      <c r="U3"/>
      <c r="V3"/>
    </row>
    <row r="4" spans="2:22" s="12" customFormat="1" ht="18">
      <c r="B4" s="11" t="s">
        <v>272</v>
      </c>
      <c r="L4" s="188"/>
      <c r="M4" s="188"/>
      <c r="U4"/>
      <c r="V4"/>
    </row>
    <row r="5" spans="2:22" ht="13.15">
      <c r="K5" s="12"/>
    </row>
    <row r="6" spans="2:22" s="12" customFormat="1" ht="13.15">
      <c r="U6"/>
      <c r="V6"/>
    </row>
    <row r="7" spans="2:22" s="12" customFormat="1" ht="13.15">
      <c r="U7"/>
      <c r="V7"/>
    </row>
    <row r="8" spans="2:22" s="12" customFormat="1" ht="13.15">
      <c r="U8"/>
      <c r="V8"/>
    </row>
    <row r="9" spans="2:22" s="12" customFormat="1" ht="13.15">
      <c r="U9"/>
      <c r="V9"/>
    </row>
    <row r="10" spans="2:22" s="12" customFormat="1" ht="13.15">
      <c r="U10"/>
      <c r="V10"/>
    </row>
    <row r="11" spans="2:22" s="12" customFormat="1" ht="13.15">
      <c r="U11"/>
      <c r="V11"/>
    </row>
    <row r="12" spans="2:22" s="12" customFormat="1" ht="13.15">
      <c r="U12"/>
      <c r="V12"/>
    </row>
    <row r="13" spans="2:22" s="12" customFormat="1" ht="13.15">
      <c r="U13"/>
      <c r="V13"/>
    </row>
    <row r="14" spans="2:22" s="12" customFormat="1" ht="13.15">
      <c r="U14"/>
      <c r="V14"/>
    </row>
    <row r="15" spans="2:22" s="12" customFormat="1" ht="13.15">
      <c r="U15"/>
      <c r="V15"/>
    </row>
    <row r="16" spans="2:22" s="12" customFormat="1" ht="13.15">
      <c r="U16"/>
      <c r="V16"/>
    </row>
    <row r="17" spans="2:22" s="12" customFormat="1" ht="13.15">
      <c r="U17"/>
      <c r="V17"/>
    </row>
    <row r="18" spans="2:22" s="12" customFormat="1" ht="13.15">
      <c r="U18"/>
      <c r="V18"/>
    </row>
    <row r="19" spans="2:22" s="12" customFormat="1" ht="13.15">
      <c r="U19"/>
      <c r="V19"/>
    </row>
    <row r="20" spans="2:22" s="12" customFormat="1" ht="13.15">
      <c r="U20"/>
      <c r="V20"/>
    </row>
    <row r="21" spans="2:22" s="12" customFormat="1" ht="13.15">
      <c r="U21"/>
      <c r="V21"/>
    </row>
    <row r="22" spans="2:22" s="12" customFormat="1" ht="13.15">
      <c r="U22"/>
      <c r="V22"/>
    </row>
    <row r="23" spans="2:22" s="12" customFormat="1" ht="13.15">
      <c r="U23"/>
      <c r="V23"/>
    </row>
    <row r="24" spans="2:22" s="12" customFormat="1" ht="13.15">
      <c r="B24" s="321" t="s">
        <v>289</v>
      </c>
      <c r="C24" s="12" t="s">
        <v>291</v>
      </c>
      <c r="L24" s="321" t="s">
        <v>290</v>
      </c>
      <c r="U24"/>
      <c r="V24"/>
    </row>
    <row r="25" spans="2:22" s="12" customFormat="1" ht="13.15">
      <c r="B25" s="309" t="s">
        <v>273</v>
      </c>
      <c r="C25" s="322">
        <v>2019</v>
      </c>
      <c r="D25" s="115">
        <v>2020</v>
      </c>
      <c r="E25" s="115">
        <v>2021</v>
      </c>
      <c r="F25" s="115">
        <v>2022</v>
      </c>
      <c r="G25" s="115">
        <v>2023</v>
      </c>
      <c r="H25" s="115">
        <v>2024</v>
      </c>
      <c r="I25" s="115">
        <v>2025</v>
      </c>
      <c r="J25" s="115">
        <v>2026</v>
      </c>
      <c r="L25" s="309" t="s">
        <v>273</v>
      </c>
      <c r="M25" s="322">
        <v>2019</v>
      </c>
      <c r="N25" s="115">
        <v>2020</v>
      </c>
      <c r="O25" s="115">
        <v>2021</v>
      </c>
      <c r="P25" s="115">
        <v>2022</v>
      </c>
      <c r="Q25" s="115">
        <v>2023</v>
      </c>
      <c r="R25" s="115">
        <v>2024</v>
      </c>
      <c r="S25" s="115">
        <v>2025</v>
      </c>
      <c r="T25" s="115">
        <v>2026</v>
      </c>
      <c r="U25"/>
      <c r="V25"/>
    </row>
    <row r="26" spans="2:22" s="12" customFormat="1" ht="13.15">
      <c r="B26" s="310" t="s">
        <v>143</v>
      </c>
      <c r="C26" s="313">
        <v>117900.0000000001</v>
      </c>
      <c r="D26" s="289"/>
      <c r="E26" s="289"/>
      <c r="F26" s="289"/>
      <c r="G26" s="289"/>
      <c r="H26" s="289"/>
      <c r="I26" s="289"/>
      <c r="J26" s="315"/>
      <c r="L26" s="310" t="str">
        <f t="shared" ref="L26:L31" si="0">B26</f>
        <v>China</v>
      </c>
      <c r="M26" s="313">
        <v>449607.92499999999</v>
      </c>
      <c r="N26" s="289"/>
      <c r="O26" s="289"/>
      <c r="P26" s="289"/>
      <c r="Q26" s="289"/>
      <c r="R26" s="289"/>
      <c r="S26" s="289"/>
      <c r="T26" s="289"/>
      <c r="U26"/>
      <c r="V26"/>
    </row>
    <row r="27" spans="2:22" s="12" customFormat="1" ht="13.15">
      <c r="B27" s="311" t="s">
        <v>275</v>
      </c>
      <c r="C27" s="120">
        <v>0</v>
      </c>
      <c r="D27" s="315"/>
      <c r="E27" s="315"/>
      <c r="F27" s="315"/>
      <c r="G27" s="315"/>
      <c r="H27" s="315"/>
      <c r="I27" s="315"/>
      <c r="J27" s="315"/>
      <c r="L27" s="311" t="str">
        <f t="shared" si="0"/>
        <v>Japan</v>
      </c>
      <c r="M27" s="120">
        <v>0</v>
      </c>
      <c r="N27" s="315"/>
      <c r="O27" s="315"/>
      <c r="P27" s="315"/>
      <c r="Q27" s="315"/>
      <c r="R27" s="315"/>
      <c r="S27" s="315"/>
      <c r="T27" s="315"/>
      <c r="U27"/>
      <c r="V27"/>
    </row>
    <row r="28" spans="2:22" s="12" customFormat="1" ht="13.15">
      <c r="B28" s="311" t="s">
        <v>276</v>
      </c>
      <c r="C28" s="120">
        <v>0</v>
      </c>
      <c r="D28" s="315"/>
      <c r="E28" s="315"/>
      <c r="F28" s="315"/>
      <c r="G28" s="315"/>
      <c r="H28" s="315"/>
      <c r="I28" s="315"/>
      <c r="J28" s="315"/>
      <c r="L28" s="311" t="str">
        <f t="shared" si="0"/>
        <v>Korea</v>
      </c>
      <c r="M28" s="120">
        <v>10000</v>
      </c>
      <c r="N28" s="315"/>
      <c r="O28" s="315"/>
      <c r="P28" s="315"/>
      <c r="Q28" s="315"/>
      <c r="R28" s="315"/>
      <c r="S28" s="315"/>
      <c r="T28" s="315"/>
      <c r="U28"/>
      <c r="V28"/>
    </row>
    <row r="29" spans="2:22" s="12" customFormat="1" ht="13.15">
      <c r="B29" s="311" t="s">
        <v>274</v>
      </c>
      <c r="C29" s="120">
        <v>5000</v>
      </c>
      <c r="D29" s="315"/>
      <c r="E29" s="315"/>
      <c r="F29" s="315"/>
      <c r="G29" s="315"/>
      <c r="H29" s="315"/>
      <c r="I29" s="315"/>
      <c r="J29" s="315"/>
      <c r="L29" s="311" t="str">
        <f t="shared" si="0"/>
        <v>NA</v>
      </c>
      <c r="M29" s="120">
        <v>0</v>
      </c>
      <c r="N29" s="315"/>
      <c r="O29" s="315"/>
      <c r="P29" s="315"/>
      <c r="Q29" s="315"/>
      <c r="R29" s="315"/>
      <c r="S29" s="315"/>
      <c r="T29" s="315"/>
      <c r="U29"/>
      <c r="V29"/>
    </row>
    <row r="30" spans="2:22" s="12" customFormat="1" ht="13.15">
      <c r="B30" s="311" t="s">
        <v>307</v>
      </c>
      <c r="C30" s="120">
        <v>1457.3698785124604</v>
      </c>
      <c r="D30" s="315"/>
      <c r="E30" s="315"/>
      <c r="F30" s="315"/>
      <c r="G30" s="315"/>
      <c r="H30" s="315"/>
      <c r="I30" s="315"/>
      <c r="J30" s="315"/>
      <c r="L30" s="311" t="str">
        <f t="shared" si="0"/>
        <v>EMEA</v>
      </c>
      <c r="M30" s="120">
        <v>1719.9526103588996</v>
      </c>
      <c r="N30" s="315"/>
      <c r="O30" s="315"/>
      <c r="P30" s="315"/>
      <c r="Q30" s="315"/>
      <c r="R30" s="315"/>
      <c r="S30" s="315"/>
      <c r="T30" s="315"/>
      <c r="U30"/>
      <c r="V30"/>
    </row>
    <row r="31" spans="2:22" s="12" customFormat="1" ht="13.15">
      <c r="B31" s="312" t="s">
        <v>166</v>
      </c>
      <c r="C31" s="120">
        <v>10120.630121487447</v>
      </c>
      <c r="D31" s="315"/>
      <c r="E31" s="315"/>
      <c r="F31" s="315"/>
      <c r="G31" s="315"/>
      <c r="H31" s="315"/>
      <c r="I31" s="315"/>
      <c r="J31" s="315"/>
      <c r="L31" s="312" t="str">
        <f t="shared" si="0"/>
        <v>Rest of World</v>
      </c>
      <c r="M31" s="120">
        <v>11944.122389641112</v>
      </c>
      <c r="N31" s="315"/>
      <c r="O31" s="315"/>
      <c r="P31" s="315"/>
      <c r="Q31" s="315"/>
      <c r="R31" s="315"/>
      <c r="S31" s="315"/>
      <c r="T31" s="315"/>
      <c r="U31"/>
      <c r="V31"/>
    </row>
    <row r="32" spans="2:22" s="12" customFormat="1" ht="13.15">
      <c r="B32" s="132" t="s">
        <v>30</v>
      </c>
      <c r="C32" s="131">
        <f t="shared" ref="C32" si="1">SUM(C26:C31)</f>
        <v>134478</v>
      </c>
      <c r="D32" s="319"/>
      <c r="E32" s="319"/>
      <c r="F32" s="319"/>
      <c r="G32" s="319"/>
      <c r="H32" s="319"/>
      <c r="I32" s="319"/>
      <c r="J32" s="319"/>
      <c r="L32" s="132" t="s">
        <v>30</v>
      </c>
      <c r="M32" s="131">
        <f t="shared" ref="M32" si="2">SUM(M26:M31)</f>
        <v>473272</v>
      </c>
      <c r="N32" s="319"/>
      <c r="O32" s="319"/>
      <c r="P32" s="319"/>
      <c r="Q32" s="319"/>
      <c r="R32" s="319"/>
      <c r="S32" s="319"/>
      <c r="T32" s="319"/>
      <c r="U32"/>
      <c r="V32"/>
    </row>
    <row r="33" spans="3:22" s="12" customFormat="1" ht="13.15">
      <c r="C33" s="13"/>
      <c r="D33" s="13"/>
      <c r="E33" s="13"/>
      <c r="F33" s="13"/>
      <c r="G33" s="13"/>
      <c r="H33" s="13"/>
      <c r="I33" s="13"/>
      <c r="J33" s="13"/>
      <c r="M33" s="330"/>
      <c r="N33" s="330"/>
      <c r="O33" s="330"/>
      <c r="P33" s="330"/>
      <c r="Q33" s="330"/>
      <c r="R33" s="330"/>
      <c r="S33" s="330"/>
      <c r="T33" s="330"/>
      <c r="U33"/>
      <c r="V33"/>
    </row>
    <row r="34" spans="3:22" s="12" customFormat="1" ht="13.15">
      <c r="M34" s="329"/>
      <c r="N34" s="329"/>
      <c r="O34" s="329"/>
      <c r="P34" s="329"/>
      <c r="Q34" s="329"/>
      <c r="R34" s="329"/>
      <c r="S34" s="329"/>
      <c r="T34" s="329"/>
      <c r="U34"/>
      <c r="V34"/>
    </row>
    <row r="35" spans="3:22" s="12" customFormat="1" ht="13.15">
      <c r="U35"/>
      <c r="V35"/>
    </row>
    <row r="36" spans="3:22" s="12" customFormat="1" ht="13.15">
      <c r="U36"/>
      <c r="V36"/>
    </row>
    <row r="37" spans="3:22" s="12" customFormat="1" ht="13.15">
      <c r="U37"/>
      <c r="V37"/>
    </row>
    <row r="38" spans="3:22" s="12" customFormat="1" ht="13.15">
      <c r="U38"/>
      <c r="V38"/>
    </row>
    <row r="39" spans="3:22" s="12" customFormat="1" ht="13.15">
      <c r="U39"/>
      <c r="V39"/>
    </row>
    <row r="40" spans="3:22" s="12" customFormat="1" ht="13.15">
      <c r="U40"/>
      <c r="V40"/>
    </row>
    <row r="41" spans="3:22" s="12" customFormat="1" ht="13.15">
      <c r="U41"/>
      <c r="V41"/>
    </row>
    <row r="42" spans="3:22" s="12" customFormat="1" ht="13.15">
      <c r="U42"/>
      <c r="V42"/>
    </row>
    <row r="43" spans="3:22" s="12" customFormat="1" ht="13.15">
      <c r="U43"/>
      <c r="V43"/>
    </row>
    <row r="44" spans="3:22" s="12" customFormat="1" ht="13.15">
      <c r="U44"/>
      <c r="V44"/>
    </row>
    <row r="45" spans="3:22" s="12" customFormat="1" ht="13.15">
      <c r="U45"/>
      <c r="V45"/>
    </row>
    <row r="46" spans="3:22" s="12" customFormat="1" ht="13.15">
      <c r="U46"/>
      <c r="V46"/>
    </row>
    <row r="47" spans="3:22" s="12" customFormat="1" ht="13.15">
      <c r="U47"/>
      <c r="V47"/>
    </row>
    <row r="48" spans="3:22" s="12" customFormat="1" ht="13.15">
      <c r="U48"/>
      <c r="V48"/>
    </row>
    <row r="49" spans="2:22" s="12" customFormat="1" ht="13.15">
      <c r="U49"/>
      <c r="V49"/>
    </row>
    <row r="50" spans="2:22" s="12" customFormat="1" ht="13.15">
      <c r="U50"/>
      <c r="V50"/>
    </row>
    <row r="51" spans="2:22" s="12" customFormat="1" ht="13.15">
      <c r="B51" s="321" t="s">
        <v>287</v>
      </c>
      <c r="L51" s="321" t="s">
        <v>288</v>
      </c>
      <c r="U51"/>
      <c r="V51"/>
    </row>
    <row r="52" spans="2:22" s="12" customFormat="1" ht="13.15">
      <c r="B52" s="309" t="s">
        <v>273</v>
      </c>
      <c r="C52" s="322">
        <v>2019</v>
      </c>
      <c r="D52" s="115">
        <v>2020</v>
      </c>
      <c r="E52" s="115">
        <v>2021</v>
      </c>
      <c r="F52" s="115">
        <v>2022</v>
      </c>
      <c r="G52" s="115">
        <v>2023</v>
      </c>
      <c r="H52" s="115">
        <v>2024</v>
      </c>
      <c r="I52" s="115">
        <v>2025</v>
      </c>
      <c r="J52" s="115">
        <v>2026</v>
      </c>
      <c r="L52" s="309" t="s">
        <v>273</v>
      </c>
      <c r="M52" s="322">
        <v>2019</v>
      </c>
      <c r="N52" s="115">
        <v>2020</v>
      </c>
      <c r="O52" s="115">
        <v>2021</v>
      </c>
      <c r="P52" s="115">
        <v>2022</v>
      </c>
      <c r="Q52" s="115">
        <v>2023</v>
      </c>
      <c r="R52" s="115">
        <v>2024</v>
      </c>
      <c r="S52" s="115">
        <v>2025</v>
      </c>
      <c r="T52" s="115">
        <v>2026</v>
      </c>
      <c r="U52"/>
      <c r="V52"/>
    </row>
    <row r="53" spans="2:22" s="12" customFormat="1" ht="13.15">
      <c r="B53" s="310" t="str">
        <f t="shared" ref="B53:B58" si="3">B26</f>
        <v>China</v>
      </c>
      <c r="C53" s="313">
        <v>0</v>
      </c>
      <c r="D53" s="289"/>
      <c r="E53" s="289"/>
      <c r="F53" s="289"/>
      <c r="G53" s="289"/>
      <c r="H53" s="289"/>
      <c r="I53" s="289"/>
      <c r="J53" s="289"/>
      <c r="L53" s="310" t="str">
        <f t="shared" ref="L53:L58" si="4">B26</f>
        <v>China</v>
      </c>
      <c r="M53" s="313">
        <v>0</v>
      </c>
      <c r="N53" s="289"/>
      <c r="O53" s="289"/>
      <c r="P53" s="289"/>
      <c r="Q53" s="289"/>
      <c r="R53" s="289"/>
      <c r="S53" s="289"/>
      <c r="T53" s="289"/>
      <c r="U53"/>
      <c r="V53"/>
    </row>
    <row r="54" spans="2:22" s="12" customFormat="1" ht="13.15">
      <c r="B54" s="311" t="str">
        <f t="shared" si="3"/>
        <v>Japan</v>
      </c>
      <c r="C54" s="120">
        <v>8500</v>
      </c>
      <c r="D54" s="315"/>
      <c r="E54" s="315"/>
      <c r="F54" s="315"/>
      <c r="G54" s="315"/>
      <c r="H54" s="315"/>
      <c r="I54" s="315"/>
      <c r="J54" s="315"/>
      <c r="L54" s="311" t="str">
        <f t="shared" si="4"/>
        <v>Japan</v>
      </c>
      <c r="M54" s="120">
        <v>0</v>
      </c>
      <c r="N54" s="315"/>
      <c r="O54" s="315"/>
      <c r="P54" s="315"/>
      <c r="Q54" s="315"/>
      <c r="R54" s="315"/>
      <c r="S54" s="315"/>
      <c r="T54" s="315"/>
      <c r="U54"/>
      <c r="V54"/>
    </row>
    <row r="55" spans="2:22" s="12" customFormat="1" ht="13.15">
      <c r="B55" s="311" t="str">
        <f t="shared" si="3"/>
        <v>Korea</v>
      </c>
      <c r="C55" s="120">
        <v>225000</v>
      </c>
      <c r="D55" s="315"/>
      <c r="E55" s="315"/>
      <c r="F55" s="315"/>
      <c r="G55" s="315"/>
      <c r="H55" s="315"/>
      <c r="I55" s="315"/>
      <c r="J55" s="315"/>
      <c r="L55" s="311" t="str">
        <f t="shared" si="4"/>
        <v>Korea</v>
      </c>
      <c r="M55" s="120">
        <v>160000</v>
      </c>
      <c r="N55" s="315"/>
      <c r="O55" s="315"/>
      <c r="P55" s="315"/>
      <c r="Q55" s="315"/>
      <c r="R55" s="315"/>
      <c r="S55" s="315"/>
      <c r="T55" s="315"/>
      <c r="U55"/>
      <c r="V55"/>
    </row>
    <row r="56" spans="2:22" s="12" customFormat="1" ht="13.15">
      <c r="B56" s="311" t="str">
        <f t="shared" si="3"/>
        <v>NA</v>
      </c>
      <c r="C56" s="120">
        <v>15000</v>
      </c>
      <c r="D56" s="315"/>
      <c r="E56" s="315"/>
      <c r="F56" s="315"/>
      <c r="G56" s="315"/>
      <c r="H56" s="315"/>
      <c r="I56" s="315"/>
      <c r="J56" s="315"/>
      <c r="L56" s="311" t="str">
        <f t="shared" si="4"/>
        <v>NA</v>
      </c>
      <c r="M56" s="120">
        <v>5000</v>
      </c>
      <c r="N56" s="315"/>
      <c r="O56" s="315"/>
      <c r="P56" s="315"/>
      <c r="Q56" s="315"/>
      <c r="R56" s="315"/>
      <c r="S56" s="315"/>
      <c r="T56" s="315"/>
      <c r="U56"/>
      <c r="V56"/>
    </row>
    <row r="57" spans="2:22" s="12" customFormat="1" ht="13.15">
      <c r="B57" s="311" t="str">
        <f t="shared" si="3"/>
        <v>EMEA</v>
      </c>
      <c r="C57" s="120">
        <v>33196.640239265507</v>
      </c>
      <c r="D57" s="315"/>
      <c r="E57" s="315"/>
      <c r="F57" s="315"/>
      <c r="G57" s="315"/>
      <c r="H57" s="315"/>
      <c r="I57" s="315"/>
      <c r="J57" s="315"/>
      <c r="L57" s="311" t="str">
        <f t="shared" si="4"/>
        <v>EMEA</v>
      </c>
      <c r="M57" s="120">
        <v>1672.3627747380135</v>
      </c>
      <c r="N57" s="315"/>
      <c r="O57" s="315"/>
      <c r="P57" s="315"/>
      <c r="Q57" s="315"/>
      <c r="R57" s="315"/>
      <c r="S57" s="315"/>
      <c r="T57" s="315"/>
      <c r="U57"/>
      <c r="V57"/>
    </row>
    <row r="58" spans="2:22" s="12" customFormat="1" ht="13.15">
      <c r="B58" s="312" t="str">
        <f t="shared" si="3"/>
        <v>Rest of World</v>
      </c>
      <c r="C58" s="120">
        <v>230532.35976073451</v>
      </c>
      <c r="D58" s="315"/>
      <c r="E58" s="315"/>
      <c r="F58" s="315"/>
      <c r="G58" s="315"/>
      <c r="H58" s="315"/>
      <c r="I58" s="315"/>
      <c r="J58" s="315"/>
      <c r="L58" s="312" t="str">
        <f t="shared" si="4"/>
        <v>Rest of World</v>
      </c>
      <c r="M58" s="120">
        <v>11613.637225261988</v>
      </c>
      <c r="N58" s="315"/>
      <c r="O58" s="315"/>
      <c r="P58" s="315"/>
      <c r="Q58" s="315"/>
      <c r="R58" s="315"/>
      <c r="S58" s="315"/>
      <c r="T58" s="315"/>
      <c r="U58"/>
      <c r="V58"/>
    </row>
    <row r="59" spans="2:22" s="12" customFormat="1" ht="13.15">
      <c r="B59" s="132" t="s">
        <v>30</v>
      </c>
      <c r="C59" s="131">
        <f t="shared" ref="C59" si="5">SUM(C53:C58)</f>
        <v>512229</v>
      </c>
      <c r="D59" s="319"/>
      <c r="E59" s="319"/>
      <c r="F59" s="319"/>
      <c r="G59" s="319"/>
      <c r="H59" s="319"/>
      <c r="I59" s="319"/>
      <c r="J59" s="319"/>
      <c r="L59" s="132" t="s">
        <v>30</v>
      </c>
      <c r="M59" s="131">
        <f t="shared" ref="M59" si="6">SUM(M53:M58)</f>
        <v>178286</v>
      </c>
      <c r="N59" s="319"/>
      <c r="O59" s="319"/>
      <c r="P59" s="319"/>
      <c r="Q59" s="319"/>
      <c r="R59" s="319"/>
      <c r="S59" s="319"/>
      <c r="T59" s="319"/>
      <c r="U59"/>
      <c r="V59"/>
    </row>
    <row r="60" spans="2:22" s="12" customFormat="1" ht="13.15">
      <c r="U60"/>
      <c r="V60"/>
    </row>
    <row r="61" spans="2:22" s="12" customFormat="1" ht="13.15">
      <c r="U61"/>
      <c r="V61"/>
    </row>
    <row r="62" spans="2:22" s="12" customFormat="1" ht="13.15">
      <c r="U62"/>
      <c r="V62"/>
    </row>
    <row r="63" spans="2:22" s="12" customFormat="1" ht="13.15">
      <c r="U63"/>
      <c r="V63"/>
    </row>
    <row r="64" spans="2:22" s="12" customFormat="1" ht="13.15">
      <c r="U64"/>
      <c r="V64"/>
    </row>
    <row r="65" spans="2:22" s="12" customFormat="1" ht="13.15">
      <c r="U65"/>
      <c r="V65"/>
    </row>
    <row r="66" spans="2:22" s="12" customFormat="1" ht="13.15">
      <c r="U66"/>
      <c r="V66"/>
    </row>
    <row r="67" spans="2:22" s="12" customFormat="1" ht="13.15">
      <c r="U67"/>
      <c r="V67"/>
    </row>
    <row r="68" spans="2:22" s="12" customFormat="1" ht="13.15">
      <c r="U68"/>
      <c r="V68"/>
    </row>
    <row r="69" spans="2:22" s="12" customFormat="1" ht="13.15">
      <c r="U69"/>
      <c r="V69"/>
    </row>
    <row r="70" spans="2:22" s="12" customFormat="1" ht="13.15">
      <c r="U70"/>
      <c r="V70"/>
    </row>
    <row r="71" spans="2:22" s="12" customFormat="1" ht="13.15">
      <c r="U71"/>
      <c r="V71"/>
    </row>
    <row r="72" spans="2:22" s="12" customFormat="1" ht="13.15">
      <c r="U72"/>
      <c r="V72"/>
    </row>
    <row r="73" spans="2:22" s="12" customFormat="1" ht="13.15">
      <c r="U73"/>
      <c r="V73"/>
    </row>
    <row r="74" spans="2:22" s="12" customFormat="1" ht="13.15">
      <c r="U74"/>
      <c r="V74"/>
    </row>
    <row r="75" spans="2:22" s="12" customFormat="1" ht="13.15">
      <c r="U75"/>
      <c r="V75"/>
    </row>
    <row r="76" spans="2:22" s="12" customFormat="1" ht="13.15">
      <c r="U76"/>
      <c r="V76"/>
    </row>
    <row r="77" spans="2:22" s="12" customFormat="1" ht="13.15">
      <c r="U77"/>
      <c r="V77"/>
    </row>
    <row r="78" spans="2:22" s="12" customFormat="1" ht="13.15">
      <c r="U78"/>
      <c r="V78"/>
    </row>
    <row r="79" spans="2:22" s="12" customFormat="1" ht="13.15">
      <c r="B79" s="321" t="s">
        <v>323</v>
      </c>
      <c r="L79" s="321" t="s">
        <v>309</v>
      </c>
      <c r="U79"/>
      <c r="V79"/>
    </row>
    <row r="80" spans="2:22" s="12" customFormat="1" ht="13.15">
      <c r="B80" s="309" t="s">
        <v>273</v>
      </c>
      <c r="C80" s="322">
        <v>2019</v>
      </c>
      <c r="D80" s="115">
        <v>2020</v>
      </c>
      <c r="E80" s="115">
        <v>2021</v>
      </c>
      <c r="F80" s="115">
        <v>2022</v>
      </c>
      <c r="G80" s="115">
        <v>2023</v>
      </c>
      <c r="H80" s="115">
        <v>2024</v>
      </c>
      <c r="I80" s="115">
        <v>2025</v>
      </c>
      <c r="J80" s="115">
        <v>2026</v>
      </c>
      <c r="L80" s="309" t="s">
        <v>273</v>
      </c>
      <c r="M80" s="322">
        <v>2019</v>
      </c>
      <c r="N80" s="115">
        <v>2020</v>
      </c>
      <c r="O80" s="115">
        <v>2021</v>
      </c>
      <c r="P80" s="115">
        <v>2022</v>
      </c>
      <c r="Q80" s="115">
        <v>2023</v>
      </c>
      <c r="R80" s="115">
        <v>2024</v>
      </c>
      <c r="S80" s="115">
        <v>2025</v>
      </c>
      <c r="T80" s="115">
        <v>2026</v>
      </c>
      <c r="U80"/>
      <c r="V80"/>
    </row>
    <row r="81" spans="2:22" s="12" customFormat="1" ht="13.15">
      <c r="B81" s="310" t="str">
        <f t="shared" ref="B81:B86" si="7">B53</f>
        <v>China</v>
      </c>
      <c r="C81" s="313">
        <f t="shared" ref="C81:C86" si="8">M53+C53+M26+C26</f>
        <v>567507.92500000005</v>
      </c>
      <c r="D81" s="289"/>
      <c r="E81" s="289"/>
      <c r="F81" s="289"/>
      <c r="G81" s="289"/>
      <c r="H81" s="289"/>
      <c r="I81" s="289"/>
      <c r="J81" s="289"/>
      <c r="L81" s="310" t="str">
        <f t="shared" ref="L81:L86" si="9">B53</f>
        <v>China</v>
      </c>
      <c r="M81" s="313">
        <v>1075299.0950251427</v>
      </c>
      <c r="N81" s="289"/>
      <c r="O81" s="289"/>
      <c r="P81" s="289"/>
      <c r="Q81" s="289"/>
      <c r="R81" s="289"/>
      <c r="S81" s="289"/>
      <c r="T81" s="289"/>
      <c r="U81"/>
      <c r="V81"/>
    </row>
    <row r="82" spans="2:22" s="12" customFormat="1" ht="13.15">
      <c r="B82" s="311" t="str">
        <f t="shared" si="7"/>
        <v>Japan</v>
      </c>
      <c r="C82" s="120">
        <f t="shared" si="8"/>
        <v>8500</v>
      </c>
      <c r="D82" s="315"/>
      <c r="E82" s="315"/>
      <c r="F82" s="315"/>
      <c r="G82" s="315"/>
      <c r="H82" s="315"/>
      <c r="I82" s="315"/>
      <c r="J82" s="315"/>
      <c r="L82" s="311" t="str">
        <f t="shared" si="9"/>
        <v>Japan</v>
      </c>
      <c r="M82" s="120">
        <v>3653.4518807726236</v>
      </c>
      <c r="N82" s="315"/>
      <c r="O82" s="315"/>
      <c r="P82" s="315"/>
      <c r="Q82" s="315"/>
      <c r="R82" s="315"/>
      <c r="S82" s="315"/>
      <c r="T82" s="315"/>
      <c r="U82"/>
      <c r="V82"/>
    </row>
    <row r="83" spans="2:22" s="12" customFormat="1" ht="13.15">
      <c r="B83" s="311" t="str">
        <f t="shared" si="7"/>
        <v>Korea</v>
      </c>
      <c r="C83" s="120">
        <f t="shared" si="8"/>
        <v>395000</v>
      </c>
      <c r="D83" s="315"/>
      <c r="E83" s="315"/>
      <c r="F83" s="315"/>
      <c r="G83" s="315"/>
      <c r="H83" s="315"/>
      <c r="I83" s="315"/>
      <c r="J83" s="315"/>
      <c r="L83" s="311" t="str">
        <f t="shared" si="9"/>
        <v>Korea</v>
      </c>
      <c r="M83" s="120">
        <v>666795.92622172984</v>
      </c>
      <c r="N83" s="315"/>
      <c r="O83" s="315"/>
      <c r="P83" s="315"/>
      <c r="Q83" s="315"/>
      <c r="R83" s="315"/>
      <c r="S83" s="315"/>
      <c r="T83" s="315"/>
      <c r="U83"/>
      <c r="V83"/>
    </row>
    <row r="84" spans="2:22" s="12" customFormat="1" ht="13.15">
      <c r="B84" s="311" t="str">
        <f t="shared" si="7"/>
        <v>NA</v>
      </c>
      <c r="C84" s="120">
        <f t="shared" si="8"/>
        <v>25000</v>
      </c>
      <c r="D84" s="315"/>
      <c r="E84" s="315"/>
      <c r="F84" s="315"/>
      <c r="G84" s="315"/>
      <c r="H84" s="315"/>
      <c r="I84" s="315"/>
      <c r="J84" s="315"/>
      <c r="L84" s="311" t="str">
        <f t="shared" si="9"/>
        <v>NA</v>
      </c>
      <c r="M84" s="120">
        <v>316777.21453219309</v>
      </c>
      <c r="N84" s="315"/>
      <c r="O84" s="315"/>
      <c r="P84" s="315"/>
      <c r="Q84" s="315"/>
      <c r="R84" s="315"/>
      <c r="S84" s="315"/>
      <c r="T84" s="315"/>
    </row>
    <row r="85" spans="2:22" s="12" customFormat="1" ht="13.15">
      <c r="B85" s="311" t="str">
        <f t="shared" si="7"/>
        <v>EMEA</v>
      </c>
      <c r="C85" s="120">
        <f t="shared" si="8"/>
        <v>38046.325502874883</v>
      </c>
      <c r="D85" s="315"/>
      <c r="E85" s="315"/>
      <c r="F85" s="315"/>
      <c r="G85" s="315"/>
      <c r="H85" s="315"/>
      <c r="I85" s="315"/>
      <c r="J85" s="315"/>
      <c r="L85" s="311" t="str">
        <f t="shared" si="9"/>
        <v>EMEA</v>
      </c>
      <c r="M85" s="120">
        <v>111184.5344792081</v>
      </c>
      <c r="N85" s="315"/>
      <c r="O85" s="315"/>
      <c r="P85" s="315"/>
      <c r="Q85" s="315"/>
      <c r="R85" s="315"/>
      <c r="S85" s="315"/>
      <c r="T85" s="315"/>
    </row>
    <row r="86" spans="2:22" s="12" customFormat="1" ht="13.15">
      <c r="B86" s="312" t="str">
        <f t="shared" si="7"/>
        <v>Rest of World</v>
      </c>
      <c r="C86" s="120">
        <f t="shared" si="8"/>
        <v>264210.74949712504</v>
      </c>
      <c r="D86" s="315"/>
      <c r="E86" s="315"/>
      <c r="F86" s="315"/>
      <c r="G86" s="315"/>
      <c r="H86" s="315"/>
      <c r="I86" s="315"/>
      <c r="J86" s="315"/>
      <c r="L86" s="312" t="str">
        <f t="shared" si="9"/>
        <v>Rest of World</v>
      </c>
      <c r="M86" s="120">
        <v>772115.27786095324</v>
      </c>
      <c r="N86" s="315"/>
      <c r="O86" s="315"/>
      <c r="P86" s="315"/>
      <c r="Q86" s="315"/>
      <c r="R86" s="315"/>
      <c r="S86" s="315"/>
      <c r="T86" s="315"/>
    </row>
    <row r="87" spans="2:22" s="12" customFormat="1" ht="13.15">
      <c r="B87" s="132" t="s">
        <v>30</v>
      </c>
      <c r="C87" s="131">
        <f t="shared" ref="C87" si="10">SUM(C81:C86)</f>
        <v>1298265</v>
      </c>
      <c r="D87" s="319"/>
      <c r="E87" s="319"/>
      <c r="F87" s="319"/>
      <c r="G87" s="319"/>
      <c r="H87" s="319"/>
      <c r="I87" s="319"/>
      <c r="J87" s="319"/>
      <c r="L87" s="132" t="s">
        <v>30</v>
      </c>
      <c r="M87" s="319">
        <f t="shared" ref="M87" si="11">SUM(M81:M86)</f>
        <v>2945825.4999999991</v>
      </c>
      <c r="N87" s="319"/>
      <c r="O87" s="319"/>
      <c r="P87" s="319"/>
      <c r="Q87" s="319"/>
      <c r="R87" s="319"/>
      <c r="S87" s="319"/>
      <c r="T87" s="319"/>
    </row>
    <row r="88" spans="2:22" s="12" customFormat="1" ht="13.15"/>
    <row r="89" spans="2:22" s="12" customFormat="1" ht="13.15"/>
    <row r="90" spans="2:22" s="12" customFormat="1" ht="13.15"/>
    <row r="91" spans="2:22" s="12" customFormat="1" ht="13.15"/>
    <row r="92" spans="2:22" s="12" customFormat="1" ht="13.15"/>
    <row r="93" spans="2:22" s="12" customFormat="1" ht="13.15"/>
    <row r="94" spans="2:22" s="12" customFormat="1" ht="13.15"/>
    <row r="95" spans="2:22" s="12" customFormat="1" ht="13.15"/>
    <row r="96" spans="2:22" s="12" customFormat="1" ht="13.15"/>
    <row r="97" spans="2:10" s="12" customFormat="1" ht="13.15"/>
    <row r="98" spans="2:10" s="12" customFormat="1" ht="13.15"/>
    <row r="99" spans="2:10" s="12" customFormat="1" ht="13.15"/>
    <row r="100" spans="2:10" s="12" customFormat="1" ht="13.15"/>
    <row r="101" spans="2:10" s="12" customFormat="1" ht="13.15"/>
    <row r="102" spans="2:10" s="12" customFormat="1" ht="13.15"/>
    <row r="103" spans="2:10" s="12" customFormat="1" ht="13.15"/>
    <row r="104" spans="2:10" s="12" customFormat="1" ht="13.15"/>
    <row r="105" spans="2:10" s="12" customFormat="1" ht="13.15"/>
    <row r="106" spans="2:10" s="12" customFormat="1" ht="13.15"/>
    <row r="107" spans="2:10" s="12" customFormat="1" ht="13.15"/>
    <row r="108" spans="2:10" s="12" customFormat="1" ht="13.15">
      <c r="B108" s="331" t="s">
        <v>310</v>
      </c>
    </row>
    <row r="109" spans="2:10" s="12" customFormat="1" ht="13.15">
      <c r="B109" s="309" t="s">
        <v>273</v>
      </c>
      <c r="C109" s="322">
        <v>2019</v>
      </c>
      <c r="D109" s="115">
        <v>2020</v>
      </c>
      <c r="E109" s="115">
        <v>2021</v>
      </c>
      <c r="F109" s="115">
        <v>2022</v>
      </c>
      <c r="G109" s="115">
        <v>2023</v>
      </c>
      <c r="H109" s="115">
        <v>2024</v>
      </c>
      <c r="I109" s="115">
        <v>2025</v>
      </c>
      <c r="J109" s="115">
        <v>2026</v>
      </c>
    </row>
    <row r="110" spans="2:10" s="12" customFormat="1" ht="13.15">
      <c r="B110" s="310" t="str">
        <f t="shared" ref="B110:B115" si="12">B53</f>
        <v>China</v>
      </c>
      <c r="C110" s="289">
        <f t="shared" ref="C110:C115" si="13">M81+C53+M53+M26+C26</f>
        <v>1642807.0200251427</v>
      </c>
      <c r="D110" s="289"/>
      <c r="E110" s="289"/>
      <c r="F110" s="289"/>
      <c r="G110" s="289"/>
      <c r="H110" s="289"/>
      <c r="I110" s="289"/>
      <c r="J110" s="289"/>
    </row>
    <row r="111" spans="2:10" s="12" customFormat="1" ht="13.15">
      <c r="B111" s="311" t="str">
        <f t="shared" si="12"/>
        <v>Japan</v>
      </c>
      <c r="C111" s="315">
        <f t="shared" si="13"/>
        <v>12153.451880772624</v>
      </c>
      <c r="D111" s="315"/>
      <c r="E111" s="315"/>
      <c r="F111" s="315"/>
      <c r="G111" s="315"/>
      <c r="H111" s="315"/>
      <c r="I111" s="315"/>
      <c r="J111" s="315"/>
    </row>
    <row r="112" spans="2:10" s="12" customFormat="1" ht="13.15">
      <c r="B112" s="311" t="str">
        <f t="shared" si="12"/>
        <v>Korea</v>
      </c>
      <c r="C112" s="315">
        <f t="shared" si="13"/>
        <v>1061795.9262217297</v>
      </c>
      <c r="D112" s="315"/>
      <c r="E112" s="315"/>
      <c r="F112" s="315"/>
      <c r="G112" s="315"/>
      <c r="H112" s="315"/>
      <c r="I112" s="315"/>
      <c r="J112" s="315"/>
    </row>
    <row r="113" spans="2:10" s="12" customFormat="1" ht="13.15">
      <c r="B113" s="311" t="str">
        <f t="shared" si="12"/>
        <v>NA</v>
      </c>
      <c r="C113" s="315">
        <f t="shared" si="13"/>
        <v>341777.21453219309</v>
      </c>
      <c r="D113" s="315"/>
      <c r="E113" s="315"/>
      <c r="F113" s="315"/>
      <c r="G113" s="315"/>
      <c r="H113" s="315"/>
      <c r="I113" s="315"/>
      <c r="J113" s="315"/>
    </row>
    <row r="114" spans="2:10" s="12" customFormat="1" ht="13.15">
      <c r="B114" s="311" t="str">
        <f t="shared" si="12"/>
        <v>EMEA</v>
      </c>
      <c r="C114" s="315">
        <f t="shared" si="13"/>
        <v>149230.85998208297</v>
      </c>
      <c r="D114" s="315"/>
      <c r="E114" s="315"/>
      <c r="F114" s="315"/>
      <c r="G114" s="315"/>
      <c r="H114" s="315"/>
      <c r="I114" s="315"/>
      <c r="J114" s="315"/>
    </row>
    <row r="115" spans="2:10" s="12" customFormat="1" ht="13.15">
      <c r="B115" s="312" t="str">
        <f t="shared" si="12"/>
        <v>Rest of World</v>
      </c>
      <c r="C115" s="308">
        <f t="shared" si="13"/>
        <v>1036326.0273580783</v>
      </c>
      <c r="D115" s="308"/>
      <c r="E115" s="308"/>
      <c r="F115" s="308"/>
      <c r="G115" s="308"/>
      <c r="H115" s="308"/>
      <c r="I115" s="308"/>
      <c r="J115" s="308"/>
    </row>
    <row r="116" spans="2:10" s="12" customFormat="1" ht="13.15">
      <c r="B116" s="132" t="s">
        <v>30</v>
      </c>
      <c r="C116" s="131">
        <f t="shared" ref="C116" si="14">SUM(C110:C115)</f>
        <v>4244090.5</v>
      </c>
      <c r="D116" s="319"/>
      <c r="E116" s="319"/>
      <c r="F116" s="319"/>
      <c r="G116" s="319"/>
      <c r="H116" s="319"/>
      <c r="I116" s="319"/>
      <c r="J116" s="319"/>
    </row>
    <row r="117" spans="2:10" s="12" customFormat="1" ht="13.15"/>
    <row r="118" spans="2:10" s="12" customFormat="1" ht="13.15"/>
    <row r="119" spans="2:10" s="12" customFormat="1" ht="13.15"/>
    <row r="120" spans="2:10" s="12" customFormat="1" ht="13.15"/>
    <row r="121" spans="2:10" s="12" customFormat="1" ht="13.15"/>
    <row r="122" spans="2:10" s="12" customFormat="1" ht="13.15"/>
    <row r="123" spans="2:10" s="12" customFormat="1" ht="13.15"/>
    <row r="124" spans="2:10" s="12" customFormat="1" ht="13.15"/>
    <row r="125" spans="2:10" s="12" customFormat="1" ht="13.15"/>
    <row r="126" spans="2:10" s="12" customFormat="1" ht="13.15"/>
    <row r="127" spans="2:10" s="12" customFormat="1" ht="13.15"/>
    <row r="128" spans="2:10" s="12" customFormat="1" ht="13.15"/>
    <row r="129" s="12" customFormat="1" ht="13.15"/>
    <row r="130" s="12" customFormat="1" ht="13.15"/>
    <row r="131" s="12" customFormat="1" ht="13.15"/>
    <row r="132" s="12" customFormat="1" ht="13.15"/>
    <row r="133" s="12" customFormat="1" ht="13.15"/>
    <row r="134" s="12" customFormat="1" ht="13.15"/>
    <row r="135" s="12" customFormat="1" ht="13.15"/>
    <row r="136" s="12" customFormat="1" ht="13.15"/>
    <row r="137" s="12" customFormat="1" ht="13.15"/>
    <row r="138" s="12" customFormat="1" ht="13.15"/>
    <row r="139" s="12" customFormat="1" ht="13.15"/>
    <row r="140" s="12" customFormat="1" ht="13.15"/>
    <row r="141" s="12" customFormat="1" ht="13.15"/>
    <row r="142" s="12" customFormat="1" ht="13.15"/>
    <row r="143" s="12" customFormat="1" ht="13.15"/>
    <row r="144" s="12" customFormat="1" ht="13.15"/>
    <row r="145" s="12" customFormat="1" ht="13.15"/>
    <row r="146" s="12" customFormat="1" ht="13.15"/>
    <row r="147" s="12" customFormat="1" ht="13.15"/>
    <row r="148" s="12" customFormat="1" ht="13.15"/>
    <row r="149" s="12" customFormat="1" ht="13.15"/>
    <row r="150" s="12" customFormat="1" ht="13.15"/>
    <row r="151" s="12" customFormat="1" ht="13.15"/>
    <row r="152" s="12" customFormat="1" ht="13.15"/>
    <row r="153" s="12" customFormat="1" ht="13.15"/>
    <row r="154" s="12" customFormat="1" ht="13.15"/>
    <row r="155" s="12" customFormat="1" ht="13.15"/>
    <row r="156" s="12" customFormat="1" ht="13.15"/>
    <row r="157" s="12" customFormat="1" ht="13.15"/>
    <row r="158" s="12" customFormat="1" ht="13.15"/>
    <row r="159" s="12" customFormat="1" ht="13.15"/>
    <row r="160" s="12" customFormat="1" ht="13.15"/>
    <row r="161" s="12" customFormat="1" ht="13.15"/>
    <row r="162" s="12" customFormat="1" ht="13.15"/>
    <row r="163" s="12" customFormat="1" ht="13.15"/>
    <row r="164" s="12" customFormat="1" ht="13.15"/>
    <row r="165" s="12" customFormat="1" ht="13.15"/>
    <row r="166" s="12" customFormat="1" ht="13.15"/>
    <row r="167" s="12" customFormat="1" ht="13.15"/>
    <row r="168" s="12" customFormat="1" ht="13.15"/>
    <row r="169" s="12" customFormat="1" ht="13.15"/>
    <row r="170" s="12" customFormat="1" ht="13.15"/>
    <row r="171" s="12" customFormat="1" ht="13.15"/>
    <row r="172" s="12" customFormat="1" ht="13.15"/>
    <row r="173" s="12" customFormat="1" ht="13.15"/>
    <row r="174" s="12" customFormat="1" ht="13.15"/>
    <row r="175" s="12" customFormat="1" ht="13.15"/>
    <row r="176" s="12" customFormat="1" ht="13.15"/>
    <row r="177" s="12" customFormat="1" ht="13.15"/>
    <row r="178" s="12" customFormat="1" ht="13.15"/>
    <row r="179" s="12" customFormat="1" ht="13.15"/>
    <row r="180" s="12" customFormat="1" ht="13.15"/>
    <row r="181" s="12" customFormat="1" ht="13.15"/>
    <row r="182" s="12" customFormat="1" ht="13.15"/>
    <row r="183" s="12" customFormat="1" ht="13.15"/>
    <row r="184" s="12" customFormat="1" ht="13.15"/>
    <row r="185" s="12" customFormat="1" ht="13.15"/>
    <row r="186" s="12" customFormat="1" ht="13.15"/>
    <row r="187" s="12" customFormat="1" ht="13.15"/>
    <row r="188" s="12" customFormat="1" ht="13.15"/>
    <row r="189" s="12" customFormat="1" ht="13.15"/>
    <row r="190" s="12" customFormat="1" ht="13.15"/>
    <row r="191" s="12" customFormat="1" ht="13.15"/>
    <row r="192" s="12" customFormat="1" ht="13.15"/>
    <row r="193" s="12" customFormat="1" ht="13.15"/>
    <row r="194" s="12" customFormat="1" ht="13.15"/>
    <row r="195" s="12" customFormat="1" ht="13.15"/>
    <row r="196" s="12" customFormat="1" ht="13.15"/>
    <row r="197" s="12" customFormat="1" ht="13.15"/>
    <row r="198" s="12" customFormat="1" ht="13.15"/>
    <row r="199" s="12" customFormat="1" ht="13.15"/>
    <row r="200" s="12" customFormat="1" ht="13.15"/>
    <row r="201" s="12" customFormat="1" ht="13.15"/>
    <row r="202" s="12" customFormat="1" ht="13.15"/>
    <row r="203" s="12" customFormat="1" ht="13.15"/>
    <row r="204" s="12" customFormat="1" ht="13.15"/>
    <row r="205" s="12" customFormat="1" ht="13.15"/>
    <row r="206" s="12" customFormat="1" ht="13.15"/>
    <row r="207" s="12" customFormat="1" ht="13.15"/>
    <row r="208" s="12" customFormat="1" ht="13.15"/>
    <row r="209" s="12" customFormat="1" ht="13.15"/>
    <row r="210" s="12" customFormat="1" ht="13.15"/>
    <row r="211" s="12" customFormat="1" ht="13.15"/>
    <row r="212" s="12" customFormat="1" ht="13.15"/>
    <row r="213" s="12" customFormat="1" ht="13.15"/>
    <row r="214" s="12" customFormat="1" ht="13.15"/>
    <row r="215" s="12" customFormat="1" ht="13.15"/>
    <row r="216" s="12" customFormat="1" ht="13.15"/>
    <row r="217" s="12" customFormat="1" ht="13.15"/>
    <row r="218" s="12" customFormat="1" ht="13.15"/>
    <row r="219" s="12" customFormat="1" ht="13.15"/>
    <row r="220" s="12" customFormat="1" ht="13.15"/>
    <row r="221" s="12" customFormat="1" ht="13.15"/>
    <row r="222" s="12" customFormat="1" ht="13.15"/>
    <row r="223" s="12" customFormat="1" ht="13.15"/>
    <row r="224" s="12" customFormat="1" ht="13.15"/>
    <row r="225" s="12" customFormat="1" ht="13.15"/>
    <row r="226" s="12" customFormat="1" ht="13.15"/>
    <row r="227" s="12" customFormat="1" ht="13.15"/>
    <row r="228" s="12" customFormat="1" ht="13.15"/>
    <row r="229" s="12" customFormat="1" ht="13.15"/>
    <row r="230" s="12" customFormat="1" ht="13.15"/>
    <row r="231" s="12" customFormat="1" ht="13.15"/>
    <row r="232" s="12" customFormat="1" ht="13.15"/>
    <row r="233" s="12" customFormat="1" ht="13.15"/>
    <row r="234" s="12" customFormat="1" ht="13.15"/>
    <row r="235" s="12" customFormat="1" ht="13.15"/>
    <row r="236" s="12" customFormat="1" ht="13.15"/>
    <row r="237" s="12" customFormat="1" ht="13.15"/>
    <row r="238" s="12" customFormat="1" ht="13.15"/>
    <row r="239" s="12" customFormat="1" ht="13.15"/>
    <row r="240" s="12" customFormat="1" ht="13.15"/>
    <row r="241" s="12" customFormat="1" ht="13.15"/>
    <row r="242" s="12" customFormat="1" ht="13.15"/>
    <row r="243" s="12" customFormat="1" ht="13.15"/>
    <row r="244" s="12" customFormat="1" ht="13.15"/>
    <row r="245" s="12" customFormat="1" ht="13.15"/>
    <row r="246" s="12" customFormat="1" ht="13.15"/>
    <row r="247" s="12" customFormat="1" ht="13.15"/>
    <row r="248" s="12" customFormat="1" ht="13.15"/>
    <row r="249" s="12" customFormat="1" ht="13.15"/>
    <row r="250" s="12" customFormat="1" ht="13.15"/>
    <row r="251" s="12" customFormat="1" ht="13.15"/>
    <row r="252" s="12" customFormat="1" ht="13.15"/>
    <row r="253" s="12" customFormat="1" ht="13.15"/>
    <row r="254" s="12" customFormat="1" ht="13.15"/>
    <row r="255" s="12" customFormat="1" ht="13.15"/>
    <row r="256" s="12" customFormat="1" ht="13.15"/>
    <row r="257" s="12" customFormat="1" ht="13.15"/>
    <row r="258" s="12" customFormat="1" ht="13.15"/>
    <row r="259" s="12" customFormat="1" ht="13.15"/>
    <row r="260" s="12" customFormat="1" ht="13.15"/>
    <row r="261" s="12" customFormat="1" ht="13.15"/>
    <row r="262" s="12" customFormat="1" ht="13.15"/>
    <row r="263" s="12" customFormat="1" ht="13.15"/>
    <row r="264" s="12" customFormat="1" ht="13.15"/>
    <row r="265" s="12" customFormat="1" ht="13.15"/>
    <row r="266" s="12" customFormat="1" ht="13.15"/>
    <row r="267" s="12" customFormat="1" ht="13.15"/>
    <row r="268" s="12" customFormat="1" ht="13.15"/>
    <row r="269" s="12" customFormat="1" ht="13.15"/>
    <row r="270" s="12" customFormat="1" ht="13.15"/>
    <row r="271" s="12" customFormat="1" ht="13.15"/>
    <row r="272" s="12" customFormat="1" ht="13.15"/>
    <row r="273" s="12" customFormat="1" ht="13.15"/>
    <row r="274" s="12" customFormat="1" ht="13.15"/>
    <row r="275" s="12" customFormat="1" ht="13.15"/>
    <row r="276" s="12" customFormat="1" ht="13.15"/>
    <row r="277" s="12" customFormat="1" ht="13.15"/>
    <row r="278" s="12" customFormat="1" ht="13.15"/>
    <row r="279" s="12" customFormat="1" ht="13.15"/>
    <row r="280" s="12" customFormat="1" ht="13.15"/>
    <row r="281" s="12" customFormat="1" ht="13.15"/>
    <row r="282" s="12" customFormat="1" ht="13.15"/>
    <row r="283" s="12" customFormat="1" ht="13.15"/>
    <row r="284" s="12" customFormat="1" ht="13.15"/>
    <row r="285" s="12" customFormat="1" ht="13.15"/>
    <row r="286" s="12" customFormat="1" ht="13.15"/>
    <row r="287" s="12" customFormat="1" ht="13.15"/>
    <row r="288" s="12" customFormat="1" ht="13.15"/>
    <row r="289" s="12" customFormat="1" ht="13.15"/>
    <row r="290" s="12" customFormat="1" ht="13.15"/>
    <row r="291" s="12" customFormat="1" ht="13.15"/>
    <row r="292" s="12" customFormat="1" ht="13.15"/>
    <row r="293" s="12" customFormat="1" ht="13.15"/>
    <row r="294" s="12" customFormat="1" ht="13.15"/>
    <row r="295" s="12" customFormat="1" ht="13.15"/>
    <row r="296" s="12" customFormat="1" ht="13.15"/>
    <row r="297" s="12" customFormat="1" ht="13.15"/>
    <row r="298" s="12" customFormat="1" ht="13.15"/>
    <row r="299" s="12" customFormat="1" ht="13.15"/>
    <row r="300" s="12" customFormat="1" ht="13.15"/>
    <row r="301" s="12" customFormat="1" ht="13.15"/>
    <row r="302" s="12" customFormat="1" ht="13.15"/>
    <row r="303" s="12" customFormat="1" ht="13.15"/>
    <row r="304" s="12" customFormat="1" ht="13.15"/>
    <row r="305" s="12" customFormat="1" ht="13.15"/>
    <row r="306" s="12" customFormat="1" ht="13.15"/>
    <row r="307" s="12" customFormat="1" ht="13.15"/>
    <row r="308" s="12" customFormat="1" ht="13.15"/>
    <row r="309" s="12" customFormat="1" ht="13.15"/>
    <row r="310" s="12" customFormat="1" ht="13.15"/>
    <row r="311" s="12" customFormat="1" ht="13.15"/>
    <row r="312" s="12" customFormat="1" ht="13.15"/>
    <row r="313" s="12" customFormat="1" ht="13.15"/>
    <row r="314" s="12" customFormat="1" ht="13.15"/>
    <row r="315" s="12" customFormat="1" ht="13.15"/>
    <row r="316" s="12" customFormat="1" ht="13.15"/>
    <row r="317" s="12" customFormat="1" ht="13.15"/>
    <row r="318" s="12" customFormat="1" ht="13.15"/>
    <row r="319" s="12" customFormat="1" ht="13.15"/>
    <row r="320" s="12" customFormat="1" ht="13.15"/>
    <row r="321" s="12" customFormat="1" ht="13.15"/>
    <row r="322" s="12" customFormat="1" ht="13.15"/>
    <row r="323" s="12" customFormat="1" ht="13.15"/>
    <row r="324" s="12" customFormat="1" ht="13.15"/>
    <row r="325" s="12" customFormat="1" ht="13.15"/>
    <row r="326" s="12" customFormat="1" ht="13.15"/>
    <row r="327" s="12" customFormat="1" ht="13.15"/>
    <row r="328" s="12" customFormat="1" ht="13.15"/>
    <row r="329" s="12" customFormat="1" ht="13.15"/>
    <row r="330" s="12" customFormat="1" ht="13.15"/>
    <row r="331" s="12" customFormat="1" ht="13.15"/>
    <row r="332" s="12" customFormat="1" ht="13.15"/>
    <row r="333" s="12" customFormat="1" ht="13.15"/>
    <row r="334" s="12" customFormat="1" ht="13.15"/>
    <row r="335" s="12" customFormat="1" ht="13.15"/>
    <row r="336" s="12" customFormat="1" ht="13.15"/>
    <row r="337" s="12" customFormat="1" ht="13.15"/>
    <row r="338" s="12" customFormat="1" ht="13.15"/>
    <row r="339" s="12" customFormat="1" ht="13.15"/>
    <row r="340" s="12" customFormat="1" ht="13.15"/>
    <row r="341" s="12" customFormat="1" ht="13.15"/>
    <row r="342" s="12" customFormat="1" ht="13.15"/>
    <row r="343" s="12" customFormat="1" ht="13.15"/>
    <row r="344" s="12" customFormat="1" ht="13.15"/>
    <row r="345" s="12" customFormat="1" ht="13.15"/>
    <row r="346" s="12" customFormat="1" ht="13.15"/>
    <row r="347" s="12" customFormat="1" ht="13.15"/>
    <row r="348" s="12" customFormat="1" ht="13.15"/>
    <row r="349" s="12" customFormat="1" ht="13.15"/>
    <row r="350" s="12" customFormat="1" ht="13.15"/>
    <row r="351" s="12" customFormat="1" ht="13.15"/>
    <row r="352" s="12" customFormat="1" ht="13.15"/>
    <row r="353" s="12" customFormat="1" ht="13.15"/>
    <row r="354" s="12" customFormat="1" ht="13.15"/>
    <row r="355" s="12" customFormat="1" ht="13.15"/>
    <row r="356" s="12" customFormat="1" ht="13.15"/>
    <row r="357" s="12" customFormat="1" ht="13.15"/>
    <row r="358" s="12" customFormat="1" ht="13.15"/>
    <row r="359" s="12" customFormat="1" ht="13.15"/>
    <row r="360" s="12" customFormat="1" ht="13.15"/>
    <row r="361" s="12" customFormat="1" ht="13.15"/>
    <row r="362" s="12" customFormat="1" ht="13.15"/>
    <row r="363" s="12" customFormat="1" ht="13.15"/>
    <row r="364" s="12" customFormat="1" ht="13.15"/>
    <row r="365" s="12" customFormat="1" ht="13.15"/>
    <row r="366" s="12" customFormat="1" ht="13.15"/>
    <row r="367" s="12" customFormat="1" ht="13.15"/>
    <row r="368" s="12" customFormat="1" ht="13.15"/>
    <row r="369" s="12" customFormat="1" ht="13.15"/>
    <row r="370" s="12" customFormat="1" ht="13.15"/>
    <row r="371" s="12" customFormat="1" ht="13.15"/>
    <row r="372" s="12" customFormat="1" ht="13.15"/>
    <row r="373" s="12" customFormat="1" ht="13.15"/>
    <row r="374" s="12" customFormat="1" ht="13.15"/>
    <row r="375" s="12" customFormat="1" ht="13.15"/>
    <row r="376" s="12" customFormat="1" ht="13.15"/>
    <row r="377" s="12" customFormat="1" ht="13.15"/>
    <row r="378" s="12" customFormat="1" ht="13.15"/>
    <row r="379" s="12" customFormat="1" ht="13.15"/>
    <row r="380" s="12" customFormat="1" ht="13.15"/>
    <row r="381" s="12" customFormat="1" ht="13.15"/>
    <row r="382" s="12" customFormat="1" ht="13.15"/>
    <row r="383" s="12" customFormat="1" ht="13.15"/>
    <row r="384" s="12" customFormat="1" ht="13.15"/>
    <row r="385" s="12" customFormat="1" ht="13.15"/>
    <row r="386" s="12" customFormat="1" ht="13.15"/>
    <row r="387" s="12" customFormat="1" ht="13.15"/>
    <row r="388" s="12" customFormat="1" ht="13.15"/>
    <row r="389" s="12" customFormat="1" ht="13.15"/>
    <row r="390" s="12" customFormat="1" ht="13.15"/>
    <row r="391" s="12" customFormat="1" ht="13.15"/>
    <row r="392" s="12" customFormat="1" ht="13.15"/>
    <row r="393" s="12" customFormat="1" ht="13.15"/>
    <row r="394" s="12" customFormat="1" ht="13.15"/>
    <row r="395" s="12" customFormat="1" ht="13.15"/>
    <row r="396" s="12" customFormat="1" ht="13.15"/>
    <row r="397" s="12" customFormat="1" ht="13.15"/>
    <row r="398" s="12" customFormat="1" ht="13.15"/>
    <row r="399" s="12" customFormat="1" ht="13.15"/>
    <row r="400" s="12" customFormat="1" ht="13.15"/>
    <row r="401" s="12" customFormat="1" ht="13.15"/>
    <row r="402" s="12" customFormat="1" ht="13.15"/>
    <row r="403" s="12" customFormat="1" ht="13.15"/>
    <row r="404" s="12" customFormat="1" ht="13.15"/>
    <row r="405" s="12" customFormat="1" ht="13.15"/>
    <row r="406" s="12" customFormat="1" ht="13.15"/>
    <row r="407" s="12" customFormat="1" ht="13.15"/>
    <row r="408" s="12" customFormat="1" ht="13.15"/>
    <row r="409" s="12" customFormat="1" ht="13.15"/>
    <row r="410" s="12" customFormat="1" ht="13.15"/>
    <row r="411" s="12" customFormat="1" ht="13.15"/>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B1:T436"/>
  <sheetViews>
    <sheetView showGridLines="0" zoomScale="70" zoomScaleNormal="70" workbookViewId="0"/>
  </sheetViews>
  <sheetFormatPr defaultRowHeight="12.75"/>
  <cols>
    <col min="1" max="1" width="4.53125" customWidth="1"/>
    <col min="2" max="2" width="21.53125" customWidth="1"/>
    <col min="3" max="10" width="10.33203125" customWidth="1"/>
    <col min="11" max="11" width="11.19921875" customWidth="1"/>
    <col min="12" max="12" width="21.265625" customWidth="1"/>
    <col min="13" max="13" width="9.33203125" customWidth="1"/>
    <col min="14" max="20" width="9.9296875" customWidth="1"/>
    <col min="21" max="21" width="10.9296875" customWidth="1"/>
  </cols>
  <sheetData>
    <row r="1" spans="2:18" s="12" customFormat="1" ht="12.5" customHeight="1">
      <c r="H1" s="13"/>
      <c r="I1" s="13"/>
      <c r="J1" s="13"/>
      <c r="K1" s="13"/>
      <c r="L1" s="13"/>
      <c r="M1" s="13"/>
    </row>
    <row r="2" spans="2:18" s="12" customFormat="1" ht="22.5" customHeight="1">
      <c r="B2" s="11" t="str">
        <f>Introduction!$B$2</f>
        <v>LightCounting Access Optics Forecast</v>
      </c>
      <c r="H2" s="13"/>
      <c r="I2" s="13"/>
      <c r="J2" s="13"/>
      <c r="K2" s="12" t="s">
        <v>3</v>
      </c>
      <c r="Q2" s="46"/>
      <c r="R2" s="46"/>
    </row>
    <row r="3" spans="2:18" s="12" customFormat="1" ht="18">
      <c r="B3" s="66" t="str">
        <f>Introduction!$B$3</f>
        <v>Published 23 November 2021</v>
      </c>
      <c r="G3" s="13"/>
      <c r="H3" s="13"/>
      <c r="I3"/>
      <c r="J3"/>
      <c r="K3"/>
      <c r="L3" s="188"/>
      <c r="M3" s="188"/>
    </row>
    <row r="4" spans="2:18" s="12" customFormat="1" ht="18">
      <c r="B4" s="11" t="s">
        <v>285</v>
      </c>
      <c r="H4" s="13"/>
      <c r="I4"/>
      <c r="J4"/>
      <c r="K4"/>
      <c r="L4" s="188"/>
      <c r="M4" s="188"/>
    </row>
    <row r="6" spans="2:18" s="12" customFormat="1" ht="13.15"/>
    <row r="7" spans="2:18" s="12" customFormat="1" ht="13.15"/>
    <row r="8" spans="2:18" s="12" customFormat="1" ht="13.15"/>
    <row r="9" spans="2:18" s="12" customFormat="1" ht="13.15"/>
    <row r="10" spans="2:18" s="12" customFormat="1" ht="13.15"/>
    <row r="11" spans="2:18" s="12" customFormat="1" ht="13.15"/>
    <row r="12" spans="2:18" s="12" customFormat="1" ht="13.15"/>
    <row r="13" spans="2:18" s="12" customFormat="1" ht="13.15"/>
    <row r="14" spans="2:18" s="12" customFormat="1" ht="13.15"/>
    <row r="15" spans="2:18" s="12" customFormat="1" ht="13.15"/>
    <row r="16" spans="2:18" s="12" customFormat="1" ht="13.15"/>
    <row r="17" spans="2:20" s="12" customFormat="1" ht="13.15"/>
    <row r="18" spans="2:20" s="12" customFormat="1" ht="13.15"/>
    <row r="19" spans="2:20" s="12" customFormat="1" ht="13.15"/>
    <row r="20" spans="2:20" s="12" customFormat="1" ht="13.15"/>
    <row r="21" spans="2:20" s="12" customFormat="1" ht="13.15"/>
    <row r="22" spans="2:20" s="12" customFormat="1" ht="13.15"/>
    <row r="23" spans="2:20" s="12" customFormat="1" ht="13.15"/>
    <row r="24" spans="2:20" s="12" customFormat="1" ht="15.75">
      <c r="B24" s="325" t="s">
        <v>143</v>
      </c>
      <c r="L24" s="325" t="s">
        <v>275</v>
      </c>
    </row>
    <row r="25" spans="2:20" s="12" customFormat="1" ht="13.15">
      <c r="B25" s="309" t="s">
        <v>278</v>
      </c>
      <c r="C25" s="322">
        <v>2019</v>
      </c>
      <c r="D25" s="115">
        <v>2020</v>
      </c>
      <c r="E25" s="115">
        <v>2021</v>
      </c>
      <c r="F25" s="115">
        <v>2022</v>
      </c>
      <c r="G25" s="115">
        <v>2023</v>
      </c>
      <c r="H25" s="115">
        <v>2024</v>
      </c>
      <c r="I25" s="115">
        <v>2025</v>
      </c>
      <c r="J25" s="116">
        <v>2026</v>
      </c>
      <c r="K25" s="323"/>
      <c r="L25" s="309" t="str">
        <f t="shared" ref="L25:L31" si="0">B25</f>
        <v>Product group</v>
      </c>
      <c r="M25" s="322">
        <v>2019</v>
      </c>
      <c r="N25" s="115">
        <v>2020</v>
      </c>
      <c r="O25" s="115">
        <v>2021</v>
      </c>
      <c r="P25" s="115">
        <v>2022</v>
      </c>
      <c r="Q25" s="115">
        <v>2023</v>
      </c>
      <c r="R25" s="115">
        <v>2024</v>
      </c>
      <c r="S25" s="115">
        <v>2025</v>
      </c>
      <c r="T25" s="116">
        <v>2026</v>
      </c>
    </row>
    <row r="26" spans="2:20" s="12" customFormat="1" ht="13.15">
      <c r="B26" s="18" t="s">
        <v>280</v>
      </c>
      <c r="C26" s="313">
        <f>'Fronthaul regional splits'!C26</f>
        <v>117900.0000000001</v>
      </c>
      <c r="D26" s="289"/>
      <c r="E26" s="289"/>
      <c r="F26" s="289"/>
      <c r="G26" s="289"/>
      <c r="H26" s="289"/>
      <c r="I26" s="289"/>
      <c r="J26" s="314"/>
      <c r="K26" s="324"/>
      <c r="L26" s="310" t="str">
        <f t="shared" si="0"/>
        <v>CWDM_10 Gbps</v>
      </c>
      <c r="M26" s="313">
        <f>'Fronthaul regional splits'!C27</f>
        <v>0</v>
      </c>
      <c r="N26" s="289"/>
      <c r="O26" s="289"/>
      <c r="P26" s="289"/>
      <c r="Q26" s="289"/>
      <c r="R26" s="289"/>
      <c r="S26" s="289"/>
      <c r="T26" s="314"/>
    </row>
    <row r="27" spans="2:20" s="12" customFormat="1" ht="13.15">
      <c r="B27" s="19" t="s">
        <v>281</v>
      </c>
      <c r="C27" s="120">
        <f>'Fronthaul regional splits'!M26</f>
        <v>449607.92499999999</v>
      </c>
      <c r="D27" s="315"/>
      <c r="E27" s="315"/>
      <c r="F27" s="315"/>
      <c r="G27" s="315"/>
      <c r="H27" s="315"/>
      <c r="I27" s="315"/>
      <c r="J27" s="316"/>
      <c r="K27" s="324"/>
      <c r="L27" s="311" t="str">
        <f t="shared" si="0"/>
        <v>CWDM_25 Gbps</v>
      </c>
      <c r="M27" s="120">
        <f>'Fronthaul regional splits'!M27</f>
        <v>0</v>
      </c>
      <c r="N27" s="315"/>
      <c r="O27" s="315"/>
      <c r="P27" s="315"/>
      <c r="Q27" s="315"/>
      <c r="R27" s="315"/>
      <c r="S27" s="315"/>
      <c r="T27" s="316"/>
    </row>
    <row r="28" spans="2:20" s="12" customFormat="1" ht="13.15">
      <c r="B28" s="19" t="s">
        <v>282</v>
      </c>
      <c r="C28" s="120">
        <f>'Fronthaul regional splits'!C53</f>
        <v>0</v>
      </c>
      <c r="D28" s="315"/>
      <c r="E28" s="315"/>
      <c r="F28" s="315"/>
      <c r="G28" s="315"/>
      <c r="H28" s="315"/>
      <c r="I28" s="315"/>
      <c r="J28" s="316"/>
      <c r="L28" s="311" t="str">
        <f t="shared" si="0"/>
        <v>DWDM_10 Gbps</v>
      </c>
      <c r="M28" s="120">
        <f>'Fronthaul regional splits'!C54</f>
        <v>8500</v>
      </c>
      <c r="N28" s="315"/>
      <c r="O28" s="315"/>
      <c r="P28" s="315"/>
      <c r="Q28" s="315"/>
      <c r="R28" s="315"/>
      <c r="S28" s="315"/>
      <c r="T28" s="316"/>
    </row>
    <row r="29" spans="2:20" s="12" customFormat="1" ht="13.15">
      <c r="B29" s="19" t="s">
        <v>283</v>
      </c>
      <c r="C29" s="120">
        <f>'Fronthaul regional splits'!M53</f>
        <v>0</v>
      </c>
      <c r="D29" s="315"/>
      <c r="E29" s="315"/>
      <c r="F29" s="315"/>
      <c r="G29" s="315"/>
      <c r="H29" s="315"/>
      <c r="I29" s="315"/>
      <c r="J29" s="316"/>
      <c r="L29" s="311" t="str">
        <f t="shared" si="0"/>
        <v>DWDM_25 Gbps</v>
      </c>
      <c r="M29" s="120">
        <f>'Fronthaul regional splits'!M54</f>
        <v>0</v>
      </c>
      <c r="N29" s="315"/>
      <c r="O29" s="315"/>
      <c r="P29" s="315"/>
      <c r="Q29" s="315"/>
      <c r="R29" s="315"/>
      <c r="S29" s="315"/>
      <c r="T29" s="316"/>
    </row>
    <row r="30" spans="2:20" s="12" customFormat="1" ht="13.15">
      <c r="B30" s="21" t="s">
        <v>308</v>
      </c>
      <c r="C30" s="317">
        <f>'Fronthaul regional splits'!M81</f>
        <v>1075299.0950251427</v>
      </c>
      <c r="D30" s="308"/>
      <c r="E30" s="308"/>
      <c r="F30" s="308"/>
      <c r="G30" s="308"/>
      <c r="H30" s="308"/>
      <c r="I30" s="308"/>
      <c r="J30" s="318"/>
      <c r="L30" s="312" t="str">
        <f t="shared" si="0"/>
        <v>Grey optics ≥25G</v>
      </c>
      <c r="M30" s="317">
        <f>'Fronthaul regional splits'!M82</f>
        <v>3653.4518807726236</v>
      </c>
      <c r="N30" s="308"/>
      <c r="O30" s="308"/>
      <c r="P30" s="308"/>
      <c r="Q30" s="308"/>
      <c r="R30" s="308"/>
      <c r="S30" s="308"/>
      <c r="T30" s="318"/>
    </row>
    <row r="31" spans="2:20" s="12" customFormat="1" ht="13.15">
      <c r="B31" s="27" t="s">
        <v>279</v>
      </c>
      <c r="C31" s="131">
        <f t="shared" ref="C31" si="1">SUM(C26:C30)</f>
        <v>1642807.0200251427</v>
      </c>
      <c r="D31" s="319"/>
      <c r="E31" s="319"/>
      <c r="F31" s="319"/>
      <c r="G31" s="319"/>
      <c r="H31" s="319"/>
      <c r="I31" s="319"/>
      <c r="J31" s="320"/>
      <c r="L31" s="132" t="str">
        <f t="shared" si="0"/>
        <v>Sum of above</v>
      </c>
      <c r="M31" s="131">
        <f>SUM(M26:M30)</f>
        <v>12153.451880772624</v>
      </c>
      <c r="N31" s="319"/>
      <c r="O31" s="319"/>
      <c r="P31" s="319"/>
      <c r="Q31" s="319"/>
      <c r="R31" s="319"/>
      <c r="S31" s="319"/>
      <c r="T31" s="320"/>
    </row>
    <row r="32" spans="2:20" s="12" customFormat="1" ht="13.15"/>
    <row r="33" s="12" customFormat="1" ht="13.15"/>
    <row r="34" s="12" customFormat="1" ht="13.15"/>
    <row r="35" s="12" customFormat="1" ht="13.15"/>
    <row r="36" s="12" customFormat="1" ht="13.15"/>
    <row r="37" s="12" customFormat="1" ht="13.15"/>
    <row r="38" s="12" customFormat="1" ht="13.15"/>
    <row r="39" s="12" customFormat="1" ht="13.15"/>
    <row r="40" s="12" customFormat="1" ht="13.15"/>
    <row r="41" s="12" customFormat="1" ht="13.15"/>
    <row r="42" s="12" customFormat="1" ht="13.15"/>
    <row r="43" s="12" customFormat="1" ht="13.15"/>
    <row r="44" s="12" customFormat="1" ht="13.15"/>
    <row r="45" s="12" customFormat="1" ht="13.15"/>
    <row r="46" s="12" customFormat="1" ht="13.15"/>
    <row r="47" s="12" customFormat="1" ht="13.15"/>
    <row r="48" s="12" customFormat="1" ht="13.15"/>
    <row r="49" spans="2:20" s="12" customFormat="1" ht="13.15"/>
    <row r="50" spans="2:20" s="12" customFormat="1" ht="15.75">
      <c r="B50" s="325" t="s">
        <v>150</v>
      </c>
      <c r="L50" s="325" t="s">
        <v>284</v>
      </c>
    </row>
    <row r="51" spans="2:20" s="12" customFormat="1" ht="13.15">
      <c r="B51" s="309" t="s">
        <v>278</v>
      </c>
      <c r="C51" s="322">
        <v>2019</v>
      </c>
      <c r="D51" s="115">
        <v>2020</v>
      </c>
      <c r="E51" s="115">
        <v>2021</v>
      </c>
      <c r="F51" s="115">
        <v>2022</v>
      </c>
      <c r="G51" s="115">
        <v>2023</v>
      </c>
      <c r="H51" s="115">
        <v>2024</v>
      </c>
      <c r="I51" s="115">
        <v>2025</v>
      </c>
      <c r="J51" s="116">
        <v>2026</v>
      </c>
      <c r="K51" s="323"/>
      <c r="L51" s="309" t="str">
        <f t="shared" ref="L51:L57" si="2">B25</f>
        <v>Product group</v>
      </c>
      <c r="M51" s="322">
        <v>2019</v>
      </c>
      <c r="N51" s="115">
        <v>2020</v>
      </c>
      <c r="O51" s="115">
        <v>2021</v>
      </c>
      <c r="P51" s="115">
        <v>2022</v>
      </c>
      <c r="Q51" s="115">
        <v>2023</v>
      </c>
      <c r="R51" s="115">
        <v>2024</v>
      </c>
      <c r="S51" s="115">
        <v>2025</v>
      </c>
      <c r="T51" s="116">
        <v>2026</v>
      </c>
    </row>
    <row r="52" spans="2:20" s="12" customFormat="1" ht="13.15">
      <c r="B52" s="310" t="str">
        <f t="shared" ref="B52:B56" si="3">B26</f>
        <v>CWDM_10 Gbps</v>
      </c>
      <c r="C52" s="313">
        <f>'Fronthaul regional splits'!C28</f>
        <v>0</v>
      </c>
      <c r="D52" s="289"/>
      <c r="E52" s="289"/>
      <c r="F52" s="289"/>
      <c r="G52" s="289"/>
      <c r="H52" s="289"/>
      <c r="I52" s="289"/>
      <c r="J52" s="314"/>
      <c r="K52" s="324"/>
      <c r="L52" s="310" t="str">
        <f t="shared" si="2"/>
        <v>CWDM_10 Gbps</v>
      </c>
      <c r="M52" s="313">
        <f>'Fronthaul regional splits'!C29</f>
        <v>5000</v>
      </c>
      <c r="N52" s="289"/>
      <c r="O52" s="289"/>
      <c r="P52" s="289"/>
      <c r="Q52" s="289"/>
      <c r="R52" s="289"/>
      <c r="S52" s="289"/>
      <c r="T52" s="314"/>
    </row>
    <row r="53" spans="2:20" s="12" customFormat="1" ht="13.15">
      <c r="B53" s="311" t="str">
        <f t="shared" si="3"/>
        <v>CWDM_25 Gbps</v>
      </c>
      <c r="C53" s="120">
        <f>'Fronthaul regional splits'!M28</f>
        <v>10000</v>
      </c>
      <c r="D53" s="315"/>
      <c r="E53" s="315"/>
      <c r="F53" s="315"/>
      <c r="G53" s="315"/>
      <c r="H53" s="315"/>
      <c r="I53" s="315"/>
      <c r="J53" s="316"/>
      <c r="K53" s="324"/>
      <c r="L53" s="311" t="str">
        <f t="shared" si="2"/>
        <v>CWDM_25 Gbps</v>
      </c>
      <c r="M53" s="120">
        <f>'Fronthaul regional splits'!M29</f>
        <v>0</v>
      </c>
      <c r="N53" s="315"/>
      <c r="O53" s="315"/>
      <c r="P53" s="315"/>
      <c r="Q53" s="315"/>
      <c r="R53" s="315"/>
      <c r="S53" s="315"/>
      <c r="T53" s="316"/>
    </row>
    <row r="54" spans="2:20" s="12" customFormat="1" ht="13.15">
      <c r="B54" s="311" t="str">
        <f t="shared" si="3"/>
        <v>DWDM_10 Gbps</v>
      </c>
      <c r="C54" s="120">
        <f>'Fronthaul regional splits'!C55</f>
        <v>225000</v>
      </c>
      <c r="D54" s="315"/>
      <c r="E54" s="315"/>
      <c r="F54" s="315"/>
      <c r="G54" s="315"/>
      <c r="H54" s="315"/>
      <c r="I54" s="315"/>
      <c r="J54" s="316"/>
      <c r="L54" s="311" t="str">
        <f t="shared" si="2"/>
        <v>DWDM_10 Gbps</v>
      </c>
      <c r="M54" s="120">
        <f>'Fronthaul regional splits'!C56</f>
        <v>15000</v>
      </c>
      <c r="N54" s="315"/>
      <c r="O54" s="315"/>
      <c r="P54" s="315"/>
      <c r="Q54" s="315"/>
      <c r="R54" s="315"/>
      <c r="S54" s="315"/>
      <c r="T54" s="316"/>
    </row>
    <row r="55" spans="2:20" s="12" customFormat="1" ht="13.15">
      <c r="B55" s="311" t="str">
        <f t="shared" si="3"/>
        <v>DWDM_25 Gbps</v>
      </c>
      <c r="C55" s="120">
        <f>'Fronthaul regional splits'!M55</f>
        <v>160000</v>
      </c>
      <c r="D55" s="315"/>
      <c r="E55" s="315"/>
      <c r="F55" s="315"/>
      <c r="G55" s="315"/>
      <c r="H55" s="315"/>
      <c r="I55" s="315"/>
      <c r="J55" s="316"/>
      <c r="L55" s="311" t="str">
        <f t="shared" si="2"/>
        <v>DWDM_25 Gbps</v>
      </c>
      <c r="M55" s="120">
        <f>'Fronthaul regional splits'!M56</f>
        <v>5000</v>
      </c>
      <c r="N55" s="315"/>
      <c r="O55" s="315"/>
      <c r="P55" s="315"/>
      <c r="Q55" s="315"/>
      <c r="R55" s="315"/>
      <c r="S55" s="315"/>
      <c r="T55" s="316"/>
    </row>
    <row r="56" spans="2:20" s="12" customFormat="1" ht="13.15">
      <c r="B56" s="312" t="str">
        <f t="shared" si="3"/>
        <v>Grey optics ≥25G</v>
      </c>
      <c r="C56" s="317">
        <f>'Fronthaul regional splits'!M83</f>
        <v>666795.92622172984</v>
      </c>
      <c r="D56" s="308"/>
      <c r="E56" s="308"/>
      <c r="F56" s="308"/>
      <c r="G56" s="308"/>
      <c r="H56" s="308"/>
      <c r="I56" s="308"/>
      <c r="J56" s="318"/>
      <c r="L56" s="312" t="str">
        <f t="shared" si="2"/>
        <v>Grey optics ≥25G</v>
      </c>
      <c r="M56" s="120">
        <f>'Fronthaul regional splits'!M84</f>
        <v>316777.21453219309</v>
      </c>
      <c r="N56" s="315"/>
      <c r="O56" s="315"/>
      <c r="P56" s="315"/>
      <c r="Q56" s="315"/>
      <c r="R56" s="315"/>
      <c r="S56" s="315"/>
      <c r="T56" s="316"/>
    </row>
    <row r="57" spans="2:20" s="12" customFormat="1" ht="13.15">
      <c r="B57" s="27" t="s">
        <v>279</v>
      </c>
      <c r="C57" s="131">
        <f t="shared" ref="C57" si="4">SUM(C52:C56)</f>
        <v>1061795.9262217297</v>
      </c>
      <c r="D57" s="319"/>
      <c r="E57" s="319"/>
      <c r="F57" s="319"/>
      <c r="G57" s="319"/>
      <c r="H57" s="319"/>
      <c r="I57" s="319"/>
      <c r="J57" s="320"/>
      <c r="L57" s="132" t="str">
        <f t="shared" si="2"/>
        <v>Sum of above</v>
      </c>
      <c r="M57" s="131">
        <f t="shared" ref="M57" si="5">SUM(M52:M56)</f>
        <v>341777.21453219309</v>
      </c>
      <c r="N57" s="319"/>
      <c r="O57" s="319"/>
      <c r="P57" s="319"/>
      <c r="Q57" s="319"/>
      <c r="R57" s="319"/>
      <c r="S57" s="319"/>
      <c r="T57" s="320"/>
    </row>
    <row r="58" spans="2:20" s="12" customFormat="1" ht="13.15"/>
    <row r="59" spans="2:20" s="12" customFormat="1" ht="13.15"/>
    <row r="60" spans="2:20" s="12" customFormat="1" ht="13.15"/>
    <row r="61" spans="2:20" s="12" customFormat="1" ht="13.15"/>
    <row r="62" spans="2:20" s="12" customFormat="1" ht="13.15"/>
    <row r="63" spans="2:20" s="12" customFormat="1" ht="13.15"/>
    <row r="64" spans="2:20" s="12" customFormat="1" ht="13.15"/>
    <row r="65" spans="2:20" s="12" customFormat="1" ht="13.15"/>
    <row r="66" spans="2:20" s="12" customFormat="1" ht="13.15"/>
    <row r="67" spans="2:20" s="12" customFormat="1" ht="13.15"/>
    <row r="68" spans="2:20" s="12" customFormat="1" ht="13.15"/>
    <row r="69" spans="2:20" s="12" customFormat="1" ht="13.15"/>
    <row r="70" spans="2:20" s="12" customFormat="1" ht="13.15"/>
    <row r="71" spans="2:20" s="12" customFormat="1" ht="13.15"/>
    <row r="72" spans="2:20" s="12" customFormat="1" ht="13.15"/>
    <row r="73" spans="2:20" s="12" customFormat="1" ht="13.15"/>
    <row r="74" spans="2:20" s="12" customFormat="1" ht="13.15"/>
    <row r="75" spans="2:20" s="12" customFormat="1" ht="13.15"/>
    <row r="76" spans="2:20" s="12" customFormat="1" ht="13.15"/>
    <row r="77" spans="2:20" s="12" customFormat="1" ht="15.75">
      <c r="B77" s="325" t="s">
        <v>307</v>
      </c>
      <c r="L77" s="325" t="s">
        <v>311</v>
      </c>
    </row>
    <row r="78" spans="2:20" s="12" customFormat="1" ht="13.15">
      <c r="B78" s="309" t="str">
        <f>$B$51</f>
        <v>Product group</v>
      </c>
      <c r="C78" s="322">
        <v>2019</v>
      </c>
      <c r="D78" s="115">
        <v>2020</v>
      </c>
      <c r="E78" s="115">
        <v>2021</v>
      </c>
      <c r="F78" s="115">
        <v>2022</v>
      </c>
      <c r="G78" s="115">
        <v>2023</v>
      </c>
      <c r="H78" s="115">
        <v>2024</v>
      </c>
      <c r="I78" s="115">
        <v>2025</v>
      </c>
      <c r="J78" s="116">
        <v>2026</v>
      </c>
      <c r="K78" s="323"/>
      <c r="L78" s="309" t="str">
        <f t="shared" ref="L78:L84" si="6">B78</f>
        <v>Product group</v>
      </c>
      <c r="M78" s="322">
        <v>2019</v>
      </c>
      <c r="N78" s="115">
        <v>2020</v>
      </c>
      <c r="O78" s="115">
        <v>2021</v>
      </c>
      <c r="P78" s="115">
        <v>2022</v>
      </c>
      <c r="Q78" s="115">
        <v>2023</v>
      </c>
      <c r="R78" s="115">
        <v>2024</v>
      </c>
      <c r="S78" s="115">
        <v>2025</v>
      </c>
      <c r="T78" s="116">
        <v>2026</v>
      </c>
    </row>
    <row r="79" spans="2:20" s="12" customFormat="1" ht="13.15">
      <c r="B79" s="310" t="str">
        <f t="shared" ref="B79:B83" si="7">B26</f>
        <v>CWDM_10 Gbps</v>
      </c>
      <c r="C79" s="332">
        <f>'Fronthaul regional splits'!C30</f>
        <v>1457.3698785124604</v>
      </c>
      <c r="D79" s="333"/>
      <c r="E79" s="333"/>
      <c r="F79" s="333"/>
      <c r="G79" s="333"/>
      <c r="H79" s="333"/>
      <c r="I79" s="333"/>
      <c r="J79" s="338"/>
      <c r="K79" s="324"/>
      <c r="L79" s="310" t="str">
        <f t="shared" si="6"/>
        <v>CWDM_10 Gbps</v>
      </c>
      <c r="M79" s="313">
        <f>'Fronthaul regional splits'!C31</f>
        <v>10120.630121487447</v>
      </c>
      <c r="N79" s="289"/>
      <c r="O79" s="289"/>
      <c r="P79" s="289"/>
      <c r="Q79" s="289"/>
      <c r="R79" s="289"/>
      <c r="S79" s="289"/>
      <c r="T79" s="314"/>
    </row>
    <row r="80" spans="2:20" s="12" customFormat="1" ht="13.15">
      <c r="B80" s="311" t="str">
        <f t="shared" si="7"/>
        <v>CWDM_25 Gbps</v>
      </c>
      <c r="C80" s="334">
        <f>'Fronthaul regional splits'!M30</f>
        <v>1719.9526103588996</v>
      </c>
      <c r="D80" s="335"/>
      <c r="E80" s="335"/>
      <c r="F80" s="335"/>
      <c r="G80" s="335"/>
      <c r="H80" s="335"/>
      <c r="I80" s="335"/>
      <c r="J80" s="339"/>
      <c r="K80" s="324"/>
      <c r="L80" s="311" t="str">
        <f t="shared" si="6"/>
        <v>CWDM_25 Gbps</v>
      </c>
      <c r="M80" s="120">
        <f>'Fronthaul regional splits'!M31</f>
        <v>11944.122389641112</v>
      </c>
      <c r="N80" s="315"/>
      <c r="O80" s="315"/>
      <c r="P80" s="315"/>
      <c r="Q80" s="315"/>
      <c r="R80" s="315"/>
      <c r="S80" s="315"/>
      <c r="T80" s="316"/>
    </row>
    <row r="81" spans="2:20" s="12" customFormat="1" ht="13.15">
      <c r="B81" s="311" t="str">
        <f t="shared" si="7"/>
        <v>DWDM_10 Gbps</v>
      </c>
      <c r="C81" s="334">
        <f>'Fronthaul regional splits'!C57</f>
        <v>33196.640239265507</v>
      </c>
      <c r="D81" s="335"/>
      <c r="E81" s="335"/>
      <c r="F81" s="335"/>
      <c r="G81" s="335"/>
      <c r="H81" s="335"/>
      <c r="I81" s="335"/>
      <c r="J81" s="339"/>
      <c r="L81" s="311" t="str">
        <f t="shared" si="6"/>
        <v>DWDM_10 Gbps</v>
      </c>
      <c r="M81" s="120">
        <f>'Fronthaul regional splits'!C58</f>
        <v>230532.35976073451</v>
      </c>
      <c r="N81" s="315"/>
      <c r="O81" s="315"/>
      <c r="P81" s="315"/>
      <c r="Q81" s="315"/>
      <c r="R81" s="315"/>
      <c r="S81" s="315"/>
      <c r="T81" s="316"/>
    </row>
    <row r="82" spans="2:20" s="12" customFormat="1" ht="13.15">
      <c r="B82" s="311" t="str">
        <f t="shared" si="7"/>
        <v>DWDM_25 Gbps</v>
      </c>
      <c r="C82" s="334">
        <f>'Fronthaul regional splits'!M57</f>
        <v>1672.3627747380135</v>
      </c>
      <c r="D82" s="335"/>
      <c r="E82" s="335"/>
      <c r="F82" s="335"/>
      <c r="G82" s="335"/>
      <c r="H82" s="335"/>
      <c r="I82" s="335"/>
      <c r="J82" s="339"/>
      <c r="L82" s="311" t="str">
        <f t="shared" si="6"/>
        <v>DWDM_25 Gbps</v>
      </c>
      <c r="M82" s="120">
        <f>'Fronthaul regional splits'!M58</f>
        <v>11613.637225261988</v>
      </c>
      <c r="N82" s="315"/>
      <c r="O82" s="315"/>
      <c r="P82" s="315"/>
      <c r="Q82" s="315"/>
      <c r="R82" s="315"/>
      <c r="S82" s="315"/>
      <c r="T82" s="316"/>
    </row>
    <row r="83" spans="2:20" s="12" customFormat="1" ht="13.15">
      <c r="B83" s="312" t="str">
        <f t="shared" si="7"/>
        <v>Grey optics ≥25G</v>
      </c>
      <c r="C83" s="336">
        <f>'Fronthaul regional splits'!M85</f>
        <v>111184.5344792081</v>
      </c>
      <c r="D83" s="337"/>
      <c r="E83" s="337"/>
      <c r="F83" s="337"/>
      <c r="G83" s="337"/>
      <c r="H83" s="337"/>
      <c r="I83" s="337"/>
      <c r="J83" s="340"/>
      <c r="L83" s="312" t="str">
        <f t="shared" si="6"/>
        <v>Grey optics ≥25G</v>
      </c>
      <c r="M83" s="120">
        <f>'Fronthaul regional splits'!M86</f>
        <v>772115.27786095324</v>
      </c>
      <c r="N83" s="315"/>
      <c r="O83" s="315"/>
      <c r="P83" s="315"/>
      <c r="Q83" s="315"/>
      <c r="R83" s="315"/>
      <c r="S83" s="315"/>
      <c r="T83" s="316"/>
    </row>
    <row r="84" spans="2:20" s="12" customFormat="1" ht="13.15">
      <c r="B84" s="132" t="str">
        <f>B29</f>
        <v>DWDM_25 Gbps</v>
      </c>
      <c r="C84" s="131">
        <f t="shared" ref="C84" si="8">SUM(C79:C83)</f>
        <v>149230.85998208297</v>
      </c>
      <c r="D84" s="319"/>
      <c r="E84" s="319"/>
      <c r="F84" s="319"/>
      <c r="G84" s="319"/>
      <c r="H84" s="319"/>
      <c r="I84" s="319"/>
      <c r="J84" s="320"/>
      <c r="L84" s="132" t="str">
        <f t="shared" si="6"/>
        <v>DWDM_25 Gbps</v>
      </c>
      <c r="M84" s="131">
        <f>SUM(M79:M83)</f>
        <v>1036326.0273580783</v>
      </c>
      <c r="N84" s="319"/>
      <c r="O84" s="319"/>
      <c r="P84" s="319"/>
      <c r="Q84" s="319"/>
      <c r="R84" s="319"/>
      <c r="S84" s="319"/>
      <c r="T84" s="320"/>
    </row>
    <row r="85" spans="2:20" s="12" customFormat="1" ht="13.15">
      <c r="M85" s="32"/>
      <c r="N85" s="32"/>
      <c r="O85" s="32"/>
      <c r="P85" s="32"/>
      <c r="Q85" s="32"/>
      <c r="R85" s="32"/>
      <c r="S85" s="32"/>
      <c r="T85" s="32"/>
    </row>
    <row r="86" spans="2:20" s="12" customFormat="1" ht="13.15"/>
    <row r="87" spans="2:20" s="12" customFormat="1" ht="13.15"/>
    <row r="88" spans="2:20" s="12" customFormat="1" ht="13.15"/>
    <row r="89" spans="2:20" s="12" customFormat="1" ht="13.15"/>
    <row r="90" spans="2:20" s="12" customFormat="1" ht="13.15"/>
    <row r="91" spans="2:20" s="12" customFormat="1" ht="13.15"/>
    <row r="92" spans="2:20" s="12" customFormat="1" ht="13.15"/>
    <row r="93" spans="2:20" s="12" customFormat="1" ht="13.15"/>
    <row r="94" spans="2:20" s="12" customFormat="1" ht="13.15"/>
    <row r="95" spans="2:20" s="12" customFormat="1" ht="13.15"/>
    <row r="96" spans="2:20" s="12" customFormat="1" ht="13.15"/>
    <row r="97" spans="2:11" s="12" customFormat="1" ht="13.15"/>
    <row r="98" spans="2:11" s="12" customFormat="1" ht="13.15"/>
    <row r="99" spans="2:11" s="12" customFormat="1" ht="13.15"/>
    <row r="100" spans="2:11" s="12" customFormat="1" ht="13.15"/>
    <row r="101" spans="2:11" s="12" customFormat="1" ht="13.15"/>
    <row r="102" spans="2:11" s="12" customFormat="1" ht="13.15"/>
    <row r="103" spans="2:11" s="12" customFormat="1" ht="13.15"/>
    <row r="104" spans="2:11" s="12" customFormat="1" ht="13.15"/>
    <row r="105" spans="2:11" s="12" customFormat="1" ht="15.75">
      <c r="B105" s="325" t="s">
        <v>286</v>
      </c>
    </row>
    <row r="106" spans="2:11" s="12" customFormat="1" ht="13.15">
      <c r="B106" s="309" t="e">
        <f>#REF!</f>
        <v>#REF!</v>
      </c>
      <c r="C106" s="322">
        <v>2019</v>
      </c>
      <c r="D106" s="115">
        <v>2020</v>
      </c>
      <c r="E106" s="115">
        <v>2021</v>
      </c>
      <c r="F106" s="115">
        <v>2022</v>
      </c>
      <c r="G106" s="115">
        <v>2023</v>
      </c>
      <c r="H106" s="115">
        <v>2024</v>
      </c>
      <c r="I106" s="115">
        <v>2025</v>
      </c>
      <c r="J106" s="116">
        <v>2026</v>
      </c>
      <c r="K106" s="323"/>
    </row>
    <row r="107" spans="2:11" s="12" customFormat="1" ht="13.15">
      <c r="B107" s="310" t="str">
        <f>B26</f>
        <v>CWDM_10 Gbps</v>
      </c>
      <c r="C107" s="332">
        <f>C79+M79+C52+M52+M26+C26</f>
        <v>134478</v>
      </c>
      <c r="D107" s="333"/>
      <c r="E107" s="333"/>
      <c r="F107" s="333"/>
      <c r="G107" s="333"/>
      <c r="H107" s="333"/>
      <c r="I107" s="333"/>
      <c r="J107" s="338"/>
      <c r="K107" s="324"/>
    </row>
    <row r="108" spans="2:11" s="12" customFormat="1" ht="13.15">
      <c r="B108" s="311" t="str">
        <f>B27</f>
        <v>CWDM_25 Gbps</v>
      </c>
      <c r="C108" s="334">
        <f t="shared" ref="C108:C111" si="9">C80+M80+C53+M53+M27+C27</f>
        <v>473272</v>
      </c>
      <c r="D108" s="335"/>
      <c r="E108" s="335"/>
      <c r="F108" s="335"/>
      <c r="G108" s="335"/>
      <c r="H108" s="335"/>
      <c r="I108" s="335"/>
      <c r="J108" s="339"/>
      <c r="K108" s="324"/>
    </row>
    <row r="109" spans="2:11" s="12" customFormat="1" ht="13.15">
      <c r="B109" s="311" t="str">
        <f>B28</f>
        <v>DWDM_10 Gbps</v>
      </c>
      <c r="C109" s="334">
        <f t="shared" si="9"/>
        <v>512229</v>
      </c>
      <c r="D109" s="335"/>
      <c r="E109" s="335"/>
      <c r="F109" s="335"/>
      <c r="G109" s="335"/>
      <c r="H109" s="335"/>
      <c r="I109" s="335"/>
      <c r="J109" s="339"/>
    </row>
    <row r="110" spans="2:11" s="12" customFormat="1" ht="13.15">
      <c r="B110" s="311" t="str">
        <f>B29</f>
        <v>DWDM_25 Gbps</v>
      </c>
      <c r="C110" s="334">
        <f t="shared" si="9"/>
        <v>178286</v>
      </c>
      <c r="D110" s="335"/>
      <c r="E110" s="335"/>
      <c r="F110" s="335"/>
      <c r="G110" s="335"/>
      <c r="H110" s="335"/>
      <c r="I110" s="335"/>
      <c r="J110" s="339"/>
    </row>
    <row r="111" spans="2:11" s="12" customFormat="1" ht="13.15">
      <c r="B111" s="312" t="str">
        <f>B30</f>
        <v>Grey optics ≥25G</v>
      </c>
      <c r="C111" s="336">
        <f t="shared" si="9"/>
        <v>2945825.4999999991</v>
      </c>
      <c r="D111" s="337"/>
      <c r="E111" s="337"/>
      <c r="F111" s="337"/>
      <c r="G111" s="337"/>
      <c r="H111" s="337"/>
      <c r="I111" s="337"/>
      <c r="J111" s="340"/>
    </row>
    <row r="112" spans="2:11" s="12" customFormat="1" ht="13.15">
      <c r="B112" s="132" t="e">
        <f>#REF!</f>
        <v>#REF!</v>
      </c>
      <c r="C112" s="131">
        <f t="shared" ref="C112" si="10">SUM(C107:C111)</f>
        <v>4244090.4999999991</v>
      </c>
      <c r="D112" s="319"/>
      <c r="E112" s="319"/>
      <c r="F112" s="319"/>
      <c r="G112" s="319"/>
      <c r="H112" s="319"/>
      <c r="I112" s="319"/>
      <c r="J112" s="320"/>
    </row>
    <row r="113" spans="3:10" s="12" customFormat="1" ht="13.15">
      <c r="C113" s="32">
        <f>C112-'Fronthaul regional splits'!C116</f>
        <v>0</v>
      </c>
      <c r="D113" s="32"/>
      <c r="E113" s="32"/>
      <c r="F113" s="32"/>
      <c r="G113" s="32"/>
      <c r="H113" s="32"/>
      <c r="I113" s="32"/>
      <c r="J113" s="32"/>
    </row>
    <row r="114" spans="3:10" s="12" customFormat="1" ht="13.15"/>
    <row r="115" spans="3:10" s="12" customFormat="1" ht="13.15"/>
    <row r="116" spans="3:10" s="12" customFormat="1" ht="13.15"/>
    <row r="117" spans="3:10" s="12" customFormat="1" ht="13.15"/>
    <row r="118" spans="3:10" s="12" customFormat="1" ht="13.15"/>
    <row r="119" spans="3:10" s="12" customFormat="1" ht="13.15"/>
    <row r="120" spans="3:10" s="12" customFormat="1" ht="13.15"/>
    <row r="121" spans="3:10" s="12" customFormat="1" ht="13.15"/>
    <row r="122" spans="3:10" s="12" customFormat="1" ht="13.15"/>
    <row r="123" spans="3:10" s="12" customFormat="1" ht="13.15"/>
    <row r="124" spans="3:10" s="12" customFormat="1" ht="13.15"/>
    <row r="125" spans="3:10" s="12" customFormat="1" ht="13.15"/>
    <row r="126" spans="3:10" s="12" customFormat="1" ht="13.15"/>
    <row r="127" spans="3:10" s="12" customFormat="1" ht="13.15"/>
    <row r="128" spans="3:10" s="12" customFormat="1" ht="13.15"/>
    <row r="129" s="12" customFormat="1" ht="13.15"/>
    <row r="130" s="12" customFormat="1" ht="13.15"/>
    <row r="131" s="12" customFormat="1" ht="13.15"/>
    <row r="132" s="12" customFormat="1" ht="13.15"/>
    <row r="133" s="12" customFormat="1" ht="13.15"/>
    <row r="134" s="12" customFormat="1" ht="13.15"/>
    <row r="135" s="12" customFormat="1" ht="13.15"/>
    <row r="136" s="12" customFormat="1" ht="13.15"/>
    <row r="137" s="12" customFormat="1" ht="13.15"/>
    <row r="138" s="12" customFormat="1" ht="13.15"/>
    <row r="139" s="12" customFormat="1" ht="13.15"/>
    <row r="140" s="12" customFormat="1" ht="13.15"/>
    <row r="141" s="12" customFormat="1" ht="13.15"/>
    <row r="142" s="12" customFormat="1" ht="13.15"/>
    <row r="143" s="12" customFormat="1" ht="13.15"/>
    <row r="144" s="12" customFormat="1" ht="13.15"/>
    <row r="145" s="12" customFormat="1" ht="13.15"/>
    <row r="146" s="12" customFormat="1" ht="13.15"/>
    <row r="147" s="12" customFormat="1" ht="13.15"/>
    <row r="148" s="12" customFormat="1" ht="13.15"/>
    <row r="149" s="12" customFormat="1" ht="13.15"/>
    <row r="150" s="12" customFormat="1" ht="13.15"/>
    <row r="151" s="12" customFormat="1" ht="13.15"/>
    <row r="152" s="12" customFormat="1" ht="13.15"/>
    <row r="153" s="12" customFormat="1" ht="13.15"/>
    <row r="154" s="12" customFormat="1" ht="13.15"/>
    <row r="155" s="12" customFormat="1" ht="13.15"/>
    <row r="156" s="12" customFormat="1" ht="13.15"/>
    <row r="157" s="12" customFormat="1" ht="13.15"/>
    <row r="158" s="12" customFormat="1" ht="13.15"/>
    <row r="159" s="12" customFormat="1" ht="13.15"/>
    <row r="160" s="12" customFormat="1" ht="13.15"/>
    <row r="161" s="12" customFormat="1" ht="13.15"/>
    <row r="162" s="12" customFormat="1" ht="13.15"/>
    <row r="163" s="12" customFormat="1" ht="13.15"/>
    <row r="164" s="12" customFormat="1" ht="13.15"/>
    <row r="165" s="12" customFormat="1" ht="13.15"/>
    <row r="166" s="12" customFormat="1" ht="13.15"/>
    <row r="167" s="12" customFormat="1" ht="13.15"/>
    <row r="168" s="12" customFormat="1" ht="13.15"/>
    <row r="169" s="12" customFormat="1" ht="13.15"/>
    <row r="170" s="12" customFormat="1" ht="13.15"/>
    <row r="171" s="12" customFormat="1" ht="13.15"/>
    <row r="172" s="12" customFormat="1" ht="13.15"/>
    <row r="173" s="12" customFormat="1" ht="13.15"/>
    <row r="174" s="12" customFormat="1" ht="13.15"/>
    <row r="175" s="12" customFormat="1" ht="13.15"/>
    <row r="176" s="12" customFormat="1" ht="13.15"/>
    <row r="177" s="12" customFormat="1" ht="13.15"/>
    <row r="178" s="12" customFormat="1" ht="13.15"/>
    <row r="179" s="12" customFormat="1" ht="13.15"/>
    <row r="180" s="12" customFormat="1" ht="13.15"/>
    <row r="181" s="12" customFormat="1" ht="13.15"/>
    <row r="182" s="12" customFormat="1" ht="13.15"/>
    <row r="183" s="12" customFormat="1" ht="13.15"/>
    <row r="184" s="12" customFormat="1" ht="13.15"/>
    <row r="185" s="12" customFormat="1" ht="13.15"/>
    <row r="186" s="12" customFormat="1" ht="13.15"/>
    <row r="187" s="12" customFormat="1" ht="13.15"/>
    <row r="188" s="12" customFormat="1" ht="13.15"/>
    <row r="189" s="12" customFormat="1" ht="13.15"/>
    <row r="190" s="12" customFormat="1" ht="13.15"/>
    <row r="191" s="12" customFormat="1" ht="13.15"/>
    <row r="192" s="12" customFormat="1" ht="13.15"/>
    <row r="193" s="12" customFormat="1" ht="13.15"/>
    <row r="194" s="12" customFormat="1" ht="13.15"/>
    <row r="195" s="12" customFormat="1" ht="13.15"/>
    <row r="196" s="12" customFormat="1" ht="13.15"/>
    <row r="197" s="12" customFormat="1" ht="13.15"/>
    <row r="198" s="12" customFormat="1" ht="13.15"/>
    <row r="199" s="12" customFormat="1" ht="13.15"/>
    <row r="200" s="12" customFormat="1" ht="13.15"/>
    <row r="201" s="12" customFormat="1" ht="13.15"/>
    <row r="202" s="12" customFormat="1" ht="13.15"/>
    <row r="203" s="12" customFormat="1" ht="13.15"/>
    <row r="204" s="12" customFormat="1" ht="13.15"/>
    <row r="205" s="12" customFormat="1" ht="13.15"/>
    <row r="206" s="12" customFormat="1" ht="13.15"/>
    <row r="207" s="12" customFormat="1" ht="13.15"/>
    <row r="208" s="12" customFormat="1" ht="13.15"/>
    <row r="209" s="12" customFormat="1" ht="13.15"/>
    <row r="210" s="12" customFormat="1" ht="13.15"/>
    <row r="211" s="12" customFormat="1" ht="13.15"/>
    <row r="212" s="12" customFormat="1" ht="13.15"/>
    <row r="213" s="12" customFormat="1" ht="13.15"/>
    <row r="214" s="12" customFormat="1" ht="13.15"/>
    <row r="215" s="12" customFormat="1" ht="13.15"/>
    <row r="216" s="12" customFormat="1" ht="13.15"/>
    <row r="217" s="12" customFormat="1" ht="13.15"/>
    <row r="218" s="12" customFormat="1" ht="13.15"/>
    <row r="219" s="12" customFormat="1" ht="13.15"/>
    <row r="220" s="12" customFormat="1" ht="13.15"/>
    <row r="221" s="12" customFormat="1" ht="13.15"/>
    <row r="222" s="12" customFormat="1" ht="13.15"/>
    <row r="223" s="12" customFormat="1" ht="13.15"/>
    <row r="224" s="12" customFormat="1" ht="13.15"/>
    <row r="225" s="12" customFormat="1" ht="13.15"/>
    <row r="226" s="12" customFormat="1" ht="13.15"/>
    <row r="227" s="12" customFormat="1" ht="13.15"/>
    <row r="228" s="12" customFormat="1" ht="13.15"/>
    <row r="229" s="12" customFormat="1" ht="13.15"/>
    <row r="230" s="12" customFormat="1" ht="13.15"/>
    <row r="231" s="12" customFormat="1" ht="13.15"/>
    <row r="232" s="12" customFormat="1" ht="13.15"/>
    <row r="233" s="12" customFormat="1" ht="13.15"/>
    <row r="234" s="12" customFormat="1" ht="13.15"/>
    <row r="235" s="12" customFormat="1" ht="13.15"/>
    <row r="236" s="12" customFormat="1" ht="13.15"/>
    <row r="237" s="12" customFormat="1" ht="13.15"/>
    <row r="238" s="12" customFormat="1" ht="13.15"/>
    <row r="239" s="12" customFormat="1" ht="13.15"/>
    <row r="240" s="12" customFormat="1" ht="13.15"/>
    <row r="241" s="12" customFormat="1" ht="13.15"/>
    <row r="242" s="12" customFormat="1" ht="13.15"/>
    <row r="243" s="12" customFormat="1" ht="13.15"/>
    <row r="244" s="12" customFormat="1" ht="13.15"/>
    <row r="245" s="12" customFormat="1" ht="13.15"/>
    <row r="246" s="12" customFormat="1" ht="13.15"/>
    <row r="247" s="12" customFormat="1" ht="13.15"/>
    <row r="248" s="12" customFormat="1" ht="13.15"/>
    <row r="249" s="12" customFormat="1" ht="13.15"/>
    <row r="250" s="12" customFormat="1" ht="13.15"/>
    <row r="251" s="12" customFormat="1" ht="13.15"/>
    <row r="252" s="12" customFormat="1" ht="13.15"/>
    <row r="253" s="12" customFormat="1" ht="13.15"/>
    <row r="254" s="12" customFormat="1" ht="13.15"/>
    <row r="255" s="12" customFormat="1" ht="13.15"/>
    <row r="256" s="12" customFormat="1" ht="13.15"/>
    <row r="257" s="12" customFormat="1" ht="13.15"/>
    <row r="258" s="12" customFormat="1" ht="13.15"/>
    <row r="259" s="12" customFormat="1" ht="13.15"/>
    <row r="260" s="12" customFormat="1" ht="13.15"/>
    <row r="261" s="12" customFormat="1" ht="13.15"/>
    <row r="262" s="12" customFormat="1" ht="13.15"/>
    <row r="263" s="12" customFormat="1" ht="13.15"/>
    <row r="264" s="12" customFormat="1" ht="13.15"/>
    <row r="265" s="12" customFormat="1" ht="13.15"/>
    <row r="266" s="12" customFormat="1" ht="13.15"/>
    <row r="267" s="12" customFormat="1" ht="13.15"/>
    <row r="268" s="12" customFormat="1" ht="13.15"/>
    <row r="269" s="12" customFormat="1" ht="13.15"/>
    <row r="270" s="12" customFormat="1" ht="13.15"/>
    <row r="271" s="12" customFormat="1" ht="13.15"/>
    <row r="272" s="12" customFormat="1" ht="13.15"/>
    <row r="273" s="12" customFormat="1" ht="13.15"/>
    <row r="274" s="12" customFormat="1" ht="13.15"/>
    <row r="275" s="12" customFormat="1" ht="13.15"/>
    <row r="276" s="12" customFormat="1" ht="13.15"/>
    <row r="277" s="12" customFormat="1" ht="13.15"/>
    <row r="278" s="12" customFormat="1" ht="13.15"/>
    <row r="279" s="12" customFormat="1" ht="13.15"/>
    <row r="280" s="12" customFormat="1" ht="13.15"/>
    <row r="281" s="12" customFormat="1" ht="13.15"/>
    <row r="282" s="12" customFormat="1" ht="13.15"/>
    <row r="283" s="12" customFormat="1" ht="13.15"/>
    <row r="284" s="12" customFormat="1" ht="13.15"/>
    <row r="285" s="12" customFormat="1" ht="13.15"/>
    <row r="286" s="12" customFormat="1" ht="13.15"/>
    <row r="287" s="12" customFormat="1" ht="13.15"/>
    <row r="288" s="12" customFormat="1" ht="13.15"/>
    <row r="289" s="12" customFormat="1" ht="13.15"/>
    <row r="290" s="12" customFormat="1" ht="13.15"/>
    <row r="291" s="12" customFormat="1" ht="13.15"/>
    <row r="292" s="12" customFormat="1" ht="13.15"/>
    <row r="293" s="12" customFormat="1" ht="13.15"/>
    <row r="294" s="12" customFormat="1" ht="13.15"/>
    <row r="295" s="12" customFormat="1" ht="13.15"/>
    <row r="296" s="12" customFormat="1" ht="13.15"/>
    <row r="297" s="12" customFormat="1" ht="13.15"/>
    <row r="298" s="12" customFormat="1" ht="13.15"/>
    <row r="299" s="12" customFormat="1" ht="13.15"/>
    <row r="300" s="12" customFormat="1" ht="13.15"/>
    <row r="301" s="12" customFormat="1" ht="13.15"/>
    <row r="302" s="12" customFormat="1" ht="13.15"/>
    <row r="303" s="12" customFormat="1" ht="13.15"/>
    <row r="304" s="12" customFormat="1" ht="13.15"/>
    <row r="305" s="12" customFormat="1" ht="13.15"/>
    <row r="306" s="12" customFormat="1" ht="13.15"/>
    <row r="307" s="12" customFormat="1" ht="13.15"/>
    <row r="308" s="12" customFormat="1" ht="13.15"/>
    <row r="309" s="12" customFormat="1" ht="13.15"/>
    <row r="310" s="12" customFormat="1" ht="13.15"/>
    <row r="311" s="12" customFormat="1" ht="13.15"/>
    <row r="312" s="12" customFormat="1" ht="13.15"/>
    <row r="313" s="12" customFormat="1" ht="13.15"/>
    <row r="314" s="12" customFormat="1" ht="13.15"/>
    <row r="315" s="12" customFormat="1" ht="13.15"/>
    <row r="316" s="12" customFormat="1" ht="13.15"/>
    <row r="317" s="12" customFormat="1" ht="13.15"/>
    <row r="318" s="12" customFormat="1" ht="13.15"/>
    <row r="319" s="12" customFormat="1" ht="13.15"/>
    <row r="320" s="12" customFormat="1" ht="13.15"/>
    <row r="321" s="12" customFormat="1" ht="13.15"/>
    <row r="322" s="12" customFormat="1" ht="13.15"/>
    <row r="323" s="12" customFormat="1" ht="13.15"/>
    <row r="324" s="12" customFormat="1" ht="13.15"/>
    <row r="325" s="12" customFormat="1" ht="13.15"/>
    <row r="326" s="12" customFormat="1" ht="13.15"/>
    <row r="327" s="12" customFormat="1" ht="13.15"/>
    <row r="328" s="12" customFormat="1" ht="13.15"/>
    <row r="329" s="12" customFormat="1" ht="13.15"/>
    <row r="330" s="12" customFormat="1" ht="13.15"/>
    <row r="331" s="12" customFormat="1" ht="13.15"/>
    <row r="332" s="12" customFormat="1" ht="13.15"/>
    <row r="333" s="12" customFormat="1" ht="13.15"/>
    <row r="334" s="12" customFormat="1" ht="13.15"/>
    <row r="335" s="12" customFormat="1" ht="13.15"/>
    <row r="336" s="12" customFormat="1" ht="13.15"/>
    <row r="337" s="12" customFormat="1" ht="13.15"/>
    <row r="338" s="12" customFormat="1" ht="13.15"/>
    <row r="339" s="12" customFormat="1" ht="13.15"/>
    <row r="340" s="12" customFormat="1" ht="13.15"/>
    <row r="341" s="12" customFormat="1" ht="13.15"/>
    <row r="342" s="12" customFormat="1" ht="13.15"/>
    <row r="343" s="12" customFormat="1" ht="13.15"/>
    <row r="344" s="12" customFormat="1" ht="13.15"/>
    <row r="345" s="12" customFormat="1" ht="13.15"/>
    <row r="346" s="12" customFormat="1" ht="13.15"/>
    <row r="347" s="12" customFormat="1" ht="13.15"/>
    <row r="348" s="12" customFormat="1" ht="13.15"/>
    <row r="349" s="12" customFormat="1" ht="13.15"/>
    <row r="350" s="12" customFormat="1" ht="13.15"/>
    <row r="351" s="12" customFormat="1" ht="13.15"/>
    <row r="352" s="12" customFormat="1" ht="13.15"/>
    <row r="353" s="12" customFormat="1" ht="13.15"/>
    <row r="354" s="12" customFormat="1" ht="13.15"/>
    <row r="355" s="12" customFormat="1" ht="13.15"/>
    <row r="356" s="12" customFormat="1" ht="13.15"/>
    <row r="357" s="12" customFormat="1" ht="13.15"/>
    <row r="358" s="12" customFormat="1" ht="13.15"/>
    <row r="359" s="12" customFormat="1" ht="13.15"/>
    <row r="360" s="12" customFormat="1" ht="13.15"/>
    <row r="361" s="12" customFormat="1" ht="13.15"/>
    <row r="362" s="12" customFormat="1" ht="13.15"/>
    <row r="363" s="12" customFormat="1" ht="13.15"/>
    <row r="364" s="12" customFormat="1" ht="13.15"/>
    <row r="365" s="12" customFormat="1" ht="13.15"/>
    <row r="366" s="12" customFormat="1" ht="13.15"/>
    <row r="367" s="12" customFormat="1" ht="13.15"/>
    <row r="368" s="12" customFormat="1" ht="13.15"/>
    <row r="369" s="12" customFormat="1" ht="13.15"/>
    <row r="370" s="12" customFormat="1" ht="13.15"/>
    <row r="371" s="12" customFormat="1" ht="13.15"/>
    <row r="372" s="12" customFormat="1" ht="13.15"/>
    <row r="373" s="12" customFormat="1" ht="13.15"/>
    <row r="374" s="12" customFormat="1" ht="13.15"/>
    <row r="375" s="12" customFormat="1" ht="13.15"/>
    <row r="376" s="12" customFormat="1" ht="13.15"/>
    <row r="377" s="12" customFormat="1" ht="13.15"/>
    <row r="378" s="12" customFormat="1" ht="13.15"/>
    <row r="379" s="12" customFormat="1" ht="13.15"/>
    <row r="380" s="12" customFormat="1" ht="13.15"/>
    <row r="381" s="12" customFormat="1" ht="13.15"/>
    <row r="382" s="12" customFormat="1" ht="13.15"/>
    <row r="383" s="12" customFormat="1" ht="13.15"/>
    <row r="384" s="12" customFormat="1" ht="13.15"/>
    <row r="385" s="12" customFormat="1" ht="13.15"/>
    <row r="386" s="12" customFormat="1" ht="13.15"/>
    <row r="387" s="12" customFormat="1" ht="13.15"/>
    <row r="388" s="12" customFormat="1" ht="13.15"/>
    <row r="389" s="12" customFormat="1" ht="13.15"/>
    <row r="390" s="12" customFormat="1" ht="13.15"/>
    <row r="391" s="12" customFormat="1" ht="13.15"/>
    <row r="392" s="12" customFormat="1" ht="13.15"/>
    <row r="393" s="12" customFormat="1" ht="13.15"/>
    <row r="394" s="12" customFormat="1" ht="13.15"/>
    <row r="395" s="12" customFormat="1" ht="13.15"/>
    <row r="396" s="12" customFormat="1" ht="13.15"/>
    <row r="397" s="12" customFormat="1" ht="13.15"/>
    <row r="398" s="12" customFormat="1" ht="13.15"/>
    <row r="399" s="12" customFormat="1" ht="13.15"/>
    <row r="400" s="12" customFormat="1" ht="13.15"/>
    <row r="401" s="12" customFormat="1" ht="13.15"/>
    <row r="402" s="12" customFormat="1" ht="13.15"/>
    <row r="403" s="12" customFormat="1" ht="13.15"/>
    <row r="404" s="12" customFormat="1" ht="13.15"/>
    <row r="405" s="12" customFormat="1" ht="13.15"/>
    <row r="406" s="12" customFormat="1" ht="13.15"/>
    <row r="407" s="12" customFormat="1" ht="13.15"/>
    <row r="408" s="12" customFormat="1" ht="13.15"/>
    <row r="409" s="12" customFormat="1" ht="13.15"/>
    <row r="410" s="12" customFormat="1" ht="13.15"/>
    <row r="411" s="12" customFormat="1" ht="13.15"/>
    <row r="412" s="12" customFormat="1" ht="13.15"/>
    <row r="413" s="12" customFormat="1" ht="13.15"/>
    <row r="414" s="12" customFormat="1" ht="13.15"/>
    <row r="415" s="12" customFormat="1" ht="13.15"/>
    <row r="416" s="12" customFormat="1" ht="13.15"/>
    <row r="417" s="12" customFormat="1" ht="13.15"/>
    <row r="418" s="12" customFormat="1" ht="13.15"/>
    <row r="419" s="12" customFormat="1" ht="13.15"/>
    <row r="420" s="12" customFormat="1" ht="13.15"/>
    <row r="421" s="12" customFormat="1" ht="13.15"/>
    <row r="422" s="12" customFormat="1" ht="13.15"/>
    <row r="423" s="12" customFormat="1" ht="13.15"/>
    <row r="424" s="12" customFormat="1" ht="13.15"/>
    <row r="425" s="12" customFormat="1" ht="13.15"/>
    <row r="426" s="12" customFormat="1" ht="13.15"/>
    <row r="427" s="12" customFormat="1" ht="13.15"/>
    <row r="428" s="12" customFormat="1" ht="13.15"/>
    <row r="429" s="12" customFormat="1" ht="13.15"/>
    <row r="430" s="12" customFormat="1" ht="13.15"/>
    <row r="431" s="12" customFormat="1" ht="13.15"/>
    <row r="432" s="12" customFormat="1" ht="13.15"/>
    <row r="433" s="12" customFormat="1" ht="13.15"/>
    <row r="434" s="12" customFormat="1" ht="13.15"/>
    <row r="435" s="12" customFormat="1" ht="13.15"/>
    <row r="436" s="12" customFormat="1" ht="13.15"/>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Introduction</vt:lpstr>
      <vt:lpstr>Methodology</vt:lpstr>
      <vt:lpstr>Definitions</vt:lpstr>
      <vt:lpstr>Dashboard</vt:lpstr>
      <vt:lpstr>Summary</vt:lpstr>
      <vt:lpstr>FTTx</vt:lpstr>
      <vt:lpstr>Fronthaul</vt:lpstr>
      <vt:lpstr>Fronthaul regional splits</vt:lpstr>
      <vt:lpstr>Fronthaul selected countries</vt:lpstr>
      <vt:lpstr>Backhaul</vt:lpstr>
      <vt:lpstr>Report charts</vt:lpstr>
      <vt:lpstr>ProdBH</vt:lpstr>
      <vt:lpstr>ProdFH</vt:lpstr>
      <vt:lpstr>ProdFX</vt:lpstr>
      <vt:lpstr>RevBH</vt:lpstr>
      <vt:lpstr>RevFH</vt:lpstr>
      <vt:lpstr>RevFX</vt:lpstr>
      <vt:lpstr>VolBH</vt:lpstr>
      <vt:lpstr>VolFH</vt:lpstr>
      <vt:lpstr>VolFX</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Lively</dc:creator>
  <cp:lastModifiedBy>Stelyana Baleva</cp:lastModifiedBy>
  <cp:lastPrinted>2016-11-03T13:15:05Z</cp:lastPrinted>
  <dcterms:created xsi:type="dcterms:W3CDTF">2016-11-03T10:43:19Z</dcterms:created>
  <dcterms:modified xsi:type="dcterms:W3CDTF">2021-11-23T17:41:46Z</dcterms:modified>
</cp:coreProperties>
</file>